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catrockcap.sharepoint.com/sites/allstaff/Shared Documents/Portfolio/Internet - KSPI/Model/"/>
    </mc:Choice>
  </mc:AlternateContent>
  <xr:revisionPtr revIDLastSave="18" documentId="8_{163BAC4C-0A65-49C2-B728-F8312FC54124}" xr6:coauthVersionLast="47" xr6:coauthVersionMax="47" xr10:uidLastSave="{AA33FBD5-0E51-451C-BFC8-0F1FD9552C81}"/>
  <bookViews>
    <workbookView xWindow="28680" yWindow="-120" windowWidth="29040" windowHeight="15840" firstSheet="1" activeTab="1" xr2:uid="{6C2FE1D8-AF67-4560-A2B7-CF3511F969F6}"/>
  </bookViews>
  <sheets>
    <sheet name="_CIQHiddenCacheSheet" sheetId="92" state="veryHidden" r:id="rId1"/>
    <sheet name="Simple Model - Case 1" sheetId="3" r:id="rId2"/>
    <sheet name="Historical Financials" sheetId="1" r:id="rId3"/>
    <sheet name="Guidance" sheetId="2" r:id="rId4"/>
    <sheet name="Sheet2" sheetId="14" r:id="rId5"/>
    <sheet name="Sheet1" sheetId="4" r:id="rId6"/>
  </sheets>
  <externalReferences>
    <externalReference r:id="rId7"/>
  </externalReferences>
  <definedNames>
    <definedName name="CIQWBGuid" hidden="1">"def0a61a-a70e-4f79-b78d-df649839a95f"</definedName>
    <definedName name="CIQWBInfo" hidden="1">"{ ""CIQVersion"":""9.49.2423.4439""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45271.910162037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3">Guidance!$B$2:$R$52</definedName>
    <definedName name="_xlnm.Print_Area" localSheetId="2">'Historical Financials'!$B$2:$AJ$845</definedName>
    <definedName name="_xlnm.Print_Area" localSheetId="1">'Simple Model - Case 1'!$B$2:$U$117</definedName>
    <definedName name="_xlnm.Print_Titles" localSheetId="2">'Historical Financials'!$2:$10</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4" l="1"/>
  <c r="D11" i="4"/>
  <c r="E11" i="4"/>
  <c r="C9" i="4"/>
  <c r="D9" i="4"/>
  <c r="E9" i="4"/>
  <c r="C10" i="4"/>
  <c r="D10" i="4"/>
  <c r="E10" i="4"/>
  <c r="E6" i="4"/>
  <c r="C7" i="4"/>
  <c r="D7" i="4"/>
  <c r="E7" i="4"/>
  <c r="C8" i="4"/>
  <c r="D8" i="4"/>
  <c r="E8" i="4"/>
  <c r="D4" i="4"/>
  <c r="E4" i="4"/>
  <c r="C5" i="4"/>
  <c r="D5" i="4"/>
  <c r="E5" i="4"/>
  <c r="C6" i="4"/>
  <c r="D6" i="4"/>
  <c r="C2" i="4"/>
  <c r="D2" i="4"/>
  <c r="C3" i="4"/>
  <c r="E2" i="4"/>
  <c r="D3" i="4"/>
  <c r="F2" i="4"/>
  <c r="G2" i="4"/>
  <c r="F3" i="4"/>
  <c r="F5" i="4"/>
  <c r="G5" i="4"/>
  <c r="F6" i="4"/>
  <c r="G6" i="4"/>
  <c r="F7" i="4"/>
  <c r="G7" i="4"/>
  <c r="F8" i="4"/>
  <c r="G8" i="4"/>
  <c r="F9" i="4"/>
  <c r="G9" i="4"/>
  <c r="F10" i="4"/>
  <c r="G10" i="4"/>
  <c r="F11" i="4"/>
  <c r="G11" i="4"/>
  <c r="D9" i="14"/>
  <c r="D12" i="14" s="1"/>
  <c r="E9" i="14"/>
  <c r="E12" i="14" s="1"/>
  <c r="D10" i="14"/>
  <c r="E10" i="14"/>
  <c r="D11" i="14"/>
  <c r="E11" i="14"/>
  <c r="R2" i="2"/>
  <c r="AJ2" i="1"/>
  <c r="E7" i="1"/>
  <c r="E9" i="1" s="1"/>
  <c r="F7" i="1"/>
  <c r="G7" i="1"/>
  <c r="H7" i="1"/>
  <c r="I7" i="1"/>
  <c r="I9" i="1" s="1"/>
  <c r="I400" i="1" s="1"/>
  <c r="J7" i="1"/>
  <c r="J9" i="1" s="1"/>
  <c r="J400" i="1" s="1"/>
  <c r="K7" i="1"/>
  <c r="K9" i="1" s="1"/>
  <c r="K400" i="1" s="1"/>
  <c r="L7" i="1"/>
  <c r="L9" i="1" s="1"/>
  <c r="L400" i="1" s="1"/>
  <c r="M7" i="1"/>
  <c r="M9" i="1" s="1"/>
  <c r="M400" i="1" s="1"/>
  <c r="N7" i="1"/>
  <c r="O7" i="1"/>
  <c r="P7" i="1"/>
  <c r="Q7" i="1"/>
  <c r="R7" i="1"/>
  <c r="R9" i="1" s="1"/>
  <c r="R400" i="1" s="1"/>
  <c r="S7" i="1"/>
  <c r="S9" i="1" s="1"/>
  <c r="T7" i="1"/>
  <c r="T9" i="1" s="1"/>
  <c r="T400" i="1" s="1"/>
  <c r="U7" i="1"/>
  <c r="U9" i="1" s="1"/>
  <c r="V7" i="1"/>
  <c r="W7" i="1"/>
  <c r="X7" i="1"/>
  <c r="Y7" i="1"/>
  <c r="Z7" i="1"/>
  <c r="Z9" i="1" s="1"/>
  <c r="AA7" i="1"/>
  <c r="AA9" i="1" s="1"/>
  <c r="AE7" i="1"/>
  <c r="AE9" i="1" s="1"/>
  <c r="AF7" i="1"/>
  <c r="AF9" i="1" s="1"/>
  <c r="AG7" i="1"/>
  <c r="AH7" i="1"/>
  <c r="AI7" i="1"/>
  <c r="AJ7" i="1"/>
  <c r="AJ9" i="1" s="1"/>
  <c r="D9" i="1"/>
  <c r="F9" i="1"/>
  <c r="G9" i="1"/>
  <c r="G400" i="1" s="1"/>
  <c r="H9" i="1"/>
  <c r="N9" i="1"/>
  <c r="O9" i="1"/>
  <c r="O400" i="1" s="1"/>
  <c r="P9" i="1"/>
  <c r="P400" i="1" s="1"/>
  <c r="Q9" i="1"/>
  <c r="V9" i="1"/>
  <c r="W9" i="1"/>
  <c r="W392" i="1" s="1"/>
  <c r="W400" i="1" s="1"/>
  <c r="X9" i="1"/>
  <c r="Y9" i="1"/>
  <c r="AD9" i="1"/>
  <c r="AG9" i="1"/>
  <c r="AH9" i="1"/>
  <c r="AI9" i="1"/>
  <c r="D599" i="1"/>
  <c r="D114" i="1"/>
  <c r="D112" i="1"/>
  <c r="D13" i="1" s="1"/>
  <c r="E599" i="1"/>
  <c r="E114" i="1" s="1"/>
  <c r="E112" i="1" s="1"/>
  <c r="E13" i="1" s="1"/>
  <c r="F260" i="1"/>
  <c r="F108" i="1"/>
  <c r="F326" i="1"/>
  <c r="F109" i="1"/>
  <c r="F400" i="1"/>
  <c r="F424" i="1" s="1"/>
  <c r="F425" i="1"/>
  <c r="G260" i="1"/>
  <c r="G108" i="1" s="1"/>
  <c r="G326" i="1"/>
  <c r="G109" i="1" s="1"/>
  <c r="G425" i="1"/>
  <c r="H260" i="1"/>
  <c r="H108" i="1"/>
  <c r="H326" i="1"/>
  <c r="H109" i="1" s="1"/>
  <c r="H400" i="1"/>
  <c r="H424" i="1" s="1"/>
  <c r="H425" i="1"/>
  <c r="I260" i="1"/>
  <c r="I108" i="1" s="1"/>
  <c r="I326" i="1"/>
  <c r="I109" i="1" s="1"/>
  <c r="I425" i="1"/>
  <c r="J260" i="1"/>
  <c r="J108" i="1"/>
  <c r="J326" i="1"/>
  <c r="J109" i="1"/>
  <c r="J425" i="1"/>
  <c r="K260" i="1"/>
  <c r="K108" i="1" s="1"/>
  <c r="K326" i="1"/>
  <c r="K109" i="1" s="1"/>
  <c r="K425" i="1"/>
  <c r="L260" i="1"/>
  <c r="L108" i="1"/>
  <c r="L326" i="1"/>
  <c r="L109" i="1" s="1"/>
  <c r="L425" i="1"/>
  <c r="M260" i="1"/>
  <c r="M108" i="1" s="1"/>
  <c r="M326" i="1"/>
  <c r="M109" i="1" s="1"/>
  <c r="M379" i="1"/>
  <c r="M425" i="1"/>
  <c r="N260" i="1"/>
  <c r="N108" i="1"/>
  <c r="N326" i="1"/>
  <c r="N109" i="1"/>
  <c r="N379" i="1"/>
  <c r="N400" i="1" s="1"/>
  <c r="N425" i="1"/>
  <c r="O260" i="1"/>
  <c r="O108" i="1" s="1"/>
  <c r="O326" i="1"/>
  <c r="O109" i="1"/>
  <c r="O379" i="1"/>
  <c r="O425" i="1"/>
  <c r="P260" i="1"/>
  <c r="P108" i="1"/>
  <c r="P326" i="1"/>
  <c r="P109" i="1" s="1"/>
  <c r="P379" i="1"/>
  <c r="P425" i="1"/>
  <c r="Q260" i="1"/>
  <c r="Q108" i="1"/>
  <c r="Q326" i="1"/>
  <c r="Q109" i="1" s="1"/>
  <c r="Q379" i="1"/>
  <c r="Q400" i="1" s="1"/>
  <c r="Q425" i="1"/>
  <c r="R260" i="1"/>
  <c r="R108" i="1" s="1"/>
  <c r="R326" i="1"/>
  <c r="R109" i="1"/>
  <c r="R425" i="1"/>
  <c r="S260" i="1"/>
  <c r="S108" i="1"/>
  <c r="S326" i="1"/>
  <c r="S109" i="1"/>
  <c r="S379" i="1"/>
  <c r="S400" i="1" s="1"/>
  <c r="S425" i="1"/>
  <c r="T260" i="1"/>
  <c r="T108" i="1" s="1"/>
  <c r="T326" i="1"/>
  <c r="T109" i="1"/>
  <c r="T379" i="1"/>
  <c r="X379" i="1" s="1"/>
  <c r="X400" i="1" s="1"/>
  <c r="T425" i="1"/>
  <c r="U260" i="1"/>
  <c r="U108" i="1"/>
  <c r="U326" i="1"/>
  <c r="U109" i="1" s="1"/>
  <c r="U425" i="1"/>
  <c r="V260" i="1"/>
  <c r="V108" i="1"/>
  <c r="V326" i="1"/>
  <c r="V109" i="1" s="1"/>
  <c r="V392" i="1"/>
  <c r="V400" i="1" s="1"/>
  <c r="V425" i="1"/>
  <c r="W260" i="1"/>
  <c r="W108" i="1" s="1"/>
  <c r="W326" i="1"/>
  <c r="W109" i="1"/>
  <c r="W379" i="1"/>
  <c r="W425" i="1"/>
  <c r="X260" i="1"/>
  <c r="X108" i="1"/>
  <c r="X326" i="1"/>
  <c r="X109" i="1" s="1"/>
  <c r="X425" i="1"/>
  <c r="X111" i="1"/>
  <c r="Y260" i="1"/>
  <c r="Y108" i="1"/>
  <c r="Y326" i="1"/>
  <c r="Y109" i="1"/>
  <c r="Y425" i="1"/>
  <c r="AD260" i="1"/>
  <c r="AD108" i="1" s="1"/>
  <c r="AD112" i="1" s="1"/>
  <c r="AD326" i="1"/>
  <c r="AD109" i="1"/>
  <c r="AD400" i="1"/>
  <c r="AD424" i="1"/>
  <c r="AD427" i="1" s="1"/>
  <c r="AD110" i="1" s="1"/>
  <c r="AD423" i="1"/>
  <c r="AD425" i="1"/>
  <c r="AD16" i="1"/>
  <c r="AD17" i="1"/>
  <c r="AD23" i="1"/>
  <c r="AD24" i="1"/>
  <c r="AD599" i="1"/>
  <c r="AD114" i="1"/>
  <c r="AD30" i="1"/>
  <c r="AD31" i="1"/>
  <c r="D16" i="1"/>
  <c r="D17" i="1"/>
  <c r="AE17" i="1" s="1"/>
  <c r="D23" i="1"/>
  <c r="AE23" i="1" s="1"/>
  <c r="D24" i="1"/>
  <c r="D29" i="1"/>
  <c r="D30" i="1"/>
  <c r="D31" i="1"/>
  <c r="D32" i="1"/>
  <c r="E16" i="1"/>
  <c r="E17" i="1"/>
  <c r="E23" i="1"/>
  <c r="E24" i="1"/>
  <c r="E29" i="1"/>
  <c r="E32" i="1" s="1"/>
  <c r="E46" i="1" s="1"/>
  <c r="E30" i="1"/>
  <c r="E31" i="1"/>
  <c r="F16" i="1"/>
  <c r="F17" i="1"/>
  <c r="F23" i="1"/>
  <c r="F24" i="1"/>
  <c r="F599" i="1"/>
  <c r="F114" i="1"/>
  <c r="F30" i="1"/>
  <c r="F31" i="1"/>
  <c r="AE31" i="1" s="1"/>
  <c r="G16" i="1"/>
  <c r="G17" i="1"/>
  <c r="G23" i="1"/>
  <c r="G24" i="1"/>
  <c r="G599" i="1"/>
  <c r="G114" i="1" s="1"/>
  <c r="G30" i="1"/>
  <c r="G31" i="1"/>
  <c r="H16" i="1"/>
  <c r="H17" i="1"/>
  <c r="H23" i="1"/>
  <c r="H24" i="1"/>
  <c r="H599" i="1"/>
  <c r="H114" i="1" s="1"/>
  <c r="H30" i="1"/>
  <c r="AF30" i="1" s="1"/>
  <c r="H31" i="1"/>
  <c r="I16" i="1"/>
  <c r="I17" i="1"/>
  <c r="I23" i="1"/>
  <c r="I24" i="1"/>
  <c r="I599" i="1"/>
  <c r="I114" i="1"/>
  <c r="I30" i="1"/>
  <c r="I31" i="1"/>
  <c r="J16" i="1"/>
  <c r="J17" i="1"/>
  <c r="AF17" i="1" s="1"/>
  <c r="J23" i="1"/>
  <c r="J24" i="1"/>
  <c r="J599" i="1"/>
  <c r="J114" i="1"/>
  <c r="J30" i="1"/>
  <c r="J31" i="1"/>
  <c r="K16" i="1"/>
  <c r="K17" i="1"/>
  <c r="K23" i="1"/>
  <c r="AF23" i="1" s="1"/>
  <c r="K24" i="1"/>
  <c r="K599" i="1"/>
  <c r="K114" i="1"/>
  <c r="K30" i="1"/>
  <c r="K31" i="1"/>
  <c r="AF31" i="1" s="1"/>
  <c r="L16" i="1"/>
  <c r="AG16" i="1" s="1"/>
  <c r="L17" i="1"/>
  <c r="AG17" i="1" s="1"/>
  <c r="L23" i="1"/>
  <c r="AG23" i="1" s="1"/>
  <c r="L24" i="1"/>
  <c r="L599" i="1"/>
  <c r="L114" i="1"/>
  <c r="L30" i="1"/>
  <c r="L31" i="1"/>
  <c r="AG31" i="1" s="1"/>
  <c r="M16" i="1"/>
  <c r="M17" i="1"/>
  <c r="M23" i="1"/>
  <c r="M24" i="1"/>
  <c r="M599" i="1"/>
  <c r="M114" i="1" s="1"/>
  <c r="M30" i="1"/>
  <c r="M31" i="1"/>
  <c r="N16" i="1"/>
  <c r="N17" i="1"/>
  <c r="N23" i="1"/>
  <c r="N24" i="1"/>
  <c r="N599" i="1"/>
  <c r="N114" i="1"/>
  <c r="N30" i="1"/>
  <c r="N31" i="1"/>
  <c r="O16" i="1"/>
  <c r="O17" i="1"/>
  <c r="O23" i="1"/>
  <c r="O24" i="1"/>
  <c r="O599" i="1"/>
  <c r="O114" i="1"/>
  <c r="O30" i="1"/>
  <c r="O31" i="1"/>
  <c r="P16" i="1"/>
  <c r="AH16" i="1" s="1"/>
  <c r="P17" i="1"/>
  <c r="AH17" i="1" s="1"/>
  <c r="P23" i="1"/>
  <c r="P24" i="1"/>
  <c r="P599" i="1"/>
  <c r="P114" i="1"/>
  <c r="P30" i="1"/>
  <c r="P31" i="1"/>
  <c r="Q16" i="1"/>
  <c r="Q17" i="1"/>
  <c r="Q23" i="1"/>
  <c r="AH23" i="1" s="1"/>
  <c r="Q24" i="1"/>
  <c r="Q599" i="1"/>
  <c r="Q114" i="1"/>
  <c r="Q30" i="1"/>
  <c r="Q38" i="1" s="1"/>
  <c r="Q31" i="1"/>
  <c r="AH31" i="1" s="1"/>
  <c r="R16" i="1"/>
  <c r="R17" i="1"/>
  <c r="R23" i="1"/>
  <c r="R24" i="1"/>
  <c r="R599" i="1"/>
  <c r="R114" i="1" s="1"/>
  <c r="R30" i="1"/>
  <c r="R31" i="1"/>
  <c r="S16" i="1"/>
  <c r="S17" i="1"/>
  <c r="S23" i="1"/>
  <c r="S24" i="1"/>
  <c r="S599" i="1"/>
  <c r="S114" i="1"/>
  <c r="S30" i="1"/>
  <c r="S31" i="1"/>
  <c r="T16" i="1"/>
  <c r="AI16" i="1" s="1"/>
  <c r="T17" i="1"/>
  <c r="T23" i="1"/>
  <c r="T24" i="1"/>
  <c r="T599" i="1"/>
  <c r="T114" i="1"/>
  <c r="T30" i="1"/>
  <c r="T31" i="1"/>
  <c r="U16" i="1"/>
  <c r="U17" i="1"/>
  <c r="U23" i="1"/>
  <c r="U24" i="1"/>
  <c r="U599" i="1"/>
  <c r="U114" i="1"/>
  <c r="U30" i="1"/>
  <c r="Y38" i="1" s="1"/>
  <c r="U31" i="1"/>
  <c r="V16" i="1"/>
  <c r="V17" i="1"/>
  <c r="V23" i="1"/>
  <c r="AI23" i="1" s="1"/>
  <c r="V24" i="1"/>
  <c r="V599" i="1"/>
  <c r="V114" i="1"/>
  <c r="V30" i="1"/>
  <c r="V31" i="1"/>
  <c r="AI31" i="1" s="1"/>
  <c r="AI39" i="1" s="1"/>
  <c r="W16" i="1"/>
  <c r="W17" i="1"/>
  <c r="W23" i="1"/>
  <c r="W24" i="1"/>
  <c r="W599" i="1"/>
  <c r="W114" i="1" s="1"/>
  <c r="W30" i="1"/>
  <c r="W31" i="1"/>
  <c r="X16" i="1"/>
  <c r="X17" i="1"/>
  <c r="X23" i="1"/>
  <c r="X24" i="1"/>
  <c r="X599" i="1"/>
  <c r="X114" i="1" s="1"/>
  <c r="X30" i="1"/>
  <c r="X31" i="1"/>
  <c r="Y16" i="1"/>
  <c r="Y17" i="1"/>
  <c r="Y23" i="1"/>
  <c r="Y24" i="1"/>
  <c r="Y599" i="1"/>
  <c r="Y114" i="1"/>
  <c r="Y30" i="1"/>
  <c r="Y31" i="1"/>
  <c r="AN15" i="1"/>
  <c r="AE16" i="1"/>
  <c r="AF16" i="1"/>
  <c r="AI17" i="1"/>
  <c r="D240" i="1"/>
  <c r="E240" i="1"/>
  <c r="F240" i="1"/>
  <c r="G240" i="1"/>
  <c r="H240" i="1"/>
  <c r="I240" i="1"/>
  <c r="J240" i="1"/>
  <c r="AF240" i="1" s="1"/>
  <c r="K240" i="1"/>
  <c r="L240" i="1"/>
  <c r="M240" i="1"/>
  <c r="N240" i="1"/>
  <c r="O240" i="1"/>
  <c r="P240" i="1"/>
  <c r="Q240" i="1"/>
  <c r="R240" i="1"/>
  <c r="AH240" i="1" s="1"/>
  <c r="S240" i="1"/>
  <c r="T240" i="1"/>
  <c r="U240" i="1"/>
  <c r="V240" i="1"/>
  <c r="W240" i="1"/>
  <c r="AI240" i="1" s="1"/>
  <c r="X240" i="1"/>
  <c r="Y240" i="1"/>
  <c r="AD240" i="1"/>
  <c r="AE240" i="1"/>
  <c r="Y355" i="1"/>
  <c r="Z355" i="1" s="1"/>
  <c r="Y371" i="1"/>
  <c r="Z371" i="1"/>
  <c r="AA371" i="1" s="1"/>
  <c r="Y372" i="1"/>
  <c r="Z372" i="1" s="1"/>
  <c r="AA372" i="1" s="1"/>
  <c r="Y373" i="1"/>
  <c r="Z373" i="1"/>
  <c r="Y718" i="1"/>
  <c r="Y370" i="1"/>
  <c r="Y374" i="1"/>
  <c r="AA373" i="1"/>
  <c r="Y453" i="1"/>
  <c r="Y365" i="1"/>
  <c r="AE24" i="1"/>
  <c r="AF24" i="1"/>
  <c r="AG24" i="1"/>
  <c r="AH24" i="1"/>
  <c r="AI24" i="1"/>
  <c r="Z30" i="1"/>
  <c r="AJ30" i="1" s="1"/>
  <c r="AJ38" i="1" s="1"/>
  <c r="AA30" i="1"/>
  <c r="AE30" i="1"/>
  <c r="AG30" i="1"/>
  <c r="AH30" i="1"/>
  <c r="AI30" i="1"/>
  <c r="D626" i="1"/>
  <c r="D144" i="1"/>
  <c r="D33" i="1"/>
  <c r="E626" i="1"/>
  <c r="E144" i="1" s="1"/>
  <c r="E33" i="1" s="1"/>
  <c r="F626" i="1"/>
  <c r="F144" i="1"/>
  <c r="F33" i="1"/>
  <c r="G626" i="1"/>
  <c r="G144" i="1"/>
  <c r="G33" i="1" s="1"/>
  <c r="H626" i="1"/>
  <c r="H144" i="1" s="1"/>
  <c r="H33" i="1" s="1"/>
  <c r="I626" i="1"/>
  <c r="I144" i="1"/>
  <c r="I33" i="1"/>
  <c r="J626" i="1"/>
  <c r="J144" i="1" s="1"/>
  <c r="J33" i="1" s="1"/>
  <c r="K626" i="1"/>
  <c r="K144" i="1"/>
  <c r="K33" i="1"/>
  <c r="L626" i="1"/>
  <c r="L144" i="1"/>
  <c r="L33" i="1"/>
  <c r="M626" i="1"/>
  <c r="M144" i="1" s="1"/>
  <c r="M33" i="1" s="1"/>
  <c r="N626" i="1"/>
  <c r="N144" i="1"/>
  <c r="N33" i="1"/>
  <c r="O626" i="1"/>
  <c r="AG626" i="1" s="1"/>
  <c r="AG144" i="1" s="1"/>
  <c r="AG33" i="1" s="1"/>
  <c r="O144" i="1"/>
  <c r="O33" i="1" s="1"/>
  <c r="P626" i="1"/>
  <c r="P144" i="1" s="1"/>
  <c r="P33" i="1" s="1"/>
  <c r="Q626" i="1"/>
  <c r="Q144" i="1" s="1"/>
  <c r="Q33" i="1" s="1"/>
  <c r="R626" i="1"/>
  <c r="R144" i="1" s="1"/>
  <c r="R33" i="1" s="1"/>
  <c r="S626" i="1"/>
  <c r="S144" i="1"/>
  <c r="S33" i="1"/>
  <c r="T626" i="1"/>
  <c r="AI626" i="1" s="1"/>
  <c r="AI144" i="1" s="1"/>
  <c r="AI33" i="1" s="1"/>
  <c r="T144" i="1"/>
  <c r="T33" i="1"/>
  <c r="U626" i="1"/>
  <c r="U144" i="1" s="1"/>
  <c r="U33" i="1" s="1"/>
  <c r="V626" i="1"/>
  <c r="V144" i="1"/>
  <c r="V33" i="1" s="1"/>
  <c r="W626" i="1"/>
  <c r="W144" i="1"/>
  <c r="W33" i="1" s="1"/>
  <c r="X626" i="1"/>
  <c r="X144" i="1" s="1"/>
  <c r="X33" i="1" s="1"/>
  <c r="AD626" i="1"/>
  <c r="AD144" i="1"/>
  <c r="AD33" i="1"/>
  <c r="AE626" i="1"/>
  <c r="AE144" i="1" s="1"/>
  <c r="AE33" i="1" s="1"/>
  <c r="D638" i="1"/>
  <c r="D145" i="1" s="1"/>
  <c r="D34" i="1" s="1"/>
  <c r="D650" i="1"/>
  <c r="AE650" i="1" s="1"/>
  <c r="E638" i="1"/>
  <c r="E650" i="1"/>
  <c r="E145" i="1"/>
  <c r="E34" i="1"/>
  <c r="F638" i="1"/>
  <c r="F145" i="1" s="1"/>
  <c r="F34" i="1" s="1"/>
  <c r="F650" i="1"/>
  <c r="G638" i="1"/>
  <c r="G650" i="1"/>
  <c r="G145" i="1"/>
  <c r="G34" i="1" s="1"/>
  <c r="H638" i="1"/>
  <c r="AF638" i="1" s="1"/>
  <c r="H650" i="1"/>
  <c r="AF650" i="1" s="1"/>
  <c r="I638" i="1"/>
  <c r="I650" i="1"/>
  <c r="I145" i="1" s="1"/>
  <c r="I34" i="1" s="1"/>
  <c r="J638" i="1"/>
  <c r="J145" i="1" s="1"/>
  <c r="J34" i="1" s="1"/>
  <c r="J650" i="1"/>
  <c r="K638" i="1"/>
  <c r="K650" i="1"/>
  <c r="K145" i="1" s="1"/>
  <c r="K34" i="1" s="1"/>
  <c r="L638" i="1"/>
  <c r="L145" i="1" s="1"/>
  <c r="L34" i="1" s="1"/>
  <c r="L650" i="1"/>
  <c r="M638" i="1"/>
  <c r="M650" i="1"/>
  <c r="M145" i="1" s="1"/>
  <c r="M34" i="1" s="1"/>
  <c r="N638" i="1"/>
  <c r="N145" i="1" s="1"/>
  <c r="N34" i="1" s="1"/>
  <c r="N650" i="1"/>
  <c r="O638" i="1"/>
  <c r="O650" i="1"/>
  <c r="O145" i="1" s="1"/>
  <c r="O34" i="1" s="1"/>
  <c r="P638" i="1"/>
  <c r="P650" i="1"/>
  <c r="AH650" i="1" s="1"/>
  <c r="Q638" i="1"/>
  <c r="Q650" i="1"/>
  <c r="Q145" i="1" s="1"/>
  <c r="Q34" i="1" s="1"/>
  <c r="R638" i="1"/>
  <c r="R145" i="1" s="1"/>
  <c r="R34" i="1" s="1"/>
  <c r="R650" i="1"/>
  <c r="S638" i="1"/>
  <c r="S650" i="1"/>
  <c r="S145" i="1" s="1"/>
  <c r="S34" i="1" s="1"/>
  <c r="T638" i="1"/>
  <c r="T145" i="1" s="1"/>
  <c r="T34" i="1" s="1"/>
  <c r="T650" i="1"/>
  <c r="AI650" i="1" s="1"/>
  <c r="U638" i="1"/>
  <c r="U650" i="1"/>
  <c r="U145" i="1" s="1"/>
  <c r="U34" i="1" s="1"/>
  <c r="V638" i="1"/>
  <c r="V145" i="1" s="1"/>
  <c r="V34" i="1" s="1"/>
  <c r="V650" i="1"/>
  <c r="W638" i="1"/>
  <c r="W650" i="1"/>
  <c r="W145" i="1" s="1"/>
  <c r="W34" i="1" s="1"/>
  <c r="X638" i="1"/>
  <c r="X650" i="1"/>
  <c r="AD638" i="1"/>
  <c r="AD650" i="1"/>
  <c r="AD145" i="1" s="1"/>
  <c r="AD34" i="1" s="1"/>
  <c r="AE638" i="1"/>
  <c r="AE145" i="1" s="1"/>
  <c r="AE34" i="1" s="1"/>
  <c r="AG638" i="1"/>
  <c r="AG145" i="1" s="1"/>
  <c r="AG34" i="1" s="1"/>
  <c r="AG650" i="1"/>
  <c r="AI638" i="1"/>
  <c r="AI145" i="1" s="1"/>
  <c r="AI34" i="1" s="1"/>
  <c r="H38" i="1"/>
  <c r="I38" i="1"/>
  <c r="J38" i="1"/>
  <c r="K38" i="1"/>
  <c r="L38" i="1"/>
  <c r="M38" i="1"/>
  <c r="N38" i="1"/>
  <c r="O38" i="1"/>
  <c r="P38" i="1"/>
  <c r="R38" i="1"/>
  <c r="S38" i="1"/>
  <c r="T38" i="1"/>
  <c r="U38" i="1"/>
  <c r="V38" i="1"/>
  <c r="W38" i="1"/>
  <c r="X38" i="1"/>
  <c r="AE38" i="1"/>
  <c r="AH38" i="1"/>
  <c r="AI38" i="1"/>
  <c r="H39" i="1"/>
  <c r="I39" i="1"/>
  <c r="J39" i="1"/>
  <c r="M39" i="1"/>
  <c r="N39" i="1"/>
  <c r="R39" i="1"/>
  <c r="S39" i="1"/>
  <c r="T39" i="1"/>
  <c r="U39" i="1"/>
  <c r="W39" i="1"/>
  <c r="X39" i="1"/>
  <c r="Y39" i="1"/>
  <c r="D45" i="1"/>
  <c r="D607" i="1"/>
  <c r="D609" i="1"/>
  <c r="D611" i="1" s="1"/>
  <c r="E607" i="1"/>
  <c r="E609" i="1" s="1"/>
  <c r="F607" i="1"/>
  <c r="F609" i="1" s="1"/>
  <c r="F611" i="1" s="1"/>
  <c r="F619" i="1" s="1"/>
  <c r="F56" i="1" s="1"/>
  <c r="G607" i="1"/>
  <c r="G609" i="1" s="1"/>
  <c r="G611" i="1" s="1"/>
  <c r="H607" i="1"/>
  <c r="H609" i="1" s="1"/>
  <c r="H611" i="1" s="1"/>
  <c r="I607" i="1"/>
  <c r="I609" i="1"/>
  <c r="I611" i="1" s="1"/>
  <c r="I619" i="1" s="1"/>
  <c r="I56" i="1" s="1"/>
  <c r="J607" i="1"/>
  <c r="J609" i="1" s="1"/>
  <c r="J611" i="1" s="1"/>
  <c r="J619" i="1" s="1"/>
  <c r="J56" i="1"/>
  <c r="K607" i="1"/>
  <c r="K609" i="1" s="1"/>
  <c r="K611" i="1" s="1"/>
  <c r="L607" i="1"/>
  <c r="L609" i="1" s="1"/>
  <c r="L611" i="1" s="1"/>
  <c r="M607" i="1"/>
  <c r="M609" i="1"/>
  <c r="M611" i="1"/>
  <c r="M619" i="1" s="1"/>
  <c r="M56" i="1" s="1"/>
  <c r="N607" i="1"/>
  <c r="N609" i="1"/>
  <c r="N611" i="1" s="1"/>
  <c r="N619" i="1" s="1"/>
  <c r="N56" i="1" s="1"/>
  <c r="O607" i="1"/>
  <c r="O609" i="1" s="1"/>
  <c r="O611" i="1" s="1"/>
  <c r="P56" i="1"/>
  <c r="Q607" i="1"/>
  <c r="Q609" i="1" s="1"/>
  <c r="Q611" i="1" s="1"/>
  <c r="Q619" i="1" s="1"/>
  <c r="Q56" i="1" s="1"/>
  <c r="R607" i="1"/>
  <c r="R609" i="1"/>
  <c r="R611" i="1"/>
  <c r="R619" i="1" s="1"/>
  <c r="R56" i="1" s="1"/>
  <c r="S607" i="1"/>
  <c r="S609" i="1"/>
  <c r="S611" i="1" s="1"/>
  <c r="P607" i="1"/>
  <c r="P609" i="1"/>
  <c r="P611" i="1"/>
  <c r="T56" i="1"/>
  <c r="U607" i="1"/>
  <c r="U609" i="1" s="1"/>
  <c r="U611" i="1" s="1"/>
  <c r="U619" i="1" s="1"/>
  <c r="U56" i="1" s="1"/>
  <c r="V607" i="1"/>
  <c r="V609" i="1" s="1"/>
  <c r="V611" i="1" s="1"/>
  <c r="V619" i="1"/>
  <c r="V56" i="1" s="1"/>
  <c r="W607" i="1"/>
  <c r="W609" i="1" s="1"/>
  <c r="W611" i="1" s="1"/>
  <c r="W610" i="1"/>
  <c r="T607" i="1"/>
  <c r="T609" i="1"/>
  <c r="T611" i="1"/>
  <c r="X56" i="1"/>
  <c r="Y607" i="1"/>
  <c r="Y609" i="1" s="1"/>
  <c r="Y611" i="1" s="1"/>
  <c r="Y619" i="1" s="1"/>
  <c r="Y56" i="1"/>
  <c r="AD56" i="1"/>
  <c r="AE56" i="1"/>
  <c r="AF56" i="1"/>
  <c r="AG56" i="1"/>
  <c r="AH56" i="1"/>
  <c r="AI56" i="1"/>
  <c r="D151" i="1"/>
  <c r="D61" i="1"/>
  <c r="F148" i="1"/>
  <c r="F149" i="1"/>
  <c r="F150" i="1"/>
  <c r="G148" i="1"/>
  <c r="G151" i="1" s="1"/>
  <c r="G61" i="1" s="1"/>
  <c r="G149" i="1"/>
  <c r="G150" i="1"/>
  <c r="H148" i="1"/>
  <c r="H149" i="1"/>
  <c r="H150" i="1"/>
  <c r="H151" i="1"/>
  <c r="H61" i="1" s="1"/>
  <c r="I148" i="1"/>
  <c r="I149" i="1"/>
  <c r="I150" i="1"/>
  <c r="I151" i="1" s="1"/>
  <c r="I61" i="1" s="1"/>
  <c r="J148" i="1"/>
  <c r="J149" i="1"/>
  <c r="J150" i="1"/>
  <c r="K148" i="1"/>
  <c r="K151" i="1" s="1"/>
  <c r="K149" i="1"/>
  <c r="K150" i="1"/>
  <c r="K61" i="1"/>
  <c r="K62" i="1" s="1"/>
  <c r="L148" i="1"/>
  <c r="L149" i="1"/>
  <c r="L150" i="1"/>
  <c r="L151" i="1"/>
  <c r="L61" i="1" s="1"/>
  <c r="M148" i="1"/>
  <c r="M149" i="1"/>
  <c r="M150" i="1"/>
  <c r="N148" i="1"/>
  <c r="N151" i="1" s="1"/>
  <c r="N61" i="1" s="1"/>
  <c r="N149" i="1"/>
  <c r="N150" i="1"/>
  <c r="O148" i="1"/>
  <c r="O151" i="1" s="1"/>
  <c r="O149" i="1"/>
  <c r="O150" i="1"/>
  <c r="O61" i="1"/>
  <c r="O62" i="1" s="1"/>
  <c r="P148" i="1"/>
  <c r="P149" i="1"/>
  <c r="P150" i="1"/>
  <c r="P151" i="1"/>
  <c r="P61" i="1" s="1"/>
  <c r="Q148" i="1"/>
  <c r="Q149" i="1"/>
  <c r="Q150" i="1"/>
  <c r="Q151" i="1" s="1"/>
  <c r="Q61" i="1" s="1"/>
  <c r="R148" i="1"/>
  <c r="R149" i="1"/>
  <c r="R150" i="1"/>
  <c r="S148" i="1"/>
  <c r="S151" i="1" s="1"/>
  <c r="S149" i="1"/>
  <c r="S150" i="1"/>
  <c r="S61" i="1"/>
  <c r="T148" i="1"/>
  <c r="T149" i="1"/>
  <c r="T150" i="1"/>
  <c r="T151" i="1"/>
  <c r="T61" i="1" s="1"/>
  <c r="T62" i="1" s="1"/>
  <c r="U148" i="1"/>
  <c r="U149" i="1"/>
  <c r="U150" i="1"/>
  <c r="V148" i="1"/>
  <c r="V151" i="1" s="1"/>
  <c r="V149" i="1"/>
  <c r="V150" i="1"/>
  <c r="V61" i="1"/>
  <c r="W148" i="1"/>
  <c r="W151" i="1" s="1"/>
  <c r="W61" i="1" s="1"/>
  <c r="W62" i="1" s="1"/>
  <c r="W149" i="1"/>
  <c r="W150" i="1"/>
  <c r="X148" i="1"/>
  <c r="X149" i="1"/>
  <c r="X150" i="1"/>
  <c r="X151" i="1"/>
  <c r="X61" i="1" s="1"/>
  <c r="Y148" i="1"/>
  <c r="Y149" i="1"/>
  <c r="Y150" i="1"/>
  <c r="Y151" i="1" s="1"/>
  <c r="Y61" i="1" s="1"/>
  <c r="AD148" i="1"/>
  <c r="AD149" i="1"/>
  <c r="AD150" i="1"/>
  <c r="X62" i="1"/>
  <c r="D277" i="1"/>
  <c r="D63" i="1" s="1"/>
  <c r="F277" i="1"/>
  <c r="F63" i="1" s="1"/>
  <c r="G277" i="1"/>
  <c r="G63" i="1"/>
  <c r="H277" i="1"/>
  <c r="H63" i="1"/>
  <c r="I277" i="1"/>
  <c r="I63" i="1"/>
  <c r="J277" i="1"/>
  <c r="J276" i="1" s="1"/>
  <c r="K277" i="1"/>
  <c r="K63" i="1"/>
  <c r="L277" i="1"/>
  <c r="L63" i="1" s="1"/>
  <c r="M277" i="1"/>
  <c r="M63" i="1"/>
  <c r="N277" i="1"/>
  <c r="N63" i="1" s="1"/>
  <c r="O277" i="1"/>
  <c r="O63" i="1"/>
  <c r="P277" i="1"/>
  <c r="P63" i="1"/>
  <c r="Q277" i="1"/>
  <c r="Q276" i="1" s="1"/>
  <c r="Q63" i="1"/>
  <c r="R277" i="1"/>
  <c r="R63" i="1" s="1"/>
  <c r="S277" i="1"/>
  <c r="S63" i="1" s="1"/>
  <c r="T277" i="1"/>
  <c r="T63" i="1" s="1"/>
  <c r="V277" i="1"/>
  <c r="V63" i="1" s="1"/>
  <c r="W277" i="1"/>
  <c r="W63" i="1"/>
  <c r="X607" i="1"/>
  <c r="X277" i="1"/>
  <c r="X276" i="1" s="1"/>
  <c r="Y277" i="1"/>
  <c r="Y63" i="1"/>
  <c r="AA277" i="1"/>
  <c r="AA63" i="1"/>
  <c r="AD607" i="1"/>
  <c r="AD277" i="1" s="1"/>
  <c r="AD63" i="1" s="1"/>
  <c r="AE608" i="1"/>
  <c r="AE277" i="1" s="1"/>
  <c r="AE63" i="1" s="1"/>
  <c r="AE607" i="1"/>
  <c r="H276" i="1"/>
  <c r="H272" i="1" s="1"/>
  <c r="I276" i="1"/>
  <c r="I272" i="1" s="1"/>
  <c r="K276" i="1"/>
  <c r="K272" i="1" s="1"/>
  <c r="K126" i="1" s="1"/>
  <c r="L276" i="1"/>
  <c r="M276" i="1"/>
  <c r="O276" i="1"/>
  <c r="M272" i="1"/>
  <c r="O272" i="1"/>
  <c r="P276" i="1"/>
  <c r="P272" i="1" s="1"/>
  <c r="S276" i="1"/>
  <c r="S272" i="1" s="1"/>
  <c r="T276" i="1"/>
  <c r="W276" i="1"/>
  <c r="W272" i="1"/>
  <c r="Y276" i="1"/>
  <c r="X64" i="1"/>
  <c r="Y64" i="1"/>
  <c r="X65" i="1"/>
  <c r="D69" i="1"/>
  <c r="AE69" i="1" s="1"/>
  <c r="E69" i="1"/>
  <c r="Z69" i="1"/>
  <c r="AJ69" i="1" s="1"/>
  <c r="AA69" i="1"/>
  <c r="AF69" i="1"/>
  <c r="AG69" i="1"/>
  <c r="AH69" i="1"/>
  <c r="AI69" i="1"/>
  <c r="D71" i="1"/>
  <c r="E71" i="1"/>
  <c r="F768" i="1"/>
  <c r="F71" i="1" s="1"/>
  <c r="G768" i="1"/>
  <c r="G71" i="1"/>
  <c r="H768" i="1"/>
  <c r="H71" i="1" s="1"/>
  <c r="I768" i="1"/>
  <c r="I71" i="1"/>
  <c r="J768" i="1"/>
  <c r="J71" i="1"/>
  <c r="K768" i="1"/>
  <c r="K71" i="1"/>
  <c r="L768" i="1"/>
  <c r="L71" i="1" s="1"/>
  <c r="M768" i="1"/>
  <c r="M71" i="1"/>
  <c r="N768" i="1"/>
  <c r="N71" i="1" s="1"/>
  <c r="O768" i="1"/>
  <c r="O71" i="1"/>
  <c r="P768" i="1"/>
  <c r="P71" i="1" s="1"/>
  <c r="Q768" i="1"/>
  <c r="Q71" i="1"/>
  <c r="R768" i="1"/>
  <c r="R71" i="1"/>
  <c r="S768" i="1"/>
  <c r="S71" i="1"/>
  <c r="T768" i="1"/>
  <c r="T71" i="1" s="1"/>
  <c r="U768" i="1"/>
  <c r="U71" i="1"/>
  <c r="V768" i="1"/>
  <c r="V71" i="1" s="1"/>
  <c r="W768" i="1"/>
  <c r="W71" i="1"/>
  <c r="X768" i="1"/>
  <c r="X71" i="1" s="1"/>
  <c r="Y768" i="1"/>
  <c r="Y71" i="1"/>
  <c r="AD768" i="1"/>
  <c r="AD71" i="1"/>
  <c r="D75" i="1"/>
  <c r="E75" i="1"/>
  <c r="D811" i="1"/>
  <c r="D821" i="1" s="1"/>
  <c r="D823" i="1" s="1"/>
  <c r="D766" i="1" s="1"/>
  <c r="D779" i="1"/>
  <c r="E811" i="1"/>
  <c r="E821" i="1" s="1"/>
  <c r="E823" i="1" s="1"/>
  <c r="E766" i="1" s="1"/>
  <c r="E779" i="1"/>
  <c r="F811" i="1"/>
  <c r="F821" i="1" s="1"/>
  <c r="F823" i="1" s="1"/>
  <c r="F766" i="1" s="1"/>
  <c r="F779" i="1"/>
  <c r="G811" i="1"/>
  <c r="G821" i="1"/>
  <c r="G823" i="1" s="1"/>
  <c r="G779" i="1"/>
  <c r="H811" i="1"/>
  <c r="H821" i="1"/>
  <c r="H823" i="1"/>
  <c r="H766" i="1" s="1"/>
  <c r="H779" i="1"/>
  <c r="I811" i="1"/>
  <c r="I821" i="1" s="1"/>
  <c r="I823" i="1" s="1"/>
  <c r="I766" i="1" s="1"/>
  <c r="I779" i="1"/>
  <c r="J811" i="1"/>
  <c r="J821" i="1"/>
  <c r="J823" i="1" s="1"/>
  <c r="J779" i="1"/>
  <c r="K811" i="1"/>
  <c r="K821" i="1" s="1"/>
  <c r="K823" i="1" s="1"/>
  <c r="K766" i="1" s="1"/>
  <c r="K779" i="1"/>
  <c r="L811" i="1"/>
  <c r="L821" i="1"/>
  <c r="L823" i="1" s="1"/>
  <c r="L766" i="1" s="1"/>
  <c r="L779" i="1"/>
  <c r="M811" i="1"/>
  <c r="M821" i="1"/>
  <c r="M823" i="1" s="1"/>
  <c r="M766" i="1" s="1"/>
  <c r="M779" i="1"/>
  <c r="N811" i="1"/>
  <c r="N821" i="1" s="1"/>
  <c r="N823" i="1" s="1"/>
  <c r="N779" i="1"/>
  <c r="O811" i="1"/>
  <c r="O821" i="1"/>
  <c r="O823" i="1" s="1"/>
  <c r="O766" i="1" s="1"/>
  <c r="O779" i="1"/>
  <c r="P811" i="1"/>
  <c r="P821" i="1"/>
  <c r="P823" i="1"/>
  <c r="P766" i="1" s="1"/>
  <c r="P779" i="1"/>
  <c r="Q811" i="1"/>
  <c r="Q821" i="1" s="1"/>
  <c r="Q823" i="1" s="1"/>
  <c r="Q766" i="1" s="1"/>
  <c r="Q779" i="1"/>
  <c r="R811" i="1"/>
  <c r="R821" i="1" s="1"/>
  <c r="R823" i="1" s="1"/>
  <c r="R779" i="1"/>
  <c r="S811" i="1"/>
  <c r="S821" i="1" s="1"/>
  <c r="S823" i="1" s="1"/>
  <c r="S766" i="1" s="1"/>
  <c r="S779" i="1"/>
  <c r="T811" i="1"/>
  <c r="T821" i="1" s="1"/>
  <c r="T823" i="1" s="1"/>
  <c r="T766" i="1" s="1"/>
  <c r="T779" i="1"/>
  <c r="U811" i="1"/>
  <c r="U821" i="1"/>
  <c r="U823" i="1"/>
  <c r="U779" i="1"/>
  <c r="V811" i="1"/>
  <c r="V821" i="1" s="1"/>
  <c r="V823" i="1" s="1"/>
  <c r="V766" i="1" s="1"/>
  <c r="V779" i="1"/>
  <c r="W811" i="1"/>
  <c r="W821" i="1"/>
  <c r="W823" i="1" s="1"/>
  <c r="W766" i="1" s="1"/>
  <c r="W779" i="1"/>
  <c r="X811" i="1"/>
  <c r="X821" i="1"/>
  <c r="X823" i="1"/>
  <c r="X766" i="1" s="1"/>
  <c r="X779" i="1"/>
  <c r="Y811" i="1"/>
  <c r="Y821" i="1" s="1"/>
  <c r="Y823" i="1" s="1"/>
  <c r="Y766" i="1" s="1"/>
  <c r="Y779" i="1"/>
  <c r="AD811" i="1"/>
  <c r="AD821" i="1"/>
  <c r="AD823" i="1" s="1"/>
  <c r="AD766" i="1" s="1"/>
  <c r="AD779" i="1"/>
  <c r="AE836" i="1"/>
  <c r="AE779" i="1" s="1"/>
  <c r="D770" i="1"/>
  <c r="D771" i="1"/>
  <c r="E770" i="1"/>
  <c r="E771" i="1"/>
  <c r="F770" i="1"/>
  <c r="F771" i="1"/>
  <c r="G770" i="1"/>
  <c r="G771" i="1"/>
  <c r="H770" i="1"/>
  <c r="H771" i="1"/>
  <c r="I770" i="1"/>
  <c r="I771" i="1"/>
  <c r="J770" i="1"/>
  <c r="J771" i="1"/>
  <c r="K770" i="1"/>
  <c r="K771" i="1"/>
  <c r="L770" i="1"/>
  <c r="L771" i="1"/>
  <c r="M770" i="1"/>
  <c r="M771" i="1"/>
  <c r="N770" i="1"/>
  <c r="N771" i="1"/>
  <c r="O770" i="1"/>
  <c r="O771" i="1"/>
  <c r="P770" i="1"/>
  <c r="P771" i="1"/>
  <c r="Q770" i="1"/>
  <c r="Q771" i="1"/>
  <c r="R770" i="1"/>
  <c r="R771" i="1"/>
  <c r="S770" i="1"/>
  <c r="S771" i="1"/>
  <c r="T770" i="1"/>
  <c r="T771" i="1"/>
  <c r="U770" i="1"/>
  <c r="U771" i="1"/>
  <c r="V770" i="1"/>
  <c r="V771" i="1"/>
  <c r="W770" i="1"/>
  <c r="W771" i="1"/>
  <c r="X770" i="1"/>
  <c r="X771" i="1"/>
  <c r="Y770" i="1"/>
  <c r="Y771" i="1"/>
  <c r="Y670" i="1"/>
  <c r="Y97" i="1"/>
  <c r="Y680" i="1"/>
  <c r="Y101" i="1"/>
  <c r="Y102" i="1" s="1"/>
  <c r="Y103" i="1" s="1"/>
  <c r="AD770" i="1"/>
  <c r="AD771" i="1"/>
  <c r="AE827" i="1"/>
  <c r="AE770" i="1" s="1"/>
  <c r="AE828" i="1"/>
  <c r="AE771" i="1"/>
  <c r="D772" i="1"/>
  <c r="D88" i="1" s="1"/>
  <c r="E772" i="1"/>
  <c r="E88" i="1" s="1"/>
  <c r="F772" i="1"/>
  <c r="F88" i="1"/>
  <c r="G772" i="1"/>
  <c r="G88" i="1" s="1"/>
  <c r="H772" i="1"/>
  <c r="H88" i="1" s="1"/>
  <c r="I772" i="1"/>
  <c r="I88" i="1" s="1"/>
  <c r="J772" i="1"/>
  <c r="J88" i="1" s="1"/>
  <c r="K772" i="1"/>
  <c r="K88" i="1"/>
  <c r="L772" i="1"/>
  <c r="L88" i="1" s="1"/>
  <c r="M772" i="1"/>
  <c r="M88" i="1" s="1"/>
  <c r="N772" i="1"/>
  <c r="N88" i="1"/>
  <c r="O772" i="1"/>
  <c r="O88" i="1" s="1"/>
  <c r="P772" i="1"/>
  <c r="P88" i="1" s="1"/>
  <c r="AH88" i="1" s="1"/>
  <c r="Q772" i="1"/>
  <c r="Q88" i="1" s="1"/>
  <c r="R772" i="1"/>
  <c r="R88" i="1" s="1"/>
  <c r="S772" i="1"/>
  <c r="S88" i="1"/>
  <c r="T772" i="1"/>
  <c r="T88" i="1" s="1"/>
  <c r="AI88" i="1" s="1"/>
  <c r="U772" i="1"/>
  <c r="U88" i="1" s="1"/>
  <c r="V772" i="1"/>
  <c r="V88" i="1"/>
  <c r="W772" i="1"/>
  <c r="W88" i="1" s="1"/>
  <c r="X772" i="1"/>
  <c r="X88" i="1" s="1"/>
  <c r="Y772" i="1"/>
  <c r="Y88" i="1" s="1"/>
  <c r="AD772" i="1"/>
  <c r="AD88" i="1" s="1"/>
  <c r="AE829" i="1"/>
  <c r="AE772" i="1"/>
  <c r="AE88" i="1" s="1"/>
  <c r="D777" i="1"/>
  <c r="D89" i="1" s="1"/>
  <c r="E777" i="1"/>
  <c r="E89" i="1" s="1"/>
  <c r="F777" i="1"/>
  <c r="F89" i="1" s="1"/>
  <c r="G777" i="1"/>
  <c r="G89" i="1" s="1"/>
  <c r="H777" i="1"/>
  <c r="H89" i="1"/>
  <c r="I777" i="1"/>
  <c r="I89" i="1" s="1"/>
  <c r="J777" i="1"/>
  <c r="J89" i="1" s="1"/>
  <c r="K777" i="1"/>
  <c r="K89" i="1"/>
  <c r="L777" i="1"/>
  <c r="L89" i="1" s="1"/>
  <c r="M777" i="1"/>
  <c r="M89" i="1" s="1"/>
  <c r="N777" i="1"/>
  <c r="N89" i="1" s="1"/>
  <c r="O777" i="1"/>
  <c r="O89" i="1" s="1"/>
  <c r="P777" i="1"/>
  <c r="P89" i="1"/>
  <c r="Q777" i="1"/>
  <c r="Q89" i="1" s="1"/>
  <c r="R777" i="1"/>
  <c r="R89" i="1" s="1"/>
  <c r="S777" i="1"/>
  <c r="S89" i="1"/>
  <c r="T777" i="1"/>
  <c r="T89" i="1" s="1"/>
  <c r="U777" i="1"/>
  <c r="U89" i="1" s="1"/>
  <c r="V777" i="1"/>
  <c r="V89" i="1" s="1"/>
  <c r="W777" i="1"/>
  <c r="W89" i="1" s="1"/>
  <c r="X777" i="1"/>
  <c r="X89" i="1"/>
  <c r="Y777" i="1"/>
  <c r="Y89" i="1" s="1"/>
  <c r="AD777" i="1"/>
  <c r="AD89" i="1" s="1"/>
  <c r="AE834" i="1"/>
  <c r="AE777" i="1"/>
  <c r="AE89" i="1" s="1"/>
  <c r="D778" i="1"/>
  <c r="D90" i="1" s="1"/>
  <c r="E778" i="1"/>
  <c r="E90" i="1"/>
  <c r="F778" i="1"/>
  <c r="F90" i="1" s="1"/>
  <c r="G778" i="1"/>
  <c r="G90" i="1" s="1"/>
  <c r="H778" i="1"/>
  <c r="H90" i="1"/>
  <c r="I778" i="1"/>
  <c r="I90" i="1" s="1"/>
  <c r="J778" i="1"/>
  <c r="J90" i="1" s="1"/>
  <c r="K778" i="1"/>
  <c r="K90" i="1" s="1"/>
  <c r="L778" i="1"/>
  <c r="L90" i="1" s="1"/>
  <c r="AG90" i="1" s="1"/>
  <c r="M778" i="1"/>
  <c r="M90" i="1"/>
  <c r="N778" i="1"/>
  <c r="N90" i="1" s="1"/>
  <c r="O778" i="1"/>
  <c r="O90" i="1" s="1"/>
  <c r="P778" i="1"/>
  <c r="P90" i="1"/>
  <c r="Q778" i="1"/>
  <c r="Q90" i="1" s="1"/>
  <c r="R778" i="1"/>
  <c r="R90" i="1" s="1"/>
  <c r="S778" i="1"/>
  <c r="S90" i="1" s="1"/>
  <c r="T778" i="1"/>
  <c r="T90" i="1" s="1"/>
  <c r="AI90" i="1" s="1"/>
  <c r="U778" i="1"/>
  <c r="U90" i="1"/>
  <c r="V778" i="1"/>
  <c r="V90" i="1" s="1"/>
  <c r="W778" i="1"/>
  <c r="W90" i="1" s="1"/>
  <c r="X778" i="1"/>
  <c r="X90" i="1"/>
  <c r="AJ90" i="1" s="1"/>
  <c r="Y778" i="1"/>
  <c r="Y90" i="1" s="1"/>
  <c r="AD778" i="1"/>
  <c r="AD90" i="1" s="1"/>
  <c r="AE835" i="1"/>
  <c r="AE778" i="1" s="1"/>
  <c r="AE90" i="1" s="1"/>
  <c r="D93" i="1"/>
  <c r="E93" i="1"/>
  <c r="F93" i="1"/>
  <c r="G93" i="1"/>
  <c r="AE93" i="1" s="1"/>
  <c r="H93" i="1"/>
  <c r="I93" i="1"/>
  <c r="J93" i="1"/>
  <c r="K93" i="1"/>
  <c r="L93" i="1"/>
  <c r="M93" i="1"/>
  <c r="N93" i="1"/>
  <c r="O93" i="1"/>
  <c r="P93" i="1"/>
  <c r="Q93" i="1"/>
  <c r="R93" i="1"/>
  <c r="S93" i="1"/>
  <c r="AH93" i="1" s="1"/>
  <c r="T93" i="1"/>
  <c r="U93" i="1"/>
  <c r="V93" i="1"/>
  <c r="W93" i="1"/>
  <c r="AI93" i="1" s="1"/>
  <c r="X93" i="1"/>
  <c r="Y93" i="1"/>
  <c r="Z93" i="1"/>
  <c r="AA93" i="1"/>
  <c r="AD93" i="1"/>
  <c r="AF93" i="1"/>
  <c r="AG93" i="1"/>
  <c r="AJ93" i="1"/>
  <c r="D94" i="1"/>
  <c r="E94" i="1"/>
  <c r="F94" i="1"/>
  <c r="G94" i="1"/>
  <c r="H94" i="1"/>
  <c r="I94" i="1"/>
  <c r="J94" i="1"/>
  <c r="K94" i="1"/>
  <c r="AF94" i="1" s="1"/>
  <c r="L94" i="1"/>
  <c r="M94" i="1"/>
  <c r="N94" i="1"/>
  <c r="O94" i="1"/>
  <c r="P94" i="1"/>
  <c r="Q94" i="1"/>
  <c r="R94" i="1"/>
  <c r="S94" i="1"/>
  <c r="AH94" i="1" s="1"/>
  <c r="T94" i="1"/>
  <c r="U94" i="1"/>
  <c r="V94" i="1"/>
  <c r="W94" i="1"/>
  <c r="X94" i="1"/>
  <c r="Y94" i="1"/>
  <c r="Z98" i="1"/>
  <c r="Z99" i="1"/>
  <c r="Y99" i="1"/>
  <c r="Y98" i="1"/>
  <c r="Y100" i="1" s="1"/>
  <c r="Z100" i="1" s="1"/>
  <c r="AA100" i="1" s="1"/>
  <c r="AJ100" i="1" s="1"/>
  <c r="AA99" i="1"/>
  <c r="AJ99" i="1" s="1"/>
  <c r="AD94" i="1"/>
  <c r="AE94" i="1"/>
  <c r="AG94" i="1"/>
  <c r="AI94" i="1"/>
  <c r="D95" i="1"/>
  <c r="E95" i="1"/>
  <c r="F95" i="1"/>
  <c r="G95" i="1"/>
  <c r="AE95" i="1" s="1"/>
  <c r="H95" i="1"/>
  <c r="I95" i="1"/>
  <c r="J95" i="1"/>
  <c r="K95" i="1"/>
  <c r="AF95" i="1" s="1"/>
  <c r="L95" i="1"/>
  <c r="M95" i="1"/>
  <c r="N95" i="1"/>
  <c r="O95" i="1"/>
  <c r="P95" i="1"/>
  <c r="Q95" i="1"/>
  <c r="R95" i="1"/>
  <c r="S95" i="1"/>
  <c r="AH95" i="1" s="1"/>
  <c r="T95" i="1"/>
  <c r="U95" i="1"/>
  <c r="V95" i="1"/>
  <c r="W95" i="1"/>
  <c r="X95" i="1"/>
  <c r="Y95" i="1"/>
  <c r="AD95" i="1"/>
  <c r="AG95" i="1"/>
  <c r="AI95" i="1"/>
  <c r="D670" i="1"/>
  <c r="D97" i="1"/>
  <c r="D96" i="1" s="1"/>
  <c r="E670" i="1"/>
  <c r="E97" i="1" s="1"/>
  <c r="F670" i="1"/>
  <c r="F97" i="1"/>
  <c r="F96" i="1"/>
  <c r="G670" i="1"/>
  <c r="G97" i="1" s="1"/>
  <c r="H670" i="1"/>
  <c r="H97" i="1" s="1"/>
  <c r="I670" i="1"/>
  <c r="I97" i="1"/>
  <c r="I96" i="1"/>
  <c r="J670" i="1"/>
  <c r="J97" i="1"/>
  <c r="J96" i="1" s="1"/>
  <c r="K670" i="1"/>
  <c r="K97" i="1" s="1"/>
  <c r="L670" i="1"/>
  <c r="L97" i="1" s="1"/>
  <c r="M670" i="1"/>
  <c r="M97" i="1" s="1"/>
  <c r="N670" i="1"/>
  <c r="N97" i="1" s="1"/>
  <c r="O670" i="1"/>
  <c r="O97" i="1" s="1"/>
  <c r="O102" i="1" s="1"/>
  <c r="P670" i="1"/>
  <c r="P97" i="1"/>
  <c r="Q670" i="1"/>
  <c r="Q97" i="1"/>
  <c r="Q96" i="1" s="1"/>
  <c r="R670" i="1"/>
  <c r="R97" i="1"/>
  <c r="R96" i="1" s="1"/>
  <c r="S670" i="1"/>
  <c r="S97" i="1"/>
  <c r="S96" i="1" s="1"/>
  <c r="AH96" i="1" s="1"/>
  <c r="T670" i="1"/>
  <c r="T97" i="1"/>
  <c r="T96" i="1" s="1"/>
  <c r="U670" i="1"/>
  <c r="U97" i="1" s="1"/>
  <c r="V670" i="1"/>
  <c r="V97" i="1"/>
  <c r="V96" i="1"/>
  <c r="W670" i="1"/>
  <c r="W97" i="1" s="1"/>
  <c r="X670" i="1"/>
  <c r="X97" i="1" s="1"/>
  <c r="Y96" i="1"/>
  <c r="Z96" i="1"/>
  <c r="AA96" i="1"/>
  <c r="AJ96" i="1" s="1"/>
  <c r="AD670" i="1"/>
  <c r="AD97" i="1"/>
  <c r="AD96" i="1" s="1"/>
  <c r="AH97" i="1"/>
  <c r="D98" i="1"/>
  <c r="E98" i="1"/>
  <c r="F98" i="1"/>
  <c r="G98" i="1"/>
  <c r="AE98" i="1" s="1"/>
  <c r="H98" i="1"/>
  <c r="I98" i="1"/>
  <c r="J98" i="1"/>
  <c r="K98" i="1"/>
  <c r="L98" i="1"/>
  <c r="M98" i="1"/>
  <c r="N98" i="1"/>
  <c r="O98" i="1"/>
  <c r="P98" i="1"/>
  <c r="Q98" i="1"/>
  <c r="R98" i="1"/>
  <c r="S98" i="1"/>
  <c r="T98" i="1"/>
  <c r="U98" i="1"/>
  <c r="V98" i="1"/>
  <c r="W98" i="1"/>
  <c r="AI98" i="1" s="1"/>
  <c r="X98" i="1"/>
  <c r="AD98" i="1"/>
  <c r="AF98" i="1"/>
  <c r="AG98" i="1"/>
  <c r="AH98" i="1"/>
  <c r="D99" i="1"/>
  <c r="E99" i="1"/>
  <c r="F99" i="1"/>
  <c r="G99" i="1"/>
  <c r="AE99" i="1" s="1"/>
  <c r="H99" i="1"/>
  <c r="I99" i="1"/>
  <c r="J99" i="1"/>
  <c r="K99" i="1"/>
  <c r="L99" i="1"/>
  <c r="M99" i="1"/>
  <c r="N99" i="1"/>
  <c r="O99" i="1"/>
  <c r="P99" i="1"/>
  <c r="Q99" i="1"/>
  <c r="R99" i="1"/>
  <c r="S99" i="1"/>
  <c r="AH99" i="1" s="1"/>
  <c r="T99" i="1"/>
  <c r="U99" i="1"/>
  <c r="V99" i="1"/>
  <c r="W99" i="1"/>
  <c r="AI99" i="1" s="1"/>
  <c r="X99" i="1"/>
  <c r="AD99" i="1"/>
  <c r="AF99" i="1"/>
  <c r="AG99" i="1"/>
  <c r="D680" i="1"/>
  <c r="D101" i="1" s="1"/>
  <c r="D100" i="1" s="1"/>
  <c r="E680" i="1"/>
  <c r="E101" i="1"/>
  <c r="E100" i="1" s="1"/>
  <c r="F680" i="1"/>
  <c r="F101" i="1" s="1"/>
  <c r="F100" i="1" s="1"/>
  <c r="G680" i="1"/>
  <c r="G101" i="1" s="1"/>
  <c r="H680" i="1"/>
  <c r="H101" i="1"/>
  <c r="H100" i="1" s="1"/>
  <c r="I680" i="1"/>
  <c r="I101" i="1"/>
  <c r="J680" i="1"/>
  <c r="J101" i="1"/>
  <c r="J100" i="1"/>
  <c r="K680" i="1"/>
  <c r="K101" i="1"/>
  <c r="K100" i="1" s="1"/>
  <c r="AF100" i="1" s="1"/>
  <c r="L680" i="1"/>
  <c r="L101" i="1"/>
  <c r="L100" i="1" s="1"/>
  <c r="M680" i="1"/>
  <c r="M101" i="1" s="1"/>
  <c r="M100" i="1" s="1"/>
  <c r="N680" i="1"/>
  <c r="N101" i="1" s="1"/>
  <c r="N100" i="1" s="1"/>
  <c r="O680" i="1"/>
  <c r="O101" i="1" s="1"/>
  <c r="P680" i="1"/>
  <c r="P101" i="1" s="1"/>
  <c r="P100" i="1" s="1"/>
  <c r="Q680" i="1"/>
  <c r="Q101" i="1"/>
  <c r="Q100" i="1"/>
  <c r="R680" i="1"/>
  <c r="R101" i="1"/>
  <c r="S680" i="1"/>
  <c r="S101" i="1" s="1"/>
  <c r="S100" i="1" s="1"/>
  <c r="AH100" i="1" s="1"/>
  <c r="T680" i="1"/>
  <c r="T101" i="1" s="1"/>
  <c r="T100" i="1" s="1"/>
  <c r="U680" i="1"/>
  <c r="U101" i="1"/>
  <c r="U100" i="1" s="1"/>
  <c r="V680" i="1"/>
  <c r="V101" i="1" s="1"/>
  <c r="V100" i="1" s="1"/>
  <c r="W680" i="1"/>
  <c r="W101" i="1" s="1"/>
  <c r="AI101" i="1" s="1"/>
  <c r="X680" i="1"/>
  <c r="X101" i="1"/>
  <c r="X100" i="1" s="1"/>
  <c r="AD680" i="1"/>
  <c r="AD101" i="1"/>
  <c r="AF101" i="1"/>
  <c r="J102" i="1"/>
  <c r="J103" i="1" s="1"/>
  <c r="Q102" i="1"/>
  <c r="Q103" i="1"/>
  <c r="D260" i="1"/>
  <c r="D108" i="1"/>
  <c r="E260" i="1"/>
  <c r="E108" i="1"/>
  <c r="AE260" i="1"/>
  <c r="AE108" i="1" s="1"/>
  <c r="AF108" i="1"/>
  <c r="AG108" i="1"/>
  <c r="AH108" i="1"/>
  <c r="AI108" i="1"/>
  <c r="D326" i="1"/>
  <c r="D109" i="1"/>
  <c r="H118" i="1" s="1"/>
  <c r="E326" i="1"/>
  <c r="E109" i="1" s="1"/>
  <c r="I118" i="1" s="1"/>
  <c r="Z286" i="1"/>
  <c r="V288" i="1"/>
  <c r="V287" i="1" s="1"/>
  <c r="Z287" i="1" s="1"/>
  <c r="X355" i="1"/>
  <c r="X718" i="1"/>
  <c r="X370" i="1" s="1"/>
  <c r="X353" i="1" s="1"/>
  <c r="Y353" i="1"/>
  <c r="Y354" i="1"/>
  <c r="O286" i="1"/>
  <c r="S286" i="1"/>
  <c r="W286" i="1" s="1"/>
  <c r="AA286" i="1" s="1"/>
  <c r="W288" i="1"/>
  <c r="AE326" i="1"/>
  <c r="AE109" i="1" s="1"/>
  <c r="AF109" i="1"/>
  <c r="AG109" i="1"/>
  <c r="AH109" i="1"/>
  <c r="AI109" i="1"/>
  <c r="D379" i="1"/>
  <c r="D400" i="1" s="1"/>
  <c r="D424" i="1" s="1"/>
  <c r="D427" i="1" s="1"/>
  <c r="D110" i="1" s="1"/>
  <c r="D162" i="1" s="1"/>
  <c r="D423" i="1"/>
  <c r="D425" i="1"/>
  <c r="E379" i="1"/>
  <c r="E400" i="1"/>
  <c r="E424" i="1" s="1"/>
  <c r="E425" i="1"/>
  <c r="AE400" i="1"/>
  <c r="AE424" i="1"/>
  <c r="AE423" i="1"/>
  <c r="AE425" i="1"/>
  <c r="AE427" i="1"/>
  <c r="AE110" i="1" s="1"/>
  <c r="AF111" i="1"/>
  <c r="AF120" i="1" s="1"/>
  <c r="AG111" i="1"/>
  <c r="AH111" i="1"/>
  <c r="AI111" i="1"/>
  <c r="AJ111" i="1"/>
  <c r="AE599" i="1"/>
  <c r="AE114" i="1" s="1"/>
  <c r="AF599" i="1"/>
  <c r="AF114" i="1"/>
  <c r="AG599" i="1"/>
  <c r="AG114" i="1" s="1"/>
  <c r="AG123" i="1" s="1"/>
  <c r="AH599" i="1"/>
  <c r="AH114" i="1"/>
  <c r="AI599" i="1"/>
  <c r="AI114" i="1" s="1"/>
  <c r="AI123" i="1" s="1"/>
  <c r="H117" i="1"/>
  <c r="I117" i="1"/>
  <c r="J117" i="1"/>
  <c r="K117" i="1"/>
  <c r="L117" i="1"/>
  <c r="M117" i="1"/>
  <c r="N117" i="1"/>
  <c r="O117" i="1"/>
  <c r="P117" i="1"/>
  <c r="Q117" i="1"/>
  <c r="R117" i="1"/>
  <c r="S117" i="1"/>
  <c r="T117" i="1"/>
  <c r="U117" i="1"/>
  <c r="V117" i="1"/>
  <c r="W117" i="1"/>
  <c r="X117" i="1"/>
  <c r="Y117" i="1"/>
  <c r="AE117" i="1"/>
  <c r="AF117" i="1"/>
  <c r="AH117" i="1"/>
  <c r="AI117" i="1"/>
  <c r="J118" i="1"/>
  <c r="K118" i="1"/>
  <c r="L118" i="1"/>
  <c r="M118" i="1"/>
  <c r="N118" i="1"/>
  <c r="O118" i="1"/>
  <c r="P118" i="1"/>
  <c r="Q118" i="1"/>
  <c r="R118" i="1"/>
  <c r="S118" i="1"/>
  <c r="T118" i="1"/>
  <c r="U118" i="1"/>
  <c r="V118" i="1"/>
  <c r="W118" i="1"/>
  <c r="X118" i="1"/>
  <c r="Y118" i="1"/>
  <c r="AG118" i="1"/>
  <c r="AH118" i="1"/>
  <c r="AI118" i="1"/>
  <c r="H120" i="1"/>
  <c r="I120" i="1"/>
  <c r="J120" i="1"/>
  <c r="K120" i="1"/>
  <c r="L120" i="1"/>
  <c r="M120" i="1"/>
  <c r="N120" i="1"/>
  <c r="O120" i="1"/>
  <c r="P120" i="1"/>
  <c r="Q120" i="1"/>
  <c r="R120" i="1"/>
  <c r="S120" i="1"/>
  <c r="T120" i="1"/>
  <c r="U120" i="1"/>
  <c r="V120" i="1"/>
  <c r="W120" i="1"/>
  <c r="X120" i="1"/>
  <c r="Y120" i="1"/>
  <c r="Z120" i="1"/>
  <c r="AA120" i="1"/>
  <c r="AE120" i="1"/>
  <c r="AH120" i="1"/>
  <c r="AI120" i="1"/>
  <c r="AJ120" i="1"/>
  <c r="H123" i="1"/>
  <c r="I123" i="1"/>
  <c r="J123" i="1"/>
  <c r="K123" i="1"/>
  <c r="L123" i="1"/>
  <c r="M123" i="1"/>
  <c r="N123" i="1"/>
  <c r="O123" i="1"/>
  <c r="P123" i="1"/>
  <c r="Q123" i="1"/>
  <c r="R123" i="1"/>
  <c r="S123" i="1"/>
  <c r="T123" i="1"/>
  <c r="U123" i="1"/>
  <c r="V123" i="1"/>
  <c r="W123" i="1"/>
  <c r="X123" i="1"/>
  <c r="Y123" i="1"/>
  <c r="D276" i="1"/>
  <c r="D272" i="1" s="1"/>
  <c r="D126" i="1" s="1"/>
  <c r="F276" i="1"/>
  <c r="F272" i="1" s="1"/>
  <c r="F126" i="1" s="1"/>
  <c r="G276" i="1"/>
  <c r="G272" i="1" s="1"/>
  <c r="G126" i="1"/>
  <c r="H126" i="1"/>
  <c r="I126" i="1"/>
  <c r="M126" i="1"/>
  <c r="M129" i="1" s="1"/>
  <c r="O126" i="1"/>
  <c r="P126" i="1"/>
  <c r="S126" i="1"/>
  <c r="W126" i="1"/>
  <c r="X272" i="1"/>
  <c r="X126" i="1"/>
  <c r="Y272" i="1"/>
  <c r="Y126" i="1" s="1"/>
  <c r="AD276" i="1"/>
  <c r="AD272" i="1" s="1"/>
  <c r="AD126" i="1" s="1"/>
  <c r="AE276" i="1"/>
  <c r="AE272" i="1" s="1"/>
  <c r="AE126" i="1" s="1"/>
  <c r="D344" i="1"/>
  <c r="D343" i="1" s="1"/>
  <c r="D339" i="1" s="1"/>
  <c r="D127" i="1" s="1"/>
  <c r="D139" i="1" s="1"/>
  <c r="E344" i="1"/>
  <c r="E343" i="1" s="1"/>
  <c r="E339" i="1" s="1"/>
  <c r="E127" i="1" s="1"/>
  <c r="E139" i="1" s="1"/>
  <c r="F344" i="1"/>
  <c r="F343" i="1"/>
  <c r="F339" i="1"/>
  <c r="F127" i="1" s="1"/>
  <c r="F139" i="1" s="1"/>
  <c r="G344" i="1"/>
  <c r="G343" i="1" s="1"/>
  <c r="G339" i="1" s="1"/>
  <c r="G127" i="1" s="1"/>
  <c r="H344" i="1"/>
  <c r="H343" i="1"/>
  <c r="H339" i="1" s="1"/>
  <c r="H127" i="1" s="1"/>
  <c r="I344" i="1"/>
  <c r="I343" i="1" s="1"/>
  <c r="I339" i="1"/>
  <c r="I127" i="1" s="1"/>
  <c r="J344" i="1"/>
  <c r="J343" i="1" s="1"/>
  <c r="J339" i="1" s="1"/>
  <c r="J127" i="1" s="1"/>
  <c r="K344" i="1"/>
  <c r="K343" i="1"/>
  <c r="K339" i="1" s="1"/>
  <c r="K127" i="1" s="1"/>
  <c r="L344" i="1"/>
  <c r="L343" i="1" s="1"/>
  <c r="L339" i="1" s="1"/>
  <c r="L127" i="1" s="1"/>
  <c r="M344" i="1"/>
  <c r="M343" i="1" s="1"/>
  <c r="M339" i="1" s="1"/>
  <c r="M127" i="1" s="1"/>
  <c r="N344" i="1"/>
  <c r="N343" i="1"/>
  <c r="N339" i="1" s="1"/>
  <c r="N127" i="1" s="1"/>
  <c r="O344" i="1"/>
  <c r="O343" i="1" s="1"/>
  <c r="O339" i="1" s="1"/>
  <c r="O127" i="1" s="1"/>
  <c r="P344" i="1"/>
  <c r="P343" i="1" s="1"/>
  <c r="P339" i="1" s="1"/>
  <c r="P127" i="1" s="1"/>
  <c r="Q344" i="1"/>
  <c r="Q343" i="1" s="1"/>
  <c r="Q339" i="1" s="1"/>
  <c r="Q127" i="1" s="1"/>
  <c r="R344" i="1"/>
  <c r="R343" i="1" s="1"/>
  <c r="R339" i="1" s="1"/>
  <c r="R127" i="1" s="1"/>
  <c r="S344" i="1"/>
  <c r="S343" i="1"/>
  <c r="S339" i="1" s="1"/>
  <c r="S127" i="1" s="1"/>
  <c r="T344" i="1"/>
  <c r="T343" i="1"/>
  <c r="T339" i="1" s="1"/>
  <c r="T127" i="1" s="1"/>
  <c r="U344" i="1"/>
  <c r="U343" i="1" s="1"/>
  <c r="U339" i="1" s="1"/>
  <c r="U127" i="1" s="1"/>
  <c r="V344" i="1"/>
  <c r="V343" i="1"/>
  <c r="V339" i="1" s="1"/>
  <c r="V127" i="1" s="1"/>
  <c r="W344" i="1"/>
  <c r="W343" i="1"/>
  <c r="W339" i="1"/>
  <c r="W127" i="1" s="1"/>
  <c r="X344" i="1"/>
  <c r="X343" i="1" s="1"/>
  <c r="X339" i="1" s="1"/>
  <c r="X127" i="1" s="1"/>
  <c r="Y344" i="1"/>
  <c r="Y343" i="1"/>
  <c r="Y339" i="1"/>
  <c r="Y127" i="1" s="1"/>
  <c r="AD344" i="1"/>
  <c r="AD343" i="1"/>
  <c r="AD339" i="1"/>
  <c r="AD127" i="1" s="1"/>
  <c r="AD139" i="1" s="1"/>
  <c r="AE344" i="1"/>
  <c r="AE343" i="1" s="1"/>
  <c r="AE339" i="1" s="1"/>
  <c r="AE127" i="1" s="1"/>
  <c r="D462" i="1"/>
  <c r="D461" i="1" s="1"/>
  <c r="D457" i="1" s="1"/>
  <c r="D128" i="1" s="1"/>
  <c r="E462" i="1"/>
  <c r="E461" i="1" s="1"/>
  <c r="E457" i="1" s="1"/>
  <c r="E128" i="1" s="1"/>
  <c r="F462" i="1"/>
  <c r="F461" i="1"/>
  <c r="F457" i="1" s="1"/>
  <c r="F128" i="1" s="1"/>
  <c r="G462" i="1"/>
  <c r="G461" i="1"/>
  <c r="G457" i="1" s="1"/>
  <c r="G128" i="1" s="1"/>
  <c r="H462" i="1"/>
  <c r="H461" i="1" s="1"/>
  <c r="H457" i="1" s="1"/>
  <c r="H128" i="1" s="1"/>
  <c r="I462" i="1"/>
  <c r="I461" i="1"/>
  <c r="I457" i="1" s="1"/>
  <c r="I128" i="1" s="1"/>
  <c r="J462" i="1"/>
  <c r="J461" i="1" s="1"/>
  <c r="J457" i="1" s="1"/>
  <c r="J128" i="1" s="1"/>
  <c r="K462" i="1"/>
  <c r="K461" i="1"/>
  <c r="K457" i="1" s="1"/>
  <c r="K128" i="1" s="1"/>
  <c r="L462" i="1"/>
  <c r="L461" i="1" s="1"/>
  <c r="L457" i="1" s="1"/>
  <c r="L128" i="1" s="1"/>
  <c r="M462" i="1"/>
  <c r="M461" i="1"/>
  <c r="M457" i="1" s="1"/>
  <c r="M128" i="1" s="1"/>
  <c r="N462" i="1"/>
  <c r="N461" i="1" s="1"/>
  <c r="N457" i="1" s="1"/>
  <c r="N128" i="1" s="1"/>
  <c r="O462" i="1"/>
  <c r="O461" i="1" s="1"/>
  <c r="O457" i="1" s="1"/>
  <c r="O128" i="1" s="1"/>
  <c r="P462" i="1"/>
  <c r="P461" i="1" s="1"/>
  <c r="P457" i="1" s="1"/>
  <c r="P128" i="1" s="1"/>
  <c r="Q462" i="1"/>
  <c r="Q461" i="1"/>
  <c r="Q457" i="1" s="1"/>
  <c r="Q128" i="1" s="1"/>
  <c r="R462" i="1"/>
  <c r="R461" i="1" s="1"/>
  <c r="R457" i="1" s="1"/>
  <c r="R128" i="1" s="1"/>
  <c r="S462" i="1"/>
  <c r="S461" i="1" s="1"/>
  <c r="S457" i="1" s="1"/>
  <c r="S128" i="1" s="1"/>
  <c r="T462" i="1"/>
  <c r="T461" i="1" s="1"/>
  <c r="T457" i="1" s="1"/>
  <c r="T128" i="1" s="1"/>
  <c r="U462" i="1"/>
  <c r="U461" i="1"/>
  <c r="U457" i="1" s="1"/>
  <c r="U128" i="1" s="1"/>
  <c r="V462" i="1"/>
  <c r="V461" i="1" s="1"/>
  <c r="V457" i="1" s="1"/>
  <c r="V128" i="1" s="1"/>
  <c r="W462" i="1"/>
  <c r="W461" i="1" s="1"/>
  <c r="W457" i="1" s="1"/>
  <c r="W128" i="1" s="1"/>
  <c r="X462" i="1"/>
  <c r="X461" i="1" s="1"/>
  <c r="X457" i="1" s="1"/>
  <c r="X128" i="1" s="1"/>
  <c r="Y462" i="1"/>
  <c r="Y461" i="1"/>
  <c r="Y457" i="1" s="1"/>
  <c r="Y128" i="1" s="1"/>
  <c r="AD462" i="1"/>
  <c r="AD461" i="1" s="1"/>
  <c r="AD457" i="1" s="1"/>
  <c r="AD128" i="1" s="1"/>
  <c r="AD140" i="1" s="1"/>
  <c r="AE462" i="1"/>
  <c r="AE461" i="1" s="1"/>
  <c r="AE457" i="1" s="1"/>
  <c r="AE128" i="1" s="1"/>
  <c r="D129" i="1"/>
  <c r="E129" i="1"/>
  <c r="K132" i="1"/>
  <c r="M132" i="1"/>
  <c r="O132" i="1"/>
  <c r="S132" i="1"/>
  <c r="W132" i="1"/>
  <c r="G138" i="1"/>
  <c r="H138" i="1"/>
  <c r="I138" i="1"/>
  <c r="K138" i="1"/>
  <c r="M138" i="1"/>
  <c r="O138" i="1"/>
  <c r="P138" i="1"/>
  <c r="S138" i="1"/>
  <c r="W138" i="1"/>
  <c r="X138" i="1"/>
  <c r="Y138" i="1"/>
  <c r="D141" i="1"/>
  <c r="E141" i="1"/>
  <c r="Y626" i="1"/>
  <c r="Y144" i="1"/>
  <c r="Y638" i="1"/>
  <c r="Y145" i="1" s="1"/>
  <c r="Y650" i="1"/>
  <c r="D148" i="1"/>
  <c r="E148" i="1"/>
  <c r="I154" i="1" s="1"/>
  <c r="AE148" i="1"/>
  <c r="AF148" i="1"/>
  <c r="AF154" i="1" s="1"/>
  <c r="AG148" i="1"/>
  <c r="AG154" i="1" s="1"/>
  <c r="AH148" i="1"/>
  <c r="AI148" i="1"/>
  <c r="D149" i="1"/>
  <c r="E149" i="1"/>
  <c r="I155" i="1" s="1"/>
  <c r="Z344" i="1"/>
  <c r="AA344" i="1"/>
  <c r="AE149" i="1"/>
  <c r="AF155" i="1" s="1"/>
  <c r="AF149" i="1"/>
  <c r="AG149" i="1"/>
  <c r="AH149" i="1"/>
  <c r="AI149" i="1"/>
  <c r="D150" i="1"/>
  <c r="E150" i="1"/>
  <c r="I156" i="1" s="1"/>
  <c r="AE150" i="1"/>
  <c r="AE156" i="1" s="1"/>
  <c r="AF150" i="1"/>
  <c r="AF156" i="1" s="1"/>
  <c r="AG150" i="1"/>
  <c r="AH150" i="1"/>
  <c r="AH156" i="1" s="1"/>
  <c r="AI150" i="1"/>
  <c r="AE151" i="1"/>
  <c r="H154" i="1"/>
  <c r="J154" i="1"/>
  <c r="K154" i="1"/>
  <c r="L154" i="1"/>
  <c r="M154" i="1"/>
  <c r="N154" i="1"/>
  <c r="O154" i="1"/>
  <c r="P154" i="1"/>
  <c r="Q154" i="1"/>
  <c r="R154" i="1"/>
  <c r="S154" i="1"/>
  <c r="T154" i="1"/>
  <c r="U154" i="1"/>
  <c r="V154" i="1"/>
  <c r="W154" i="1"/>
  <c r="X154" i="1"/>
  <c r="Y154" i="1"/>
  <c r="AE154" i="1"/>
  <c r="AH154" i="1"/>
  <c r="AI154" i="1"/>
  <c r="H155" i="1"/>
  <c r="J155" i="1"/>
  <c r="K155" i="1"/>
  <c r="L155" i="1"/>
  <c r="M155" i="1"/>
  <c r="N155" i="1"/>
  <c r="O155" i="1"/>
  <c r="P155" i="1"/>
  <c r="Q155" i="1"/>
  <c r="R155" i="1"/>
  <c r="S155" i="1"/>
  <c r="T155" i="1"/>
  <c r="U155" i="1"/>
  <c r="V155" i="1"/>
  <c r="W155" i="1"/>
  <c r="X155" i="1"/>
  <c r="Y155" i="1"/>
  <c r="AE155" i="1"/>
  <c r="AG155" i="1"/>
  <c r="AH155" i="1"/>
  <c r="AI155" i="1"/>
  <c r="H156" i="1"/>
  <c r="J156" i="1"/>
  <c r="K156" i="1"/>
  <c r="L156" i="1"/>
  <c r="M156" i="1"/>
  <c r="N156" i="1"/>
  <c r="O156" i="1"/>
  <c r="P156" i="1"/>
  <c r="Q156" i="1"/>
  <c r="R156" i="1"/>
  <c r="S156" i="1"/>
  <c r="T156" i="1"/>
  <c r="U156" i="1"/>
  <c r="V156" i="1"/>
  <c r="W156" i="1"/>
  <c r="X156" i="1"/>
  <c r="Y156" i="1"/>
  <c r="AG156" i="1"/>
  <c r="H157" i="1"/>
  <c r="K157" i="1"/>
  <c r="L157" i="1"/>
  <c r="O157" i="1"/>
  <c r="P157" i="1"/>
  <c r="S157" i="1"/>
  <c r="T157" i="1"/>
  <c r="W157" i="1"/>
  <c r="X157" i="1"/>
  <c r="D160" i="1"/>
  <c r="E160" i="1"/>
  <c r="F160" i="1"/>
  <c r="G160" i="1"/>
  <c r="H160" i="1"/>
  <c r="I160" i="1"/>
  <c r="J160" i="1"/>
  <c r="K160" i="1"/>
  <c r="L160" i="1"/>
  <c r="M160" i="1"/>
  <c r="N160" i="1"/>
  <c r="O160" i="1"/>
  <c r="P160" i="1"/>
  <c r="Q160" i="1"/>
  <c r="R160" i="1"/>
  <c r="S160" i="1"/>
  <c r="T160" i="1"/>
  <c r="U160" i="1"/>
  <c r="V160" i="1"/>
  <c r="W160" i="1"/>
  <c r="X160" i="1"/>
  <c r="Y160" i="1"/>
  <c r="AD160" i="1"/>
  <c r="AE160" i="1"/>
  <c r="AF160" i="1"/>
  <c r="AG160" i="1"/>
  <c r="AH160" i="1"/>
  <c r="AI160" i="1"/>
  <c r="D161" i="1"/>
  <c r="F161" i="1"/>
  <c r="G161" i="1"/>
  <c r="H161" i="1"/>
  <c r="I161" i="1"/>
  <c r="J161" i="1"/>
  <c r="K161" i="1"/>
  <c r="L161" i="1"/>
  <c r="M161" i="1"/>
  <c r="N161" i="1"/>
  <c r="O161" i="1"/>
  <c r="P161" i="1"/>
  <c r="Q161" i="1"/>
  <c r="R161" i="1"/>
  <c r="S161" i="1"/>
  <c r="T161" i="1"/>
  <c r="U161" i="1"/>
  <c r="V161" i="1"/>
  <c r="W161" i="1"/>
  <c r="X161" i="1"/>
  <c r="Y161" i="1"/>
  <c r="AD161" i="1"/>
  <c r="AF161" i="1"/>
  <c r="AG161" i="1"/>
  <c r="AH161" i="1"/>
  <c r="AI161" i="1"/>
  <c r="AD162" i="1"/>
  <c r="D163" i="1"/>
  <c r="D174" i="1"/>
  <c r="D172" i="1" s="1"/>
  <c r="E174" i="1"/>
  <c r="E172" i="1"/>
  <c r="F172" i="1"/>
  <c r="G172" i="1"/>
  <c r="H172" i="1"/>
  <c r="I172" i="1"/>
  <c r="AF172" i="1" s="1"/>
  <c r="J172" i="1"/>
  <c r="K172" i="1"/>
  <c r="L172" i="1"/>
  <c r="M172" i="1"/>
  <c r="N172" i="1"/>
  <c r="AG172" i="1" s="1"/>
  <c r="O172" i="1"/>
  <c r="O198" i="1" s="1"/>
  <c r="P172" i="1"/>
  <c r="AH172" i="1" s="1"/>
  <c r="Q172" i="1"/>
  <c r="R172" i="1"/>
  <c r="S172" i="1"/>
  <c r="T172" i="1"/>
  <c r="U172" i="1"/>
  <c r="V172" i="1"/>
  <c r="Z172" i="1" s="1"/>
  <c r="W179" i="1"/>
  <c r="W174" i="1" s="1"/>
  <c r="X179" i="1"/>
  <c r="X174" i="1"/>
  <c r="Y183" i="1"/>
  <c r="Y179" i="1"/>
  <c r="Y174" i="1" s="1"/>
  <c r="Y173" i="1"/>
  <c r="Y199" i="1" s="1"/>
  <c r="AD172" i="1"/>
  <c r="AE173" i="1"/>
  <c r="AF173" i="1"/>
  <c r="AG173" i="1"/>
  <c r="AH173" i="1"/>
  <c r="AI173" i="1"/>
  <c r="AJ173" i="1"/>
  <c r="AF174" i="1"/>
  <c r="AG174" i="1"/>
  <c r="AH174" i="1"/>
  <c r="E181" i="1"/>
  <c r="E180" i="1" s="1"/>
  <c r="D181" i="1"/>
  <c r="D180" i="1"/>
  <c r="D178" i="1"/>
  <c r="Z175" i="1"/>
  <c r="AJ175" i="1" s="1"/>
  <c r="AJ189" i="1" s="1"/>
  <c r="AA175" i="1"/>
  <c r="AA201" i="1" s="1"/>
  <c r="AF175" i="1"/>
  <c r="AG175" i="1"/>
  <c r="AH175" i="1"/>
  <c r="AI175" i="1"/>
  <c r="Z176" i="1"/>
  <c r="AJ176" i="1" s="1"/>
  <c r="AJ190" i="1" s="1"/>
  <c r="AA176" i="1"/>
  <c r="AE176" i="1"/>
  <c r="AF176" i="1"/>
  <c r="AG176" i="1"/>
  <c r="AH176" i="1"/>
  <c r="AI176" i="1"/>
  <c r="F180" i="1"/>
  <c r="F178" i="1" s="1"/>
  <c r="G180" i="1"/>
  <c r="G178" i="1" s="1"/>
  <c r="H180" i="1"/>
  <c r="H206" i="1" s="1"/>
  <c r="H178" i="1"/>
  <c r="H177" i="1" s="1"/>
  <c r="I180" i="1"/>
  <c r="AF180" i="1" s="1"/>
  <c r="J180" i="1"/>
  <c r="J178" i="1" s="1"/>
  <c r="K180" i="1"/>
  <c r="K178" i="1" s="1"/>
  <c r="L178" i="1"/>
  <c r="L177" i="1"/>
  <c r="AG177" i="1" s="1"/>
  <c r="M178" i="1"/>
  <c r="M177" i="1"/>
  <c r="N178" i="1"/>
  <c r="N177" i="1"/>
  <c r="O178" i="1"/>
  <c r="O177" i="1"/>
  <c r="P178" i="1"/>
  <c r="AH178" i="1" s="1"/>
  <c r="AH192" i="1" s="1"/>
  <c r="P177" i="1"/>
  <c r="Q178" i="1"/>
  <c r="Q177" i="1" s="1"/>
  <c r="R178" i="1"/>
  <c r="R177" i="1" s="1"/>
  <c r="S178" i="1"/>
  <c r="S177" i="1" s="1"/>
  <c r="T178" i="1"/>
  <c r="T177" i="1"/>
  <c r="U178" i="1"/>
  <c r="U192" i="1" s="1"/>
  <c r="U177" i="1"/>
  <c r="V178" i="1"/>
  <c r="V192" i="1" s="1"/>
  <c r="V177" i="1"/>
  <c r="Z177" i="1" s="1"/>
  <c r="W180" i="1"/>
  <c r="W206" i="1" s="1"/>
  <c r="W178" i="1"/>
  <c r="X180" i="1"/>
  <c r="X178" i="1"/>
  <c r="X177" i="1" s="1"/>
  <c r="Y180" i="1"/>
  <c r="Y178" i="1" s="1"/>
  <c r="AD180" i="1"/>
  <c r="AD178" i="1" s="1"/>
  <c r="AG178" i="1"/>
  <c r="Y182" i="1"/>
  <c r="Z182" i="1"/>
  <c r="AA182" i="1" s="1"/>
  <c r="AA179" i="1" s="1"/>
  <c r="Z183" i="1"/>
  <c r="AJ183" i="1" s="1"/>
  <c r="Z179" i="1"/>
  <c r="AA183" i="1"/>
  <c r="AE179" i="1"/>
  <c r="AE193" i="1" s="1"/>
  <c r="AF179" i="1"/>
  <c r="AG179" i="1"/>
  <c r="AH179" i="1"/>
  <c r="AI179" i="1"/>
  <c r="AG180" i="1"/>
  <c r="AH180" i="1"/>
  <c r="AI180" i="1"/>
  <c r="P181" i="1"/>
  <c r="AH181" i="1" s="1"/>
  <c r="Q181" i="1"/>
  <c r="R181" i="1"/>
  <c r="S181" i="1"/>
  <c r="T181" i="1"/>
  <c r="U181" i="1"/>
  <c r="V181" i="1"/>
  <c r="W181" i="1"/>
  <c r="AE181" i="1"/>
  <c r="AE195" i="1" s="1"/>
  <c r="AF181" i="1"/>
  <c r="AG181" i="1"/>
  <c r="AI181" i="1"/>
  <c r="D182" i="1"/>
  <c r="E182" i="1"/>
  <c r="F182" i="1"/>
  <c r="G182" i="1"/>
  <c r="H182" i="1"/>
  <c r="AF182" i="1" s="1"/>
  <c r="I182" i="1"/>
  <c r="J182" i="1"/>
  <c r="K182" i="1"/>
  <c r="L182" i="1"/>
  <c r="M182" i="1"/>
  <c r="N182" i="1"/>
  <c r="O182" i="1"/>
  <c r="AG182" i="1" s="1"/>
  <c r="P182" i="1"/>
  <c r="AH182" i="1" s="1"/>
  <c r="Q182" i="1"/>
  <c r="R182" i="1"/>
  <c r="S182" i="1"/>
  <c r="T182" i="1"/>
  <c r="AI182" i="1" s="1"/>
  <c r="U182" i="1"/>
  <c r="V182" i="1"/>
  <c r="W182" i="1"/>
  <c r="X182" i="1"/>
  <c r="AJ182" i="1" s="1"/>
  <c r="AD182" i="1"/>
  <c r="AE182" i="1"/>
  <c r="AF183" i="1"/>
  <c r="AG183" i="1"/>
  <c r="AH183" i="1"/>
  <c r="AI183" i="1"/>
  <c r="H186" i="1"/>
  <c r="I186" i="1"/>
  <c r="J186" i="1"/>
  <c r="K186" i="1"/>
  <c r="L186" i="1"/>
  <c r="M186" i="1"/>
  <c r="N186" i="1"/>
  <c r="O186" i="1"/>
  <c r="P186" i="1"/>
  <c r="Q186" i="1"/>
  <c r="R186" i="1"/>
  <c r="S186" i="1"/>
  <c r="T186" i="1"/>
  <c r="U188" i="1"/>
  <c r="U186" i="1"/>
  <c r="V188" i="1"/>
  <c r="V186" i="1"/>
  <c r="AG186" i="1"/>
  <c r="AH186" i="1"/>
  <c r="H187" i="1"/>
  <c r="I187" i="1"/>
  <c r="J187" i="1"/>
  <c r="K187" i="1"/>
  <c r="L187" i="1"/>
  <c r="M187" i="1"/>
  <c r="N187" i="1"/>
  <c r="O187" i="1"/>
  <c r="P187" i="1"/>
  <c r="Q187" i="1"/>
  <c r="R187" i="1"/>
  <c r="S187" i="1"/>
  <c r="T187" i="1"/>
  <c r="U187" i="1"/>
  <c r="V187" i="1"/>
  <c r="W187" i="1"/>
  <c r="X187" i="1"/>
  <c r="Y187" i="1"/>
  <c r="Z187" i="1"/>
  <c r="AA187" i="1"/>
  <c r="AE187" i="1"/>
  <c r="AF187" i="1"/>
  <c r="AG187" i="1"/>
  <c r="AH187" i="1"/>
  <c r="AI187" i="1"/>
  <c r="AJ187" i="1"/>
  <c r="J189" i="1"/>
  <c r="AE189" i="1"/>
  <c r="AF189" i="1"/>
  <c r="H190" i="1"/>
  <c r="I190" i="1"/>
  <c r="J190" i="1"/>
  <c r="K190" i="1"/>
  <c r="L190" i="1"/>
  <c r="M190" i="1"/>
  <c r="N190" i="1"/>
  <c r="O190" i="1"/>
  <c r="P190" i="1"/>
  <c r="Q190" i="1"/>
  <c r="R190" i="1"/>
  <c r="S190" i="1"/>
  <c r="AE190" i="1"/>
  <c r="AF190" i="1"/>
  <c r="AG190" i="1"/>
  <c r="P191" i="1"/>
  <c r="T191" i="1"/>
  <c r="H192" i="1"/>
  <c r="L192" i="1"/>
  <c r="P192" i="1"/>
  <c r="Q192" i="1"/>
  <c r="R192" i="1"/>
  <c r="S192" i="1"/>
  <c r="T192" i="1"/>
  <c r="W192" i="1"/>
  <c r="X192" i="1"/>
  <c r="H193" i="1"/>
  <c r="I193" i="1"/>
  <c r="J193" i="1"/>
  <c r="K193" i="1"/>
  <c r="L193" i="1"/>
  <c r="M193" i="1"/>
  <c r="N193" i="1"/>
  <c r="O193" i="1"/>
  <c r="P193" i="1"/>
  <c r="Q193" i="1"/>
  <c r="R193" i="1"/>
  <c r="S193" i="1"/>
  <c r="T193" i="1"/>
  <c r="U193" i="1"/>
  <c r="V193" i="1"/>
  <c r="W193" i="1"/>
  <c r="X193" i="1"/>
  <c r="Y193" i="1"/>
  <c r="Z193" i="1"/>
  <c r="AF193" i="1"/>
  <c r="AG193" i="1"/>
  <c r="AH193" i="1"/>
  <c r="AI193" i="1"/>
  <c r="H194" i="1"/>
  <c r="J194" i="1"/>
  <c r="K194" i="1"/>
  <c r="L194" i="1"/>
  <c r="M194" i="1"/>
  <c r="N194" i="1"/>
  <c r="O194" i="1"/>
  <c r="T194" i="1"/>
  <c r="AH194" i="1"/>
  <c r="P195" i="1"/>
  <c r="Q195" i="1"/>
  <c r="R195" i="1"/>
  <c r="S195" i="1"/>
  <c r="T195" i="1"/>
  <c r="U195" i="1"/>
  <c r="V195" i="1"/>
  <c r="W195" i="1"/>
  <c r="AF195" i="1"/>
  <c r="AG195" i="1"/>
  <c r="F198" i="1"/>
  <c r="G198" i="1"/>
  <c r="H198" i="1"/>
  <c r="I198" i="1"/>
  <c r="J198" i="1"/>
  <c r="K198" i="1"/>
  <c r="L198" i="1"/>
  <c r="M198" i="1"/>
  <c r="N198" i="1"/>
  <c r="Q198" i="1"/>
  <c r="R198" i="1"/>
  <c r="S198" i="1"/>
  <c r="T198" i="1"/>
  <c r="U198" i="1"/>
  <c r="V198" i="1"/>
  <c r="E199" i="1"/>
  <c r="F199" i="1"/>
  <c r="G199" i="1"/>
  <c r="H199" i="1"/>
  <c r="I199" i="1"/>
  <c r="J199" i="1"/>
  <c r="K199" i="1"/>
  <c r="L199" i="1"/>
  <c r="M199" i="1"/>
  <c r="N199" i="1"/>
  <c r="O199" i="1"/>
  <c r="P199" i="1"/>
  <c r="Q199" i="1"/>
  <c r="R199" i="1"/>
  <c r="S199" i="1"/>
  <c r="T199" i="1"/>
  <c r="U199" i="1"/>
  <c r="V199" i="1"/>
  <c r="W199" i="1"/>
  <c r="X199" i="1"/>
  <c r="Z199" i="1"/>
  <c r="AA199" i="1"/>
  <c r="E200" i="1"/>
  <c r="F200" i="1"/>
  <c r="G200" i="1"/>
  <c r="H200" i="1"/>
  <c r="I200" i="1"/>
  <c r="J200" i="1"/>
  <c r="K200" i="1"/>
  <c r="L200" i="1"/>
  <c r="M200" i="1"/>
  <c r="N200" i="1"/>
  <c r="O200" i="1"/>
  <c r="P200" i="1"/>
  <c r="Q200" i="1"/>
  <c r="R200" i="1"/>
  <c r="S200" i="1"/>
  <c r="T200" i="1"/>
  <c r="U200" i="1"/>
  <c r="V200" i="1"/>
  <c r="G201" i="1"/>
  <c r="H201" i="1"/>
  <c r="I201" i="1"/>
  <c r="J201" i="1"/>
  <c r="K201" i="1"/>
  <c r="L201" i="1"/>
  <c r="M201" i="1"/>
  <c r="N201" i="1"/>
  <c r="O201" i="1"/>
  <c r="P201" i="1"/>
  <c r="Q201" i="1"/>
  <c r="R201" i="1"/>
  <c r="S201" i="1"/>
  <c r="T201" i="1"/>
  <c r="U201" i="1"/>
  <c r="V201" i="1"/>
  <c r="W201" i="1"/>
  <c r="X201" i="1"/>
  <c r="Y201" i="1"/>
  <c r="E202" i="1"/>
  <c r="F202" i="1"/>
  <c r="G202" i="1"/>
  <c r="H202" i="1"/>
  <c r="I202" i="1"/>
  <c r="J202" i="1"/>
  <c r="K202" i="1"/>
  <c r="L202" i="1"/>
  <c r="M202" i="1"/>
  <c r="N202" i="1"/>
  <c r="O202" i="1"/>
  <c r="P202" i="1"/>
  <c r="Q202" i="1"/>
  <c r="R202" i="1"/>
  <c r="S202" i="1"/>
  <c r="T202" i="1"/>
  <c r="U202" i="1"/>
  <c r="V202" i="1"/>
  <c r="W202" i="1"/>
  <c r="X202" i="1"/>
  <c r="Y202" i="1"/>
  <c r="Z202" i="1"/>
  <c r="AA202" i="1"/>
  <c r="N203" i="1"/>
  <c r="O203" i="1"/>
  <c r="P203" i="1"/>
  <c r="U203" i="1"/>
  <c r="V203" i="1"/>
  <c r="M204" i="1"/>
  <c r="N204" i="1"/>
  <c r="O204" i="1"/>
  <c r="P204" i="1"/>
  <c r="Q204" i="1"/>
  <c r="R204" i="1"/>
  <c r="S204" i="1"/>
  <c r="T204" i="1"/>
  <c r="W204" i="1"/>
  <c r="X204" i="1"/>
  <c r="E205" i="1"/>
  <c r="F205" i="1"/>
  <c r="G205" i="1"/>
  <c r="H205" i="1"/>
  <c r="I205" i="1"/>
  <c r="J205" i="1"/>
  <c r="K205" i="1"/>
  <c r="L205" i="1"/>
  <c r="M205" i="1"/>
  <c r="N205" i="1"/>
  <c r="O205" i="1"/>
  <c r="P205" i="1"/>
  <c r="Q205" i="1"/>
  <c r="R205" i="1"/>
  <c r="S205" i="1"/>
  <c r="T205" i="1"/>
  <c r="U205" i="1"/>
  <c r="V205" i="1"/>
  <c r="W205" i="1"/>
  <c r="X205" i="1"/>
  <c r="Y205" i="1"/>
  <c r="Z205" i="1"/>
  <c r="I206" i="1"/>
  <c r="J206" i="1"/>
  <c r="K206" i="1"/>
  <c r="L206" i="1"/>
  <c r="M206" i="1"/>
  <c r="N206" i="1"/>
  <c r="O206" i="1"/>
  <c r="P206" i="1"/>
  <c r="Q206" i="1"/>
  <c r="R206" i="1"/>
  <c r="S206" i="1"/>
  <c r="T206" i="1"/>
  <c r="U206" i="1"/>
  <c r="V206" i="1"/>
  <c r="Y206" i="1"/>
  <c r="L209" i="1"/>
  <c r="L223" i="1" s="1"/>
  <c r="M209" i="1"/>
  <c r="N209" i="1"/>
  <c r="O209" i="1"/>
  <c r="P209" i="1"/>
  <c r="Q209" i="1"/>
  <c r="R209" i="1"/>
  <c r="S209" i="1"/>
  <c r="T209" i="1"/>
  <c r="U209" i="1"/>
  <c r="V209" i="1"/>
  <c r="Y210" i="1"/>
  <c r="Z210" i="1" s="1"/>
  <c r="L235" i="1"/>
  <c r="M235" i="1"/>
  <c r="N235" i="1"/>
  <c r="O235" i="1"/>
  <c r="AG235" i="1"/>
  <c r="AG211" i="1" s="1"/>
  <c r="P235" i="1"/>
  <c r="AH235" i="1" s="1"/>
  <c r="AH211" i="1" s="1"/>
  <c r="Q235" i="1"/>
  <c r="R235" i="1"/>
  <c r="S235" i="1"/>
  <c r="T235" i="1"/>
  <c r="U235" i="1"/>
  <c r="V235" i="1"/>
  <c r="X235" i="1"/>
  <c r="Z212" i="1"/>
  <c r="AA212" i="1"/>
  <c r="AA236" i="1" s="1"/>
  <c r="L236" i="1"/>
  <c r="AG236" i="1" s="1"/>
  <c r="AG212" i="1" s="1"/>
  <c r="M236" i="1"/>
  <c r="N236" i="1"/>
  <c r="O236" i="1"/>
  <c r="P236" i="1"/>
  <c r="Q236" i="1"/>
  <c r="R236" i="1"/>
  <c r="S236" i="1"/>
  <c r="AH236" i="1"/>
  <c r="AH212" i="1"/>
  <c r="T236" i="1"/>
  <c r="U236" i="1"/>
  <c r="V236" i="1"/>
  <c r="W236" i="1"/>
  <c r="AI236" i="1"/>
  <c r="AI212" i="1" s="1"/>
  <c r="AI227" i="1" s="1"/>
  <c r="X236" i="1"/>
  <c r="AJ236" i="1" s="1"/>
  <c r="AJ212" i="1" s="1"/>
  <c r="AJ227" i="1" s="1"/>
  <c r="Y236" i="1"/>
  <c r="Z236" i="1"/>
  <c r="Z213" i="1"/>
  <c r="Z237" i="1" s="1"/>
  <c r="AJ237" i="1" s="1"/>
  <c r="AA213" i="1"/>
  <c r="L237" i="1"/>
  <c r="AG237" i="1" s="1"/>
  <c r="AG213" i="1" s="1"/>
  <c r="AG228" i="1" s="1"/>
  <c r="M237" i="1"/>
  <c r="N237" i="1"/>
  <c r="O237" i="1"/>
  <c r="P237" i="1"/>
  <c r="AH237" i="1" s="1"/>
  <c r="AH213" i="1" s="1"/>
  <c r="AI228" i="1" s="1"/>
  <c r="Q237" i="1"/>
  <c r="R237" i="1"/>
  <c r="S237" i="1"/>
  <c r="T237" i="1"/>
  <c r="U237" i="1"/>
  <c r="V237" i="1"/>
  <c r="W237" i="1"/>
  <c r="AI237" i="1"/>
  <c r="AI213" i="1"/>
  <c r="X237" i="1"/>
  <c r="Y237" i="1"/>
  <c r="AA237" i="1"/>
  <c r="D239" i="1"/>
  <c r="D215" i="1"/>
  <c r="E239" i="1"/>
  <c r="F239" i="1"/>
  <c r="G239" i="1"/>
  <c r="G215" i="1" s="1"/>
  <c r="H239" i="1"/>
  <c r="AF239" i="1" s="1"/>
  <c r="H215" i="1"/>
  <c r="I239" i="1"/>
  <c r="J239" i="1"/>
  <c r="J241" i="1" s="1"/>
  <c r="J217" i="1" s="1"/>
  <c r="N232" i="1" s="1"/>
  <c r="K239" i="1"/>
  <c r="K215" i="1" s="1"/>
  <c r="L239" i="1"/>
  <c r="L215" i="1"/>
  <c r="M239" i="1"/>
  <c r="M215" i="1" s="1"/>
  <c r="Q230" i="1" s="1"/>
  <c r="N239" i="1"/>
  <c r="N215" i="1"/>
  <c r="O239" i="1"/>
  <c r="O215" i="1" s="1"/>
  <c r="O230" i="1" s="1"/>
  <c r="P239" i="1"/>
  <c r="P241" i="1" s="1"/>
  <c r="P215" i="1"/>
  <c r="Q239" i="1"/>
  <c r="Q215" i="1"/>
  <c r="R239" i="1"/>
  <c r="R241" i="1" s="1"/>
  <c r="R215" i="1"/>
  <c r="S239" i="1"/>
  <c r="S215" i="1" s="1"/>
  <c r="T239" i="1"/>
  <c r="T215" i="1"/>
  <c r="U239" i="1"/>
  <c r="U215" i="1" s="1"/>
  <c r="U230" i="1" s="1"/>
  <c r="V239" i="1"/>
  <c r="V215" i="1"/>
  <c r="W239" i="1"/>
  <c r="W215" i="1" s="1"/>
  <c r="X239" i="1"/>
  <c r="X241" i="1" s="1"/>
  <c r="X217" i="1" s="1"/>
  <c r="X215" i="1"/>
  <c r="Y239" i="1"/>
  <c r="AD239" i="1"/>
  <c r="AD241" i="1" s="1"/>
  <c r="AD217" i="1" s="1"/>
  <c r="AE239" i="1"/>
  <c r="AI239" i="1"/>
  <c r="D216" i="1"/>
  <c r="E216" i="1"/>
  <c r="F216" i="1"/>
  <c r="G216" i="1"/>
  <c r="H216" i="1"/>
  <c r="I216" i="1"/>
  <c r="J216" i="1"/>
  <c r="K216" i="1"/>
  <c r="L216" i="1"/>
  <c r="M216" i="1"/>
  <c r="N216" i="1"/>
  <c r="O216" i="1"/>
  <c r="P216" i="1"/>
  <c r="Q216" i="1"/>
  <c r="R216" i="1"/>
  <c r="S216" i="1"/>
  <c r="T216" i="1"/>
  <c r="U216" i="1"/>
  <c r="V216" i="1"/>
  <c r="W216" i="1"/>
  <c r="X216" i="1"/>
  <c r="Y216" i="1"/>
  <c r="AD216" i="1"/>
  <c r="AE216" i="1"/>
  <c r="AF216" i="1"/>
  <c r="AH216" i="1"/>
  <c r="AI216" i="1"/>
  <c r="Z240" i="1"/>
  <c r="D241" i="1"/>
  <c r="D217" i="1" s="1"/>
  <c r="E241" i="1"/>
  <c r="E217" i="1" s="1"/>
  <c r="I232" i="1" s="1"/>
  <c r="F241" i="1"/>
  <c r="F217" i="1"/>
  <c r="G241" i="1"/>
  <c r="G217" i="1" s="1"/>
  <c r="I241" i="1"/>
  <c r="I217" i="1" s="1"/>
  <c r="K241" i="1"/>
  <c r="K217" i="1" s="1"/>
  <c r="K232" i="1" s="1"/>
  <c r="L241" i="1"/>
  <c r="L217" i="1" s="1"/>
  <c r="M241" i="1"/>
  <c r="M217" i="1" s="1"/>
  <c r="N241" i="1"/>
  <c r="N217" i="1"/>
  <c r="O241" i="1"/>
  <c r="O217" i="1" s="1"/>
  <c r="O232" i="1" s="1"/>
  <c r="Q241" i="1"/>
  <c r="Q217" i="1" s="1"/>
  <c r="Q232" i="1" s="1"/>
  <c r="S241" i="1"/>
  <c r="S217" i="1" s="1"/>
  <c r="T241" i="1"/>
  <c r="T217" i="1" s="1"/>
  <c r="U241" i="1"/>
  <c r="U217" i="1" s="1"/>
  <c r="V241" i="1"/>
  <c r="V217" i="1"/>
  <c r="W241" i="1"/>
  <c r="W217" i="1" s="1"/>
  <c r="W232" i="1" s="1"/>
  <c r="Y241" i="1"/>
  <c r="Y217" i="1" s="1"/>
  <c r="Y232" i="1" s="1"/>
  <c r="AE241" i="1"/>
  <c r="Q223" i="1"/>
  <c r="Q220" i="1"/>
  <c r="U220" i="1" s="1"/>
  <c r="T223" i="1"/>
  <c r="T221" i="1"/>
  <c r="T222" i="1"/>
  <c r="T220" i="1"/>
  <c r="V223" i="1"/>
  <c r="V220" i="1"/>
  <c r="U221" i="1"/>
  <c r="U222" i="1"/>
  <c r="D223" i="1"/>
  <c r="E223" i="1"/>
  <c r="F223" i="1"/>
  <c r="G223" i="1"/>
  <c r="H223" i="1"/>
  <c r="I223" i="1"/>
  <c r="J223" i="1"/>
  <c r="K223" i="1"/>
  <c r="M223" i="1"/>
  <c r="N223" i="1"/>
  <c r="O223" i="1"/>
  <c r="P223" i="1"/>
  <c r="R223" i="1"/>
  <c r="S223" i="1"/>
  <c r="U223" i="1"/>
  <c r="AD223" i="1"/>
  <c r="AE223" i="1"/>
  <c r="AF223" i="1"/>
  <c r="H226" i="1"/>
  <c r="I226" i="1"/>
  <c r="J226" i="1"/>
  <c r="K226" i="1"/>
  <c r="L226" i="1"/>
  <c r="M226" i="1"/>
  <c r="N226" i="1"/>
  <c r="O226" i="1"/>
  <c r="P226" i="1"/>
  <c r="Q226" i="1"/>
  <c r="R226" i="1"/>
  <c r="S226" i="1"/>
  <c r="T226" i="1"/>
  <c r="U226" i="1"/>
  <c r="V226" i="1"/>
  <c r="W226" i="1"/>
  <c r="X226" i="1"/>
  <c r="Y226" i="1"/>
  <c r="AE226" i="1"/>
  <c r="AF226" i="1"/>
  <c r="H227" i="1"/>
  <c r="I227" i="1"/>
  <c r="J227" i="1"/>
  <c r="K227" i="1"/>
  <c r="L227" i="1"/>
  <c r="M227" i="1"/>
  <c r="N227" i="1"/>
  <c r="O227" i="1"/>
  <c r="P227" i="1"/>
  <c r="Q227" i="1"/>
  <c r="R227" i="1"/>
  <c r="S227" i="1"/>
  <c r="T227" i="1"/>
  <c r="U227" i="1"/>
  <c r="V227" i="1"/>
  <c r="W227" i="1"/>
  <c r="X227" i="1"/>
  <c r="Y227" i="1"/>
  <c r="AE227" i="1"/>
  <c r="AF227" i="1"/>
  <c r="H228" i="1"/>
  <c r="I228" i="1"/>
  <c r="J228" i="1"/>
  <c r="K228" i="1"/>
  <c r="L228" i="1"/>
  <c r="M228" i="1"/>
  <c r="N228" i="1"/>
  <c r="O228" i="1"/>
  <c r="P228" i="1"/>
  <c r="Q228" i="1"/>
  <c r="R228" i="1"/>
  <c r="S228" i="1"/>
  <c r="T228" i="1"/>
  <c r="U228" i="1"/>
  <c r="V228" i="1"/>
  <c r="W228" i="1"/>
  <c r="X228" i="1"/>
  <c r="Y228" i="1"/>
  <c r="AE228" i="1"/>
  <c r="AF228" i="1"/>
  <c r="AH228" i="1"/>
  <c r="H229" i="1"/>
  <c r="I229" i="1"/>
  <c r="J229" i="1"/>
  <c r="K229" i="1"/>
  <c r="L229" i="1"/>
  <c r="M229" i="1"/>
  <c r="N229" i="1"/>
  <c r="O229" i="1"/>
  <c r="P229" i="1"/>
  <c r="Q229" i="1"/>
  <c r="R229" i="1"/>
  <c r="S229" i="1"/>
  <c r="T229" i="1"/>
  <c r="U229" i="1"/>
  <c r="V229" i="1"/>
  <c r="W229" i="1"/>
  <c r="X229" i="1"/>
  <c r="Y229" i="1"/>
  <c r="Z229" i="1"/>
  <c r="AA229" i="1"/>
  <c r="AE229" i="1"/>
  <c r="AF229" i="1"/>
  <c r="AG229" i="1"/>
  <c r="AH229" i="1"/>
  <c r="AI229" i="1"/>
  <c r="AJ229" i="1"/>
  <c r="H230" i="1"/>
  <c r="K230" i="1"/>
  <c r="L230" i="1"/>
  <c r="P230" i="1"/>
  <c r="R230" i="1"/>
  <c r="S230" i="1"/>
  <c r="T230" i="1"/>
  <c r="V230" i="1"/>
  <c r="W230" i="1"/>
  <c r="X230" i="1"/>
  <c r="H231" i="1"/>
  <c r="I231" i="1"/>
  <c r="J231" i="1"/>
  <c r="K231" i="1"/>
  <c r="L231" i="1"/>
  <c r="M231" i="1"/>
  <c r="N231" i="1"/>
  <c r="O231" i="1"/>
  <c r="P231" i="1"/>
  <c r="Q231" i="1"/>
  <c r="R231" i="1"/>
  <c r="S231" i="1"/>
  <c r="T231" i="1"/>
  <c r="U231" i="1"/>
  <c r="V231" i="1"/>
  <c r="W231" i="1"/>
  <c r="X231" i="1"/>
  <c r="Y231" i="1"/>
  <c r="Z231" i="1"/>
  <c r="AA231" i="1"/>
  <c r="AE231" i="1"/>
  <c r="AF231" i="1"/>
  <c r="AI231" i="1"/>
  <c r="J232" i="1"/>
  <c r="M232" i="1"/>
  <c r="S232" i="1"/>
  <c r="D235" i="1"/>
  <c r="E235" i="1"/>
  <c r="F235" i="1"/>
  <c r="F238" i="1" s="1"/>
  <c r="G235" i="1"/>
  <c r="H235" i="1"/>
  <c r="H238" i="1" s="1"/>
  <c r="I235" i="1"/>
  <c r="J235" i="1"/>
  <c r="K235" i="1"/>
  <c r="K238" i="1" s="1"/>
  <c r="AD235" i="1"/>
  <c r="F236" i="1"/>
  <c r="G236" i="1"/>
  <c r="H236" i="1"/>
  <c r="L247" i="1" s="1"/>
  <c r="I236" i="1"/>
  <c r="I238" i="1" s="1"/>
  <c r="J236" i="1"/>
  <c r="J247" i="1" s="1"/>
  <c r="K236" i="1"/>
  <c r="K247" i="1" s="1"/>
  <c r="AD236" i="1"/>
  <c r="AD238" i="1" s="1"/>
  <c r="D237" i="1"/>
  <c r="E237" i="1"/>
  <c r="F237" i="1"/>
  <c r="G237" i="1"/>
  <c r="H237" i="1"/>
  <c r="H248" i="1" s="1"/>
  <c r="I237" i="1"/>
  <c r="J237" i="1"/>
  <c r="J238" i="1" s="1"/>
  <c r="K237" i="1"/>
  <c r="AD237" i="1"/>
  <c r="AE237" i="1"/>
  <c r="AE248" i="1" s="1"/>
  <c r="G238" i="1"/>
  <c r="L238" i="1"/>
  <c r="M238" i="1"/>
  <c r="AG238" i="1" s="1"/>
  <c r="N238" i="1"/>
  <c r="N249" i="1" s="1"/>
  <c r="O238" i="1"/>
  <c r="P238" i="1"/>
  <c r="AH238" i="1" s="1"/>
  <c r="Q238" i="1"/>
  <c r="R238" i="1"/>
  <c r="S238" i="1"/>
  <c r="S249" i="1" s="1"/>
  <c r="T238" i="1"/>
  <c r="U238" i="1"/>
  <c r="V238" i="1"/>
  <c r="V249" i="1" s="1"/>
  <c r="X238" i="1"/>
  <c r="X249" i="1" s="1"/>
  <c r="D242" i="1"/>
  <c r="D243" i="1" s="1"/>
  <c r="E242" i="1"/>
  <c r="E243" i="1" s="1"/>
  <c r="I254" i="1" s="1"/>
  <c r="F242" i="1"/>
  <c r="G242" i="1"/>
  <c r="H242" i="1"/>
  <c r="H253" i="1" s="1"/>
  <c r="I242" i="1"/>
  <c r="J242" i="1"/>
  <c r="K242" i="1"/>
  <c r="K243" i="1" s="1"/>
  <c r="L242" i="1"/>
  <c r="L253" i="1" s="1"/>
  <c r="M242" i="1"/>
  <c r="N242" i="1"/>
  <c r="O242" i="1"/>
  <c r="P242" i="1"/>
  <c r="Q242" i="1"/>
  <c r="Q243" i="1" s="1"/>
  <c r="R242" i="1"/>
  <c r="S242" i="1"/>
  <c r="S243" i="1" s="1"/>
  <c r="S254" i="1" s="1"/>
  <c r="T242" i="1"/>
  <c r="T253" i="1" s="1"/>
  <c r="U242" i="1"/>
  <c r="U253" i="1" s="1"/>
  <c r="V242" i="1"/>
  <c r="W242" i="1"/>
  <c r="W243" i="1" s="1"/>
  <c r="X242" i="1"/>
  <c r="X243" i="1" s="1"/>
  <c r="X254" i="1" s="1"/>
  <c r="Y242" i="1"/>
  <c r="AD242" i="1"/>
  <c r="AE242" i="1"/>
  <c r="AE243" i="1" s="1"/>
  <c r="AE254" i="1" s="1"/>
  <c r="AG242" i="1"/>
  <c r="F243" i="1"/>
  <c r="G243" i="1"/>
  <c r="I243" i="1"/>
  <c r="J243" i="1"/>
  <c r="J254" i="1" s="1"/>
  <c r="L243" i="1"/>
  <c r="AG243" i="1" s="1"/>
  <c r="M243" i="1"/>
  <c r="M254" i="1" s="1"/>
  <c r="N243" i="1"/>
  <c r="O243" i="1"/>
  <c r="P243" i="1"/>
  <c r="T243" i="1"/>
  <c r="V243" i="1"/>
  <c r="Y243" i="1"/>
  <c r="AD243" i="1"/>
  <c r="H246" i="1"/>
  <c r="L246" i="1"/>
  <c r="M246" i="1"/>
  <c r="N246" i="1"/>
  <c r="P246" i="1"/>
  <c r="Q246" i="1"/>
  <c r="R246" i="1"/>
  <c r="S246" i="1"/>
  <c r="T246" i="1"/>
  <c r="U246" i="1"/>
  <c r="V246" i="1"/>
  <c r="X246" i="1"/>
  <c r="AH246" i="1"/>
  <c r="N247" i="1"/>
  <c r="O247" i="1"/>
  <c r="P247" i="1"/>
  <c r="Q247" i="1"/>
  <c r="R247" i="1"/>
  <c r="S247" i="1"/>
  <c r="T247" i="1"/>
  <c r="U247" i="1"/>
  <c r="V247" i="1"/>
  <c r="W247" i="1"/>
  <c r="X247" i="1"/>
  <c r="Y247" i="1"/>
  <c r="Z247" i="1"/>
  <c r="AA247" i="1"/>
  <c r="AH247" i="1"/>
  <c r="AI247" i="1"/>
  <c r="AJ247" i="1"/>
  <c r="I248" i="1"/>
  <c r="J248" i="1"/>
  <c r="K248" i="1"/>
  <c r="M248" i="1"/>
  <c r="N248" i="1"/>
  <c r="O248" i="1"/>
  <c r="P248" i="1"/>
  <c r="Q248" i="1"/>
  <c r="R248" i="1"/>
  <c r="S248" i="1"/>
  <c r="T248" i="1"/>
  <c r="U248" i="1"/>
  <c r="V248" i="1"/>
  <c r="W248" i="1"/>
  <c r="X248" i="1"/>
  <c r="Y248" i="1"/>
  <c r="Z248" i="1"/>
  <c r="AA248" i="1"/>
  <c r="AH248" i="1"/>
  <c r="AJ248" i="1"/>
  <c r="K249" i="1"/>
  <c r="O249" i="1"/>
  <c r="P249" i="1"/>
  <c r="Q249" i="1"/>
  <c r="T249" i="1"/>
  <c r="U249" i="1"/>
  <c r="Z249" i="1"/>
  <c r="H250" i="1"/>
  <c r="I250" i="1"/>
  <c r="J250" i="1"/>
  <c r="K250" i="1"/>
  <c r="L250" i="1"/>
  <c r="M250" i="1"/>
  <c r="N250" i="1"/>
  <c r="O250" i="1"/>
  <c r="P250" i="1"/>
  <c r="Q250" i="1"/>
  <c r="R250" i="1"/>
  <c r="S250" i="1"/>
  <c r="T250" i="1"/>
  <c r="U250" i="1"/>
  <c r="V250" i="1"/>
  <c r="W250" i="1"/>
  <c r="X250" i="1"/>
  <c r="Y250" i="1"/>
  <c r="AE250" i="1"/>
  <c r="AF250" i="1"/>
  <c r="H251" i="1"/>
  <c r="I251" i="1"/>
  <c r="J251" i="1"/>
  <c r="K251" i="1"/>
  <c r="L251" i="1"/>
  <c r="M251" i="1"/>
  <c r="N251" i="1"/>
  <c r="O251" i="1"/>
  <c r="P251" i="1"/>
  <c r="Q251" i="1"/>
  <c r="R251" i="1"/>
  <c r="S251" i="1"/>
  <c r="T251" i="1"/>
  <c r="U251" i="1"/>
  <c r="V251" i="1"/>
  <c r="W251" i="1"/>
  <c r="X251" i="1"/>
  <c r="Y251" i="1"/>
  <c r="Z251" i="1"/>
  <c r="AE251" i="1"/>
  <c r="AF251" i="1"/>
  <c r="AI251" i="1"/>
  <c r="I252" i="1"/>
  <c r="J252" i="1"/>
  <c r="K252" i="1"/>
  <c r="M252" i="1"/>
  <c r="N252" i="1"/>
  <c r="O252" i="1"/>
  <c r="P252" i="1"/>
  <c r="Q252" i="1"/>
  <c r="R252" i="1"/>
  <c r="S252" i="1"/>
  <c r="T252" i="1"/>
  <c r="U252" i="1"/>
  <c r="V252" i="1"/>
  <c r="W252" i="1"/>
  <c r="X252" i="1"/>
  <c r="Y252" i="1"/>
  <c r="AE252" i="1"/>
  <c r="I253" i="1"/>
  <c r="J253" i="1"/>
  <c r="K253" i="1"/>
  <c r="M253" i="1"/>
  <c r="N253" i="1"/>
  <c r="O253" i="1"/>
  <c r="P253" i="1"/>
  <c r="Q253" i="1"/>
  <c r="R253" i="1"/>
  <c r="S253" i="1"/>
  <c r="V253" i="1"/>
  <c r="Y253" i="1"/>
  <c r="Z253" i="1"/>
  <c r="AA253" i="1"/>
  <c r="N254" i="1"/>
  <c r="P254" i="1"/>
  <c r="T254" i="1"/>
  <c r="AF257" i="1"/>
  <c r="AF263" i="1" s="1"/>
  <c r="AG257" i="1"/>
  <c r="AH257" i="1"/>
  <c r="AI263" i="1" s="1"/>
  <c r="AI257" i="1"/>
  <c r="Z258" i="1"/>
  <c r="AF258" i="1"/>
  <c r="AG258" i="1"/>
  <c r="AG264" i="1" s="1"/>
  <c r="AH258" i="1"/>
  <c r="AH264" i="1" s="1"/>
  <c r="AI258" i="1"/>
  <c r="Z259" i="1"/>
  <c r="AA259" i="1"/>
  <c r="AF259" i="1"/>
  <c r="AF265" i="1" s="1"/>
  <c r="AG259" i="1"/>
  <c r="AH259" i="1"/>
  <c r="AH265" i="1" s="1"/>
  <c r="AI259" i="1"/>
  <c r="AI265" i="1" s="1"/>
  <c r="AJ259" i="1"/>
  <c r="AF260" i="1"/>
  <c r="AG260" i="1"/>
  <c r="AH260" i="1"/>
  <c r="AI260" i="1"/>
  <c r="AI266" i="1" s="1"/>
  <c r="H263" i="1"/>
  <c r="I263" i="1"/>
  <c r="J263" i="1"/>
  <c r="K263" i="1"/>
  <c r="L263" i="1"/>
  <c r="M263" i="1"/>
  <c r="N263" i="1"/>
  <c r="O263" i="1"/>
  <c r="P263" i="1"/>
  <c r="Q263" i="1"/>
  <c r="R263" i="1"/>
  <c r="S263" i="1"/>
  <c r="T263" i="1"/>
  <c r="U263" i="1"/>
  <c r="V263" i="1"/>
  <c r="W263" i="1"/>
  <c r="X263" i="1"/>
  <c r="Y263" i="1"/>
  <c r="AE263" i="1"/>
  <c r="H264" i="1"/>
  <c r="I264" i="1"/>
  <c r="J264" i="1"/>
  <c r="K264" i="1"/>
  <c r="L264" i="1"/>
  <c r="M264" i="1"/>
  <c r="N264" i="1"/>
  <c r="O264" i="1"/>
  <c r="P264" i="1"/>
  <c r="Q264" i="1"/>
  <c r="R264" i="1"/>
  <c r="S264" i="1"/>
  <c r="T264" i="1"/>
  <c r="U264" i="1"/>
  <c r="V264" i="1"/>
  <c r="W264" i="1"/>
  <c r="X264" i="1"/>
  <c r="Y264" i="1"/>
  <c r="Z264" i="1"/>
  <c r="AE264" i="1"/>
  <c r="AF264" i="1"/>
  <c r="AI264" i="1"/>
  <c r="H265" i="1"/>
  <c r="I265" i="1"/>
  <c r="J265" i="1"/>
  <c r="K265" i="1"/>
  <c r="L265" i="1"/>
  <c r="M265" i="1"/>
  <c r="N265" i="1"/>
  <c r="O265" i="1"/>
  <c r="P265" i="1"/>
  <c r="Q265" i="1"/>
  <c r="R265" i="1"/>
  <c r="S265" i="1"/>
  <c r="T265" i="1"/>
  <c r="U265" i="1"/>
  <c r="V265" i="1"/>
  <c r="W265" i="1"/>
  <c r="X265" i="1"/>
  <c r="Y265" i="1"/>
  <c r="Z265" i="1"/>
  <c r="AA265" i="1"/>
  <c r="AE265" i="1"/>
  <c r="AG265" i="1"/>
  <c r="AJ265" i="1"/>
  <c r="H266" i="1"/>
  <c r="I266" i="1"/>
  <c r="J266" i="1"/>
  <c r="K266" i="1"/>
  <c r="L266" i="1"/>
  <c r="M266" i="1"/>
  <c r="N266" i="1"/>
  <c r="O266" i="1"/>
  <c r="P266" i="1"/>
  <c r="Q266" i="1"/>
  <c r="R266" i="1"/>
  <c r="S266" i="1"/>
  <c r="T266" i="1"/>
  <c r="U266" i="1"/>
  <c r="V266" i="1"/>
  <c r="W266" i="1"/>
  <c r="X266" i="1"/>
  <c r="Y266" i="1"/>
  <c r="AE266" i="1"/>
  <c r="AF266" i="1"/>
  <c r="AG266" i="1"/>
  <c r="AH266" i="1"/>
  <c r="D268" i="1"/>
  <c r="H269" i="1" s="1"/>
  <c r="F268" i="1"/>
  <c r="F270" i="1" s="1"/>
  <c r="G268" i="1"/>
  <c r="H268" i="1"/>
  <c r="I268" i="1"/>
  <c r="K268" i="1"/>
  <c r="K269" i="1" s="1"/>
  <c r="M268" i="1"/>
  <c r="O268" i="1"/>
  <c r="P268" i="1"/>
  <c r="S268" i="1"/>
  <c r="W268" i="1"/>
  <c r="W269" i="1" s="1"/>
  <c r="X268" i="1"/>
  <c r="Y268" i="1"/>
  <c r="AD268" i="1"/>
  <c r="AE268" i="1"/>
  <c r="AE269" i="1" s="1"/>
  <c r="M269" i="1"/>
  <c r="S269" i="1"/>
  <c r="G270" i="1"/>
  <c r="H270" i="1"/>
  <c r="I270" i="1"/>
  <c r="K270" i="1"/>
  <c r="M270" i="1"/>
  <c r="O270" i="1"/>
  <c r="S270" i="1"/>
  <c r="W270" i="1"/>
  <c r="X270" i="1"/>
  <c r="Y270" i="1"/>
  <c r="AD270" i="1"/>
  <c r="AE270" i="1"/>
  <c r="H273" i="1"/>
  <c r="K273" i="1"/>
  <c r="M273" i="1"/>
  <c r="O273" i="1"/>
  <c r="S273" i="1"/>
  <c r="W273" i="1"/>
  <c r="AE273" i="1"/>
  <c r="D274" i="1"/>
  <c r="F274" i="1"/>
  <c r="G274" i="1"/>
  <c r="H274" i="1"/>
  <c r="I274" i="1"/>
  <c r="K274" i="1"/>
  <c r="M274" i="1"/>
  <c r="O274" i="1"/>
  <c r="P274" i="1"/>
  <c r="S274" i="1"/>
  <c r="W274" i="1"/>
  <c r="X274" i="1"/>
  <c r="Y274" i="1"/>
  <c r="AD274" i="1"/>
  <c r="AE274" i="1"/>
  <c r="AF279" i="1"/>
  <c r="AF281" i="1" s="1"/>
  <c r="AG279" i="1"/>
  <c r="AH279" i="1"/>
  <c r="AH280" i="1" s="1"/>
  <c r="AI279" i="1"/>
  <c r="H280" i="1"/>
  <c r="I280" i="1"/>
  <c r="J280" i="1"/>
  <c r="K280" i="1"/>
  <c r="L280" i="1"/>
  <c r="M280" i="1"/>
  <c r="N280" i="1"/>
  <c r="O280" i="1"/>
  <c r="P280" i="1"/>
  <c r="Q280" i="1"/>
  <c r="R280" i="1"/>
  <c r="S280" i="1"/>
  <c r="T280" i="1"/>
  <c r="U280" i="1"/>
  <c r="V280" i="1"/>
  <c r="W280" i="1"/>
  <c r="X280" i="1"/>
  <c r="Y280" i="1"/>
  <c r="AE280" i="1"/>
  <c r="AG280" i="1"/>
  <c r="AI280" i="1"/>
  <c r="D281" i="1"/>
  <c r="E281" i="1"/>
  <c r="F281" i="1"/>
  <c r="G281" i="1"/>
  <c r="H281" i="1"/>
  <c r="I281" i="1"/>
  <c r="J281" i="1"/>
  <c r="K281" i="1"/>
  <c r="L281" i="1"/>
  <c r="M281" i="1"/>
  <c r="N281" i="1"/>
  <c r="O281" i="1"/>
  <c r="P281" i="1"/>
  <c r="Q281" i="1"/>
  <c r="R281" i="1"/>
  <c r="S281" i="1"/>
  <c r="T281" i="1"/>
  <c r="U281" i="1"/>
  <c r="V281" i="1"/>
  <c r="W281" i="1"/>
  <c r="X281" i="1"/>
  <c r="Y281" i="1"/>
  <c r="AD281" i="1"/>
  <c r="AE281" i="1"/>
  <c r="AG281" i="1"/>
  <c r="AH281" i="1"/>
  <c r="AI281" i="1"/>
  <c r="D286" i="1"/>
  <c r="E286" i="1"/>
  <c r="E296" i="1" s="1"/>
  <c r="M286" i="1"/>
  <c r="N286" i="1"/>
  <c r="P286" i="1"/>
  <c r="T286" i="1" s="1"/>
  <c r="Q286" i="1"/>
  <c r="U286" i="1"/>
  <c r="U296" i="1" s="1"/>
  <c r="AF286" i="1"/>
  <c r="D288" i="1"/>
  <c r="D287" i="1"/>
  <c r="E288" i="1"/>
  <c r="E287" i="1" s="1"/>
  <c r="E297" i="1" s="1"/>
  <c r="F288" i="1"/>
  <c r="F312" i="1" s="1"/>
  <c r="F314" i="1" s="1"/>
  <c r="G288" i="1"/>
  <c r="G298" i="1" s="1"/>
  <c r="G287" i="1"/>
  <c r="K292" i="1" s="1"/>
  <c r="H288" i="1"/>
  <c r="H298" i="1" s="1"/>
  <c r="I288" i="1"/>
  <c r="I298" i="1" s="1"/>
  <c r="J288" i="1"/>
  <c r="J287" i="1" s="1"/>
  <c r="K288" i="1"/>
  <c r="K287" i="1"/>
  <c r="L288" i="1"/>
  <c r="AG288" i="1" s="1"/>
  <c r="L287" i="1"/>
  <c r="M288" i="1"/>
  <c r="M287" i="1" s="1"/>
  <c r="N288" i="1"/>
  <c r="N287" i="1" s="1"/>
  <c r="O288" i="1"/>
  <c r="S293" i="1" s="1"/>
  <c r="O287" i="1"/>
  <c r="P288" i="1"/>
  <c r="AH288" i="1" s="1"/>
  <c r="Q288" i="1"/>
  <c r="Q298" i="1" s="1"/>
  <c r="R288" i="1"/>
  <c r="R293" i="1" s="1"/>
  <c r="S288" i="1"/>
  <c r="S287" i="1"/>
  <c r="T288" i="1"/>
  <c r="U288" i="1"/>
  <c r="U287" i="1" s="1"/>
  <c r="X288" i="1"/>
  <c r="X298" i="1" s="1"/>
  <c r="Y288" i="1"/>
  <c r="Y298" i="1" s="1"/>
  <c r="AD288" i="1"/>
  <c r="AD287" i="1" s="1"/>
  <c r="AE288" i="1"/>
  <c r="AE293" i="1" s="1"/>
  <c r="AI288" i="1"/>
  <c r="AE291" i="1"/>
  <c r="AF291" i="1"/>
  <c r="AG291" i="1"/>
  <c r="AH291" i="1"/>
  <c r="S292" i="1"/>
  <c r="H293" i="1"/>
  <c r="J293" i="1"/>
  <c r="K293" i="1"/>
  <c r="L293" i="1"/>
  <c r="N293" i="1"/>
  <c r="P293" i="1"/>
  <c r="U293" i="1"/>
  <c r="V293" i="1"/>
  <c r="W293" i="1"/>
  <c r="X293" i="1"/>
  <c r="G296" i="1"/>
  <c r="H296" i="1"/>
  <c r="I296" i="1"/>
  <c r="J296" i="1"/>
  <c r="K296" i="1"/>
  <c r="L296" i="1"/>
  <c r="M296" i="1"/>
  <c r="N296" i="1"/>
  <c r="O296" i="1"/>
  <c r="R296" i="1"/>
  <c r="S296" i="1"/>
  <c r="W296" i="1"/>
  <c r="AA296" i="1"/>
  <c r="J298" i="1"/>
  <c r="K298" i="1"/>
  <c r="L298" i="1"/>
  <c r="M298" i="1"/>
  <c r="O298" i="1"/>
  <c r="P298" i="1"/>
  <c r="S298" i="1"/>
  <c r="T298" i="1"/>
  <c r="W298" i="1"/>
  <c r="D303" i="1"/>
  <c r="D302" i="1" s="1"/>
  <c r="E303" i="1"/>
  <c r="I309" i="1" s="1"/>
  <c r="E302" i="1"/>
  <c r="I308" i="1" s="1"/>
  <c r="F303" i="1"/>
  <c r="F302" i="1" s="1"/>
  <c r="J308" i="1" s="1"/>
  <c r="G303" i="1"/>
  <c r="G302" i="1" s="1"/>
  <c r="H303" i="1"/>
  <c r="H302" i="1" s="1"/>
  <c r="H308" i="1" s="1"/>
  <c r="I303" i="1"/>
  <c r="I302" i="1"/>
  <c r="J303" i="1"/>
  <c r="J302" i="1"/>
  <c r="K303" i="1"/>
  <c r="K313" i="1" s="1"/>
  <c r="L303" i="1"/>
  <c r="L302" i="1" s="1"/>
  <c r="L308" i="1" s="1"/>
  <c r="M303" i="1"/>
  <c r="Q309" i="1" s="1"/>
  <c r="M302" i="1"/>
  <c r="N303" i="1"/>
  <c r="N302" i="1" s="1"/>
  <c r="O303" i="1"/>
  <c r="AG303" i="1" s="1"/>
  <c r="AG302" i="1" s="1"/>
  <c r="P303" i="1"/>
  <c r="P313" i="1" s="1"/>
  <c r="Q303" i="1"/>
  <c r="Q302" i="1"/>
  <c r="R303" i="1"/>
  <c r="R302" i="1"/>
  <c r="S303" i="1"/>
  <c r="S302" i="1" s="1"/>
  <c r="T303" i="1"/>
  <c r="T309" i="1" s="1"/>
  <c r="U303" i="1"/>
  <c r="U309" i="1" s="1"/>
  <c r="U302" i="1"/>
  <c r="V303" i="1"/>
  <c r="V309" i="1" s="1"/>
  <c r="W303" i="1"/>
  <c r="W302" i="1" s="1"/>
  <c r="AA308" i="1" s="1"/>
  <c r="X303" i="1"/>
  <c r="X302" i="1" s="1"/>
  <c r="Y303" i="1"/>
  <c r="Y302" i="1"/>
  <c r="AD303" i="1"/>
  <c r="AD302" i="1"/>
  <c r="AE303" i="1"/>
  <c r="AE313" i="1" s="1"/>
  <c r="AE318" i="1" s="1"/>
  <c r="AI303" i="1"/>
  <c r="AI302" i="1" s="1"/>
  <c r="H307" i="1"/>
  <c r="I307" i="1"/>
  <c r="J307" i="1"/>
  <c r="K307" i="1"/>
  <c r="L307" i="1"/>
  <c r="M307" i="1"/>
  <c r="N307" i="1"/>
  <c r="O307" i="1"/>
  <c r="P307" i="1"/>
  <c r="Q307" i="1"/>
  <c r="R307" i="1"/>
  <c r="S307" i="1"/>
  <c r="T307" i="1"/>
  <c r="U307" i="1"/>
  <c r="V307" i="1"/>
  <c r="W307" i="1"/>
  <c r="X307" i="1"/>
  <c r="Y307" i="1"/>
  <c r="AE307" i="1"/>
  <c r="AF307" i="1"/>
  <c r="AG307" i="1"/>
  <c r="AH307" i="1"/>
  <c r="AI307" i="1"/>
  <c r="H309" i="1"/>
  <c r="J309" i="1"/>
  <c r="L309" i="1"/>
  <c r="M309" i="1"/>
  <c r="N309" i="1"/>
  <c r="P309" i="1"/>
  <c r="R309" i="1"/>
  <c r="W309" i="1"/>
  <c r="X309" i="1"/>
  <c r="AE309" i="1"/>
  <c r="D312" i="1"/>
  <c r="G312" i="1"/>
  <c r="H312" i="1"/>
  <c r="H317" i="1" s="1"/>
  <c r="I312" i="1"/>
  <c r="J312" i="1"/>
  <c r="J314" i="1" s="1"/>
  <c r="K312" i="1"/>
  <c r="L312" i="1"/>
  <c r="L314" i="1" s="1"/>
  <c r="N312" i="1"/>
  <c r="N314" i="1" s="1"/>
  <c r="N319" i="1" s="1"/>
  <c r="O312" i="1"/>
  <c r="O317" i="1" s="1"/>
  <c r="P312" i="1"/>
  <c r="P317" i="1" s="1"/>
  <c r="Q312" i="1"/>
  <c r="R312" i="1"/>
  <c r="S312" i="1"/>
  <c r="S317" i="1" s="1"/>
  <c r="T312" i="1"/>
  <c r="V312" i="1"/>
  <c r="W312" i="1"/>
  <c r="Y312" i="1"/>
  <c r="Y314" i="1" s="1"/>
  <c r="AD312" i="1"/>
  <c r="AE312" i="1"/>
  <c r="AE314" i="1" s="1"/>
  <c r="E313" i="1"/>
  <c r="I318" i="1" s="1"/>
  <c r="F313" i="1"/>
  <c r="I313" i="1"/>
  <c r="J313" i="1"/>
  <c r="L313" i="1"/>
  <c r="M313" i="1"/>
  <c r="N313" i="1"/>
  <c r="N318" i="1" s="1"/>
  <c r="O313" i="1"/>
  <c r="Q313" i="1"/>
  <c r="Q314" i="1" s="1"/>
  <c r="R313" i="1"/>
  <c r="R318" i="1" s="1"/>
  <c r="U313" i="1"/>
  <c r="V313" i="1"/>
  <c r="Y313" i="1"/>
  <c r="AD313" i="1"/>
  <c r="AG313" i="1"/>
  <c r="O314" i="1"/>
  <c r="P314" i="1"/>
  <c r="V314" i="1"/>
  <c r="J317" i="1"/>
  <c r="K317" i="1"/>
  <c r="T317" i="1"/>
  <c r="W317" i="1"/>
  <c r="J318" i="1"/>
  <c r="M318" i="1"/>
  <c r="P318" i="1"/>
  <c r="W322" i="1"/>
  <c r="AJ322" i="1"/>
  <c r="D323" i="1"/>
  <c r="E323" i="1"/>
  <c r="F323" i="1"/>
  <c r="G323" i="1"/>
  <c r="H323" i="1"/>
  <c r="H330" i="1" s="1"/>
  <c r="I323" i="1"/>
  <c r="I330" i="1" s="1"/>
  <c r="J323" i="1"/>
  <c r="K323" i="1"/>
  <c r="K330" i="1" s="1"/>
  <c r="L323" i="1"/>
  <c r="M323" i="1"/>
  <c r="N323" i="1"/>
  <c r="O323" i="1"/>
  <c r="P323" i="1"/>
  <c r="P330" i="1" s="1"/>
  <c r="Q323" i="1"/>
  <c r="Q330" i="1" s="1"/>
  <c r="R323" i="1"/>
  <c r="S323" i="1"/>
  <c r="T323" i="1"/>
  <c r="U323" i="1"/>
  <c r="V323" i="1"/>
  <c r="W323" i="1"/>
  <c r="X323" i="1"/>
  <c r="X330" i="1" s="1"/>
  <c r="Y323" i="1"/>
  <c r="Y330" i="1" s="1"/>
  <c r="AD323" i="1"/>
  <c r="AE323" i="1"/>
  <c r="AF324" i="1"/>
  <c r="AF323" i="1" s="1"/>
  <c r="AF330" i="1" s="1"/>
  <c r="AG324" i="1"/>
  <c r="AG331" i="1" s="1"/>
  <c r="AG323" i="1"/>
  <c r="AG330" i="1" s="1"/>
  <c r="AH324" i="1"/>
  <c r="AH331" i="1" s="1"/>
  <c r="AH323" i="1"/>
  <c r="AI324" i="1"/>
  <c r="AI323" i="1"/>
  <c r="AF325" i="1"/>
  <c r="AG325" i="1"/>
  <c r="AG332" i="1" s="1"/>
  <c r="AH325" i="1"/>
  <c r="AH332" i="1" s="1"/>
  <c r="AI325" i="1"/>
  <c r="AF326" i="1"/>
  <c r="AG326" i="1"/>
  <c r="AH326" i="1"/>
  <c r="AI326" i="1"/>
  <c r="H329" i="1"/>
  <c r="I329" i="1"/>
  <c r="J329" i="1"/>
  <c r="K329" i="1"/>
  <c r="L329" i="1"/>
  <c r="M329" i="1"/>
  <c r="N329" i="1"/>
  <c r="O329" i="1"/>
  <c r="P329" i="1"/>
  <c r="Q329" i="1"/>
  <c r="R329" i="1"/>
  <c r="S329" i="1"/>
  <c r="T329" i="1"/>
  <c r="U329" i="1"/>
  <c r="V329" i="1"/>
  <c r="W329" i="1"/>
  <c r="X329" i="1"/>
  <c r="Y329" i="1"/>
  <c r="Z329" i="1"/>
  <c r="AA329" i="1"/>
  <c r="AE329" i="1"/>
  <c r="AF329" i="1"/>
  <c r="AG329" i="1"/>
  <c r="AH329" i="1"/>
  <c r="AI329" i="1"/>
  <c r="AJ329" i="1"/>
  <c r="L330" i="1"/>
  <c r="N330" i="1"/>
  <c r="O330" i="1"/>
  <c r="R330" i="1"/>
  <c r="S330" i="1"/>
  <c r="T330" i="1"/>
  <c r="U330" i="1"/>
  <c r="V330" i="1"/>
  <c r="W330" i="1"/>
  <c r="AE330" i="1"/>
  <c r="AH330" i="1"/>
  <c r="H331" i="1"/>
  <c r="I331" i="1"/>
  <c r="J331" i="1"/>
  <c r="K331" i="1"/>
  <c r="L331" i="1"/>
  <c r="M331" i="1"/>
  <c r="N331" i="1"/>
  <c r="O331" i="1"/>
  <c r="P331" i="1"/>
  <c r="Q331" i="1"/>
  <c r="R331" i="1"/>
  <c r="S331" i="1"/>
  <c r="T331" i="1"/>
  <c r="U331" i="1"/>
  <c r="V331" i="1"/>
  <c r="W331" i="1"/>
  <c r="X331" i="1"/>
  <c r="Y331" i="1"/>
  <c r="AE331" i="1"/>
  <c r="AF331" i="1"/>
  <c r="H332" i="1"/>
  <c r="I332" i="1"/>
  <c r="J332" i="1"/>
  <c r="K332" i="1"/>
  <c r="L332" i="1"/>
  <c r="M332" i="1"/>
  <c r="N332" i="1"/>
  <c r="O332" i="1"/>
  <c r="P332" i="1"/>
  <c r="Q332" i="1"/>
  <c r="R332" i="1"/>
  <c r="S332" i="1"/>
  <c r="T332" i="1"/>
  <c r="U332" i="1"/>
  <c r="V332" i="1"/>
  <c r="W332" i="1"/>
  <c r="X332" i="1"/>
  <c r="Y332" i="1"/>
  <c r="AE332" i="1"/>
  <c r="AF332" i="1"/>
  <c r="AI332" i="1"/>
  <c r="H333" i="1"/>
  <c r="I333" i="1"/>
  <c r="J333" i="1"/>
  <c r="K333" i="1"/>
  <c r="L333" i="1"/>
  <c r="M333" i="1"/>
  <c r="N333" i="1"/>
  <c r="O333" i="1"/>
  <c r="P333" i="1"/>
  <c r="Q333" i="1"/>
  <c r="R333" i="1"/>
  <c r="S333" i="1"/>
  <c r="T333" i="1"/>
  <c r="U333" i="1"/>
  <c r="V333" i="1"/>
  <c r="W333" i="1"/>
  <c r="X333" i="1"/>
  <c r="Y333" i="1"/>
  <c r="AE333" i="1"/>
  <c r="AF333" i="1"/>
  <c r="AG333" i="1"/>
  <c r="AH333" i="1"/>
  <c r="AI333" i="1"/>
  <c r="D335" i="1"/>
  <c r="E335" i="1"/>
  <c r="F335" i="1"/>
  <c r="F337" i="1" s="1"/>
  <c r="G335" i="1"/>
  <c r="G337" i="1" s="1"/>
  <c r="H335" i="1"/>
  <c r="I335" i="1"/>
  <c r="J335" i="1"/>
  <c r="AF335" i="1" s="1"/>
  <c r="K335" i="1"/>
  <c r="K337" i="1" s="1"/>
  <c r="L335" i="1"/>
  <c r="M335" i="1"/>
  <c r="N335" i="1"/>
  <c r="AG335" i="1" s="1"/>
  <c r="AG337" i="1" s="1"/>
  <c r="O335" i="1"/>
  <c r="P335" i="1"/>
  <c r="T336" i="1" s="1"/>
  <c r="Q335" i="1"/>
  <c r="Q336" i="1" s="1"/>
  <c r="R335" i="1"/>
  <c r="R336" i="1" s="1"/>
  <c r="S335" i="1"/>
  <c r="S337" i="1" s="1"/>
  <c r="T335" i="1"/>
  <c r="U335" i="1"/>
  <c r="AI335" i="1" s="1"/>
  <c r="V335" i="1"/>
  <c r="V337" i="1" s="1"/>
  <c r="W335" i="1"/>
  <c r="W336" i="1" s="1"/>
  <c r="X335" i="1"/>
  <c r="Y335" i="1"/>
  <c r="AD335" i="1"/>
  <c r="AE335" i="1"/>
  <c r="H336" i="1"/>
  <c r="L336" i="1"/>
  <c r="M336" i="1"/>
  <c r="P336" i="1"/>
  <c r="S336" i="1"/>
  <c r="U336" i="1"/>
  <c r="X336" i="1"/>
  <c r="AE336" i="1"/>
  <c r="D337" i="1"/>
  <c r="E337" i="1"/>
  <c r="H337" i="1"/>
  <c r="I337" i="1"/>
  <c r="J337" i="1"/>
  <c r="L337" i="1"/>
  <c r="M337" i="1"/>
  <c r="N337" i="1"/>
  <c r="O337" i="1"/>
  <c r="P337" i="1"/>
  <c r="Q337" i="1"/>
  <c r="R337" i="1"/>
  <c r="T337" i="1"/>
  <c r="W337" i="1"/>
  <c r="X337" i="1"/>
  <c r="Y337" i="1"/>
  <c r="AD337" i="1"/>
  <c r="AE337" i="1"/>
  <c r="AF339" i="1"/>
  <c r="AG339" i="1"/>
  <c r="AG341" i="1" s="1"/>
  <c r="AH339" i="1"/>
  <c r="AH344" i="1" s="1"/>
  <c r="AI339" i="1"/>
  <c r="AI344" i="1" s="1"/>
  <c r="H340" i="1"/>
  <c r="I340" i="1"/>
  <c r="J340" i="1"/>
  <c r="K340" i="1"/>
  <c r="L340" i="1"/>
  <c r="M340" i="1"/>
  <c r="N340" i="1"/>
  <c r="O340" i="1"/>
  <c r="P340" i="1"/>
  <c r="Q340" i="1"/>
  <c r="R340" i="1"/>
  <c r="S340" i="1"/>
  <c r="T340" i="1"/>
  <c r="U340" i="1"/>
  <c r="V340" i="1"/>
  <c r="W340" i="1"/>
  <c r="X340" i="1"/>
  <c r="Y340" i="1"/>
  <c r="AE340" i="1"/>
  <c r="AF340" i="1"/>
  <c r="AG340" i="1"/>
  <c r="AH340" i="1"/>
  <c r="D341" i="1"/>
  <c r="E341" i="1"/>
  <c r="F341" i="1"/>
  <c r="G341" i="1"/>
  <c r="H341" i="1"/>
  <c r="I341" i="1"/>
  <c r="J341" i="1"/>
  <c r="K341" i="1"/>
  <c r="L341" i="1"/>
  <c r="M341" i="1"/>
  <c r="N341" i="1"/>
  <c r="O341" i="1"/>
  <c r="P341" i="1"/>
  <c r="Q341" i="1"/>
  <c r="R341" i="1"/>
  <c r="S341" i="1"/>
  <c r="T341" i="1"/>
  <c r="U341" i="1"/>
  <c r="V341" i="1"/>
  <c r="W341" i="1"/>
  <c r="X341" i="1"/>
  <c r="Y341" i="1"/>
  <c r="AD341" i="1"/>
  <c r="AE341" i="1"/>
  <c r="AF341" i="1"/>
  <c r="AH341" i="1"/>
  <c r="AF343" i="1"/>
  <c r="AF344" i="1" s="1"/>
  <c r="AG343" i="1"/>
  <c r="AG344" i="1" s="1"/>
  <c r="AH343" i="1"/>
  <c r="AI343" i="1"/>
  <c r="AF346" i="1"/>
  <c r="AF347" i="1" s="1"/>
  <c r="AG346" i="1"/>
  <c r="AG348" i="1" s="1"/>
  <c r="AH346" i="1"/>
  <c r="AI346" i="1"/>
  <c r="AI347" i="1" s="1"/>
  <c r="H347" i="1"/>
  <c r="I347" i="1"/>
  <c r="J347" i="1"/>
  <c r="K347" i="1"/>
  <c r="L347" i="1"/>
  <c r="M347" i="1"/>
  <c r="N347" i="1"/>
  <c r="O347" i="1"/>
  <c r="P347" i="1"/>
  <c r="Q347" i="1"/>
  <c r="R347" i="1"/>
  <c r="S347" i="1"/>
  <c r="T347" i="1"/>
  <c r="U347" i="1"/>
  <c r="V347" i="1"/>
  <c r="W347" i="1"/>
  <c r="X347" i="1"/>
  <c r="Y347" i="1"/>
  <c r="AE347" i="1"/>
  <c r="AH347" i="1"/>
  <c r="D348" i="1"/>
  <c r="E348" i="1"/>
  <c r="F348" i="1"/>
  <c r="G348" i="1"/>
  <c r="H348" i="1"/>
  <c r="I348" i="1"/>
  <c r="J348" i="1"/>
  <c r="K348" i="1"/>
  <c r="L348" i="1"/>
  <c r="M348" i="1"/>
  <c r="N348" i="1"/>
  <c r="O348" i="1"/>
  <c r="P348" i="1"/>
  <c r="Q348" i="1"/>
  <c r="R348" i="1"/>
  <c r="S348" i="1"/>
  <c r="T348" i="1"/>
  <c r="U348" i="1"/>
  <c r="V348" i="1"/>
  <c r="W348" i="1"/>
  <c r="X348" i="1"/>
  <c r="Y348" i="1"/>
  <c r="AD348" i="1"/>
  <c r="AE348" i="1"/>
  <c r="AF348" i="1"/>
  <c r="AH348" i="1"/>
  <c r="D370" i="1"/>
  <c r="D353" i="1" s="1"/>
  <c r="E370" i="1"/>
  <c r="E353" i="1"/>
  <c r="F370" i="1"/>
  <c r="F353" i="1"/>
  <c r="G370" i="1"/>
  <c r="AE370" i="1" s="1"/>
  <c r="H370" i="1"/>
  <c r="H353" i="1" s="1"/>
  <c r="I370" i="1"/>
  <c r="I353" i="1"/>
  <c r="J370" i="1"/>
  <c r="J353" i="1"/>
  <c r="K370" i="1"/>
  <c r="K353" i="1"/>
  <c r="AF353" i="1" s="1"/>
  <c r="L370" i="1"/>
  <c r="L353" i="1" s="1"/>
  <c r="L354" i="1" s="1"/>
  <c r="L358" i="1" s="1"/>
  <c r="M370" i="1"/>
  <c r="M353" i="1"/>
  <c r="N370" i="1"/>
  <c r="N353" i="1"/>
  <c r="N354" i="1" s="1"/>
  <c r="N358" i="1" s="1"/>
  <c r="O370" i="1"/>
  <c r="O353" i="1" s="1"/>
  <c r="AG353" i="1" s="1"/>
  <c r="P370" i="1"/>
  <c r="P353" i="1" s="1"/>
  <c r="P354" i="1" s="1"/>
  <c r="P358" i="1" s="1"/>
  <c r="Q370" i="1"/>
  <c r="Q353" i="1"/>
  <c r="R370" i="1"/>
  <c r="R353" i="1"/>
  <c r="S370" i="1"/>
  <c r="S353" i="1"/>
  <c r="AH353" i="1" s="1"/>
  <c r="T370" i="1"/>
  <c r="T353" i="1" s="1"/>
  <c r="U370" i="1"/>
  <c r="U353" i="1"/>
  <c r="V370" i="1"/>
  <c r="V353" i="1"/>
  <c r="W718" i="1"/>
  <c r="W370" i="1" s="1"/>
  <c r="AD370" i="1"/>
  <c r="AD353" i="1"/>
  <c r="D355" i="1"/>
  <c r="E355" i="1"/>
  <c r="F355" i="1"/>
  <c r="J356" i="1" s="1"/>
  <c r="G355" i="1"/>
  <c r="AE355" i="1" s="1"/>
  <c r="H355" i="1"/>
  <c r="H357" i="1" s="1"/>
  <c r="I355" i="1"/>
  <c r="J355" i="1"/>
  <c r="J354" i="1"/>
  <c r="J358" i="1" s="1"/>
  <c r="K355" i="1"/>
  <c r="K356" i="1" s="1"/>
  <c r="L355" i="1"/>
  <c r="M355" i="1"/>
  <c r="M357" i="1" s="1"/>
  <c r="N355" i="1"/>
  <c r="N357" i="1" s="1"/>
  <c r="O355" i="1"/>
  <c r="O357" i="1" s="1"/>
  <c r="P355" i="1"/>
  <c r="Q355" i="1"/>
  <c r="R355" i="1"/>
  <c r="R357" i="1" s="1"/>
  <c r="S355" i="1"/>
  <c r="AH355" i="1" s="1"/>
  <c r="S354" i="1"/>
  <c r="S358" i="1" s="1"/>
  <c r="T355" i="1"/>
  <c r="U357" i="1" s="1"/>
  <c r="U355" i="1"/>
  <c r="V355" i="1"/>
  <c r="V354" i="1" s="1"/>
  <c r="V358" i="1" s="1"/>
  <c r="W355" i="1"/>
  <c r="X357" i="1" s="1"/>
  <c r="AD355" i="1"/>
  <c r="AD354" i="1" s="1"/>
  <c r="AD358" i="1" s="1"/>
  <c r="AF355" i="1"/>
  <c r="AG355" i="1"/>
  <c r="AG356" i="1" s="1"/>
  <c r="I356" i="1"/>
  <c r="L356" i="1"/>
  <c r="N356" i="1"/>
  <c r="P356" i="1"/>
  <c r="Q356" i="1"/>
  <c r="R356" i="1"/>
  <c r="V356" i="1"/>
  <c r="W356" i="1"/>
  <c r="Y356" i="1"/>
  <c r="Z356" i="1"/>
  <c r="E357" i="1"/>
  <c r="F357" i="1"/>
  <c r="G357" i="1"/>
  <c r="J357" i="1"/>
  <c r="K357" i="1"/>
  <c r="L357" i="1"/>
  <c r="T357" i="1"/>
  <c r="W357" i="1"/>
  <c r="Y357" i="1"/>
  <c r="Y358" i="1"/>
  <c r="D720" i="1"/>
  <c r="D719" i="1" s="1"/>
  <c r="D361" i="1"/>
  <c r="D364" i="1" s="1"/>
  <c r="E720" i="1"/>
  <c r="E719" i="1" s="1"/>
  <c r="E361" i="1" s="1"/>
  <c r="E364" i="1" s="1"/>
  <c r="F720" i="1"/>
  <c r="F719" i="1" s="1"/>
  <c r="F361" i="1" s="1"/>
  <c r="F364" i="1" s="1"/>
  <c r="F366" i="1" s="1"/>
  <c r="G720" i="1"/>
  <c r="G719" i="1"/>
  <c r="G361" i="1" s="1"/>
  <c r="H720" i="1"/>
  <c r="H719" i="1" s="1"/>
  <c r="H361" i="1" s="1"/>
  <c r="H364" i="1" s="1"/>
  <c r="H366" i="1" s="1"/>
  <c r="I720" i="1"/>
  <c r="I719" i="1" s="1"/>
  <c r="I361" i="1" s="1"/>
  <c r="I364" i="1" s="1"/>
  <c r="J720" i="1"/>
  <c r="J719" i="1"/>
  <c r="J361" i="1" s="1"/>
  <c r="J364" i="1" s="1"/>
  <c r="K720" i="1"/>
  <c r="K719" i="1"/>
  <c r="K361" i="1" s="1"/>
  <c r="L720" i="1"/>
  <c r="L719" i="1" s="1"/>
  <c r="L361" i="1" s="1"/>
  <c r="L364" i="1" s="1"/>
  <c r="L366" i="1" s="1"/>
  <c r="L367" i="1" s="1"/>
  <c r="M720" i="1"/>
  <c r="M719" i="1"/>
  <c r="M361" i="1" s="1"/>
  <c r="M364" i="1" s="1"/>
  <c r="M366" i="1" s="1"/>
  <c r="N720" i="1"/>
  <c r="N719" i="1" s="1"/>
  <c r="N361" i="1" s="1"/>
  <c r="N364" i="1" s="1"/>
  <c r="O720" i="1"/>
  <c r="O719" i="1"/>
  <c r="O361" i="1"/>
  <c r="P720" i="1"/>
  <c r="P719" i="1" s="1"/>
  <c r="P361" i="1" s="1"/>
  <c r="P364" i="1" s="1"/>
  <c r="Q720" i="1"/>
  <c r="Q719" i="1" s="1"/>
  <c r="Q361" i="1" s="1"/>
  <c r="Q364" i="1" s="1"/>
  <c r="R720" i="1"/>
  <c r="R719" i="1" s="1"/>
  <c r="R361" i="1" s="1"/>
  <c r="R364" i="1" s="1"/>
  <c r="S720" i="1"/>
  <c r="S719" i="1" s="1"/>
  <c r="S361" i="1" s="1"/>
  <c r="T720" i="1"/>
  <c r="T719" i="1" s="1"/>
  <c r="T361" i="1"/>
  <c r="U720" i="1"/>
  <c r="U719" i="1" s="1"/>
  <c r="U361" i="1" s="1"/>
  <c r="U364" i="1" s="1"/>
  <c r="U366" i="1" s="1"/>
  <c r="V720" i="1"/>
  <c r="V719" i="1" s="1"/>
  <c r="V361" i="1" s="1"/>
  <c r="V364" i="1" s="1"/>
  <c r="W720" i="1"/>
  <c r="W719" i="1"/>
  <c r="W361" i="1" s="1"/>
  <c r="X720" i="1"/>
  <c r="X719" i="1"/>
  <c r="X361" i="1"/>
  <c r="X364" i="1" s="1"/>
  <c r="X366" i="1" s="1"/>
  <c r="Y720" i="1"/>
  <c r="Y719" i="1" s="1"/>
  <c r="Y361" i="1" s="1"/>
  <c r="Y364" i="1" s="1"/>
  <c r="Y366" i="1" s="1"/>
  <c r="AC361" i="1"/>
  <c r="AD720" i="1"/>
  <c r="AD719" i="1" s="1"/>
  <c r="AD361" i="1" s="1"/>
  <c r="AD364" i="1" s="1"/>
  <c r="AD366" i="1" s="1"/>
  <c r="AG361" i="1"/>
  <c r="D362" i="1"/>
  <c r="E362" i="1"/>
  <c r="F362" i="1"/>
  <c r="G362" i="1"/>
  <c r="AE362" i="1" s="1"/>
  <c r="H362" i="1"/>
  <c r="I362" i="1"/>
  <c r="J362" i="1"/>
  <c r="K362" i="1"/>
  <c r="L362" i="1"/>
  <c r="M362" i="1"/>
  <c r="N362" i="1"/>
  <c r="O362" i="1"/>
  <c r="P362" i="1"/>
  <c r="Q362" i="1"/>
  <c r="R362" i="1"/>
  <c r="S362" i="1"/>
  <c r="AH362" i="1" s="1"/>
  <c r="T362" i="1"/>
  <c r="T364" i="1" s="1"/>
  <c r="U362" i="1"/>
  <c r="V362" i="1"/>
  <c r="W362" i="1"/>
  <c r="X362" i="1"/>
  <c r="Y362" i="1"/>
  <c r="AD362" i="1"/>
  <c r="AF362" i="1"/>
  <c r="AG362" i="1"/>
  <c r="AI362" i="1"/>
  <c r="AJ362" i="1"/>
  <c r="D363" i="1"/>
  <c r="E363" i="1"/>
  <c r="F363" i="1"/>
  <c r="G363" i="1"/>
  <c r="AE363" i="1" s="1"/>
  <c r="H363" i="1"/>
  <c r="I363" i="1"/>
  <c r="J363" i="1"/>
  <c r="K363" i="1"/>
  <c r="L363" i="1"/>
  <c r="M363" i="1"/>
  <c r="N363" i="1"/>
  <c r="O363" i="1"/>
  <c r="P363" i="1"/>
  <c r="Q363" i="1"/>
  <c r="R363" i="1"/>
  <c r="S363" i="1"/>
  <c r="AH363" i="1" s="1"/>
  <c r="T363" i="1"/>
  <c r="U363" i="1"/>
  <c r="V363" i="1"/>
  <c r="W363" i="1"/>
  <c r="AI363" i="1" s="1"/>
  <c r="X363" i="1"/>
  <c r="Y363" i="1"/>
  <c r="Z363" i="1" s="1"/>
  <c r="AA363" i="1" s="1"/>
  <c r="AJ363" i="1" s="1"/>
  <c r="AD363" i="1"/>
  <c r="AF363" i="1"/>
  <c r="AG363" i="1"/>
  <c r="O364" i="1"/>
  <c r="AG364" i="1" s="1"/>
  <c r="AC364" i="1"/>
  <c r="AC366" i="1" s="1"/>
  <c r="D365" i="1"/>
  <c r="E365" i="1"/>
  <c r="E368" i="1" s="1"/>
  <c r="F365" i="1"/>
  <c r="F368" i="1" s="1"/>
  <c r="G365" i="1"/>
  <c r="H365" i="1"/>
  <c r="I365" i="1"/>
  <c r="J365" i="1"/>
  <c r="K365" i="1"/>
  <c r="L365" i="1"/>
  <c r="M365" i="1"/>
  <c r="N365" i="1"/>
  <c r="O365" i="1"/>
  <c r="AG365" i="1" s="1"/>
  <c r="AG368" i="1" s="1"/>
  <c r="P365" i="1"/>
  <c r="P368" i="1" s="1"/>
  <c r="Q365" i="1"/>
  <c r="R365" i="1"/>
  <c r="R368" i="1" s="1"/>
  <c r="S365" i="1"/>
  <c r="T365" i="1"/>
  <c r="T368" i="1" s="1"/>
  <c r="U365" i="1"/>
  <c r="U368" i="1" s="1"/>
  <c r="V365" i="1"/>
  <c r="W365" i="1"/>
  <c r="X365" i="1"/>
  <c r="AD365" i="1"/>
  <c r="AE365" i="1"/>
  <c r="AF365" i="1"/>
  <c r="AH365" i="1"/>
  <c r="AI365" i="1"/>
  <c r="O366" i="1"/>
  <c r="AG366" i="1"/>
  <c r="D368" i="1"/>
  <c r="G368" i="1"/>
  <c r="H368" i="1"/>
  <c r="J368" i="1"/>
  <c r="L368" i="1"/>
  <c r="M368" i="1"/>
  <c r="N368" i="1"/>
  <c r="S368" i="1"/>
  <c r="V368" i="1"/>
  <c r="W368" i="1"/>
  <c r="X368" i="1"/>
  <c r="Y368" i="1"/>
  <c r="AD368" i="1"/>
  <c r="AH368" i="1"/>
  <c r="AF370" i="1"/>
  <c r="AG370" i="1"/>
  <c r="AH370" i="1"/>
  <c r="D371" i="1"/>
  <c r="D374" i="1" s="1"/>
  <c r="D387" i="1" s="1"/>
  <c r="E371" i="1"/>
  <c r="F371" i="1"/>
  <c r="G371" i="1"/>
  <c r="AE371" i="1" s="1"/>
  <c r="H371" i="1"/>
  <c r="H374" i="1" s="1"/>
  <c r="I371" i="1"/>
  <c r="J371" i="1"/>
  <c r="K371" i="1"/>
  <c r="L371" i="1"/>
  <c r="M371" i="1"/>
  <c r="M374" i="1" s="1"/>
  <c r="N371" i="1"/>
  <c r="O371" i="1"/>
  <c r="P371" i="1"/>
  <c r="Q371" i="1"/>
  <c r="R371" i="1"/>
  <c r="S371" i="1"/>
  <c r="T371" i="1"/>
  <c r="U371" i="1"/>
  <c r="V371" i="1"/>
  <c r="W371" i="1"/>
  <c r="AI371" i="1" s="1"/>
  <c r="X371" i="1"/>
  <c r="X374" i="1" s="1"/>
  <c r="AD371" i="1"/>
  <c r="AF371" i="1"/>
  <c r="AG371" i="1"/>
  <c r="AH371" i="1"/>
  <c r="AJ371" i="1"/>
  <c r="D372" i="1"/>
  <c r="E372" i="1"/>
  <c r="F372" i="1"/>
  <c r="G372" i="1"/>
  <c r="AE372" i="1" s="1"/>
  <c r="H372" i="1"/>
  <c r="I372" i="1"/>
  <c r="J372" i="1"/>
  <c r="K372" i="1"/>
  <c r="K374" i="1" s="1"/>
  <c r="L372" i="1"/>
  <c r="M372" i="1"/>
  <c r="N372" i="1"/>
  <c r="N374" i="1" s="1"/>
  <c r="N387" i="1" s="1"/>
  <c r="O372" i="1"/>
  <c r="P372" i="1"/>
  <c r="Q372" i="1"/>
  <c r="Q374" i="1" s="1"/>
  <c r="R372" i="1"/>
  <c r="S372" i="1"/>
  <c r="T372" i="1"/>
  <c r="U372" i="1"/>
  <c r="V372" i="1"/>
  <c r="W372" i="1"/>
  <c r="X372" i="1"/>
  <c r="AD372" i="1"/>
  <c r="AF372" i="1"/>
  <c r="AG372" i="1"/>
  <c r="AH372" i="1"/>
  <c r="AI372" i="1"/>
  <c r="AJ372" i="1"/>
  <c r="D373" i="1"/>
  <c r="E373" i="1"/>
  <c r="F373" i="1"/>
  <c r="G373" i="1"/>
  <c r="AE373" i="1" s="1"/>
  <c r="H373" i="1"/>
  <c r="I373" i="1"/>
  <c r="J373" i="1"/>
  <c r="K373" i="1"/>
  <c r="L373" i="1"/>
  <c r="M373" i="1"/>
  <c r="N373" i="1"/>
  <c r="O373" i="1"/>
  <c r="AG373" i="1" s="1"/>
  <c r="P373" i="1"/>
  <c r="Q373" i="1"/>
  <c r="R373" i="1"/>
  <c r="S373" i="1"/>
  <c r="S374" i="1" s="1"/>
  <c r="AH374" i="1" s="1"/>
  <c r="T373" i="1"/>
  <c r="U373" i="1"/>
  <c r="V373" i="1"/>
  <c r="W373" i="1"/>
  <c r="AI373" i="1" s="1"/>
  <c r="X373" i="1"/>
  <c r="AD373" i="1"/>
  <c r="AF373" i="1"/>
  <c r="AJ373" i="1"/>
  <c r="E374" i="1"/>
  <c r="F374" i="1"/>
  <c r="F387" i="1" s="1"/>
  <c r="L374" i="1"/>
  <c r="P374" i="1"/>
  <c r="U374" i="1"/>
  <c r="V374" i="1"/>
  <c r="V387" i="1" s="1"/>
  <c r="AC374" i="1"/>
  <c r="F378" i="1"/>
  <c r="F380" i="1" s="1"/>
  <c r="M378" i="1"/>
  <c r="U378" i="1"/>
  <c r="Y378" i="1"/>
  <c r="AD378" i="1"/>
  <c r="AD380" i="1" s="1"/>
  <c r="AI379" i="1"/>
  <c r="AE384" i="1"/>
  <c r="AF384" i="1"/>
  <c r="AG384" i="1"/>
  <c r="AH384" i="1"/>
  <c r="E387" i="1"/>
  <c r="L387" i="1"/>
  <c r="Q387" i="1"/>
  <c r="D399" i="1"/>
  <c r="D401" i="1" s="1"/>
  <c r="D403" i="1" s="1"/>
  <c r="AD399" i="1"/>
  <c r="AD391" i="1"/>
  <c r="AE399" i="1"/>
  <c r="AE411" i="1" s="1"/>
  <c r="AF400" i="1"/>
  <c r="AF392" i="1" s="1"/>
  <c r="AG400" i="1"/>
  <c r="AG392" i="1"/>
  <c r="AH400" i="1"/>
  <c r="AH392" i="1" s="1"/>
  <c r="AD401" i="1"/>
  <c r="AD393" i="1" s="1"/>
  <c r="AE401" i="1"/>
  <c r="D441" i="1"/>
  <c r="D402" i="1"/>
  <c r="D407" i="1" s="1"/>
  <c r="D394" i="1"/>
  <c r="E441" i="1"/>
  <c r="E402" i="1" s="1"/>
  <c r="F441" i="1"/>
  <c r="F402" i="1"/>
  <c r="F394" i="1" s="1"/>
  <c r="G441" i="1"/>
  <c r="G402" i="1"/>
  <c r="G407" i="1" s="1"/>
  <c r="H441" i="1"/>
  <c r="H402" i="1" s="1"/>
  <c r="I441" i="1"/>
  <c r="I402" i="1" s="1"/>
  <c r="I414" i="1" s="1"/>
  <c r="J441" i="1"/>
  <c r="J402" i="1" s="1"/>
  <c r="K441" i="1"/>
  <c r="K402" i="1"/>
  <c r="K414" i="1" s="1"/>
  <c r="L441" i="1"/>
  <c r="L402" i="1"/>
  <c r="M441" i="1"/>
  <c r="M402" i="1" s="1"/>
  <c r="AG402" i="1" s="1"/>
  <c r="N441" i="1"/>
  <c r="N402" i="1" s="1"/>
  <c r="O441" i="1"/>
  <c r="O402" i="1"/>
  <c r="O407" i="1" s="1"/>
  <c r="P441" i="1"/>
  <c r="T447" i="1" s="1"/>
  <c r="P402" i="1"/>
  <c r="Q441" i="1"/>
  <c r="Q402" i="1" s="1"/>
  <c r="Q394" i="1" s="1"/>
  <c r="R441" i="1"/>
  <c r="R402" i="1"/>
  <c r="R407" i="1" s="1"/>
  <c r="S441" i="1"/>
  <c r="S402" i="1"/>
  <c r="T441" i="1"/>
  <c r="T402" i="1"/>
  <c r="T407" i="1" s="1"/>
  <c r="U441" i="1"/>
  <c r="U402" i="1"/>
  <c r="V441" i="1"/>
  <c r="V402" i="1"/>
  <c r="W441" i="1"/>
  <c r="W402" i="1"/>
  <c r="X441" i="1"/>
  <c r="X402" i="1" s="1"/>
  <c r="Y441" i="1"/>
  <c r="Y402" i="1" s="1"/>
  <c r="AD441" i="1"/>
  <c r="AD402" i="1" s="1"/>
  <c r="AE600" i="1"/>
  <c r="AE441" i="1" s="1"/>
  <c r="AI402" i="1"/>
  <c r="D404" i="1"/>
  <c r="E404" i="1"/>
  <c r="F404" i="1"/>
  <c r="G404" i="1"/>
  <c r="H404" i="1"/>
  <c r="I404" i="1"/>
  <c r="J404" i="1"/>
  <c r="K404" i="1"/>
  <c r="K416" i="1" s="1"/>
  <c r="L404" i="1"/>
  <c r="AG404" i="1" s="1"/>
  <c r="AG416" i="1" s="1"/>
  <c r="M404" i="1"/>
  <c r="N404" i="1"/>
  <c r="O404" i="1"/>
  <c r="P404" i="1"/>
  <c r="Q404" i="1"/>
  <c r="R404" i="1"/>
  <c r="S404" i="1"/>
  <c r="T404" i="1"/>
  <c r="U404" i="1"/>
  <c r="V404" i="1"/>
  <c r="W404" i="1"/>
  <c r="AI404" i="1" s="1"/>
  <c r="X404" i="1"/>
  <c r="AJ404" i="1" s="1"/>
  <c r="Y404" i="1"/>
  <c r="AD404" i="1"/>
  <c r="AE404" i="1"/>
  <c r="AF404" i="1"/>
  <c r="D405" i="1"/>
  <c r="H417" i="1" s="1"/>
  <c r="E405" i="1"/>
  <c r="F405" i="1"/>
  <c r="G405" i="1"/>
  <c r="H405" i="1"/>
  <c r="I405" i="1"/>
  <c r="J405" i="1"/>
  <c r="K405" i="1"/>
  <c r="K417" i="1" s="1"/>
  <c r="L405" i="1"/>
  <c r="M405" i="1"/>
  <c r="N405" i="1"/>
  <c r="AG405" i="1" s="1"/>
  <c r="O405" i="1"/>
  <c r="P405" i="1"/>
  <c r="Q405" i="1"/>
  <c r="R405" i="1"/>
  <c r="S405" i="1"/>
  <c r="T405" i="1"/>
  <c r="X417" i="1" s="1"/>
  <c r="U405" i="1"/>
  <c r="V405" i="1"/>
  <c r="Z417" i="1" s="1"/>
  <c r="W405" i="1"/>
  <c r="X405" i="1"/>
  <c r="AJ405" i="1" s="1"/>
  <c r="Y405" i="1"/>
  <c r="AD405" i="1"/>
  <c r="AE405" i="1"/>
  <c r="AE417" i="1" s="1"/>
  <c r="AH405" i="1"/>
  <c r="AH417" i="1" s="1"/>
  <c r="F407" i="1"/>
  <c r="I407" i="1"/>
  <c r="K407" i="1"/>
  <c r="K419" i="1" s="1"/>
  <c r="L407" i="1"/>
  <c r="Q407" i="1"/>
  <c r="V407" i="1"/>
  <c r="Y407" i="1"/>
  <c r="H412" i="1"/>
  <c r="I412" i="1"/>
  <c r="J412" i="1"/>
  <c r="K412" i="1"/>
  <c r="L412" i="1"/>
  <c r="M412" i="1"/>
  <c r="N412" i="1"/>
  <c r="O412" i="1"/>
  <c r="P412" i="1"/>
  <c r="Q412" i="1"/>
  <c r="R412" i="1"/>
  <c r="S412" i="1"/>
  <c r="T412" i="1"/>
  <c r="V412" i="1"/>
  <c r="W412" i="1"/>
  <c r="X412" i="1"/>
  <c r="AE412" i="1"/>
  <c r="AF412" i="1"/>
  <c r="AG412" i="1"/>
  <c r="AH412" i="1"/>
  <c r="H414" i="1"/>
  <c r="M414" i="1"/>
  <c r="O414" i="1"/>
  <c r="P414" i="1"/>
  <c r="Q414" i="1"/>
  <c r="U414" i="1"/>
  <c r="X414" i="1"/>
  <c r="Y414" i="1"/>
  <c r="H416" i="1"/>
  <c r="I416" i="1"/>
  <c r="J416" i="1"/>
  <c r="L416" i="1"/>
  <c r="M416" i="1"/>
  <c r="N416" i="1"/>
  <c r="O416" i="1"/>
  <c r="P416" i="1"/>
  <c r="S416" i="1"/>
  <c r="T416" i="1"/>
  <c r="W416" i="1"/>
  <c r="X416" i="1"/>
  <c r="Y416" i="1"/>
  <c r="Z416" i="1"/>
  <c r="AA416" i="1"/>
  <c r="AE416" i="1"/>
  <c r="AF416" i="1"/>
  <c r="I417" i="1"/>
  <c r="J417" i="1"/>
  <c r="L417" i="1"/>
  <c r="M417" i="1"/>
  <c r="N417" i="1"/>
  <c r="P417" i="1"/>
  <c r="Q417" i="1"/>
  <c r="R417" i="1"/>
  <c r="S417" i="1"/>
  <c r="U417" i="1"/>
  <c r="V417" i="1"/>
  <c r="Y417" i="1"/>
  <c r="Z425" i="1"/>
  <c r="Z437" i="1" s="1"/>
  <c r="AA425" i="1"/>
  <c r="AJ425" i="1" s="1"/>
  <c r="AJ437" i="1" s="1"/>
  <c r="AF425" i="1"/>
  <c r="AF437" i="1" s="1"/>
  <c r="AG425" i="1"/>
  <c r="AH425" i="1"/>
  <c r="AI425" i="1"/>
  <c r="Z426" i="1"/>
  <c r="AJ426" i="1" s="1"/>
  <c r="AJ438" i="1" s="1"/>
  <c r="AA426" i="1"/>
  <c r="AF426" i="1"/>
  <c r="AG426" i="1"/>
  <c r="AH426" i="1"/>
  <c r="AI438" i="1" s="1"/>
  <c r="AI426" i="1"/>
  <c r="AF430" i="1"/>
  <c r="AG430" i="1"/>
  <c r="AH430" i="1"/>
  <c r="AI430" i="1"/>
  <c r="AF431" i="1"/>
  <c r="AG431" i="1"/>
  <c r="AH431" i="1"/>
  <c r="AI431" i="1"/>
  <c r="AF432" i="1"/>
  <c r="AG432" i="1"/>
  <c r="AH432" i="1"/>
  <c r="AI432" i="1"/>
  <c r="AE435" i="1"/>
  <c r="H436" i="1"/>
  <c r="AE436" i="1"/>
  <c r="H437" i="1"/>
  <c r="I437" i="1"/>
  <c r="J437" i="1"/>
  <c r="K437" i="1"/>
  <c r="L437" i="1"/>
  <c r="M437" i="1"/>
  <c r="N437" i="1"/>
  <c r="O437" i="1"/>
  <c r="P437" i="1"/>
  <c r="Q437" i="1"/>
  <c r="R437" i="1"/>
  <c r="S437" i="1"/>
  <c r="T437" i="1"/>
  <c r="U437" i="1"/>
  <c r="V437" i="1"/>
  <c r="W437" i="1"/>
  <c r="X437" i="1"/>
  <c r="Y437" i="1"/>
  <c r="AA437" i="1"/>
  <c r="AE437" i="1"/>
  <c r="AG437" i="1"/>
  <c r="AH437" i="1"/>
  <c r="AI437" i="1"/>
  <c r="H438" i="1"/>
  <c r="I438" i="1"/>
  <c r="J438" i="1"/>
  <c r="K438" i="1"/>
  <c r="L438" i="1"/>
  <c r="M438" i="1"/>
  <c r="N438" i="1"/>
  <c r="O438" i="1"/>
  <c r="P438" i="1"/>
  <c r="Q438" i="1"/>
  <c r="R438" i="1"/>
  <c r="S438" i="1"/>
  <c r="T438" i="1"/>
  <c r="U438" i="1"/>
  <c r="V438" i="1"/>
  <c r="W438" i="1"/>
  <c r="X438" i="1"/>
  <c r="Y438" i="1"/>
  <c r="AA438" i="1"/>
  <c r="AE438" i="1"/>
  <c r="AF438" i="1"/>
  <c r="AG438" i="1"/>
  <c r="AH438" i="1"/>
  <c r="AE439" i="1"/>
  <c r="AF441" i="1"/>
  <c r="AG441" i="1"/>
  <c r="AH447" i="1" s="1"/>
  <c r="AH441" i="1"/>
  <c r="AI441" i="1"/>
  <c r="AI447" i="1" s="1"/>
  <c r="D442" i="1"/>
  <c r="E442" i="1"/>
  <c r="F442" i="1"/>
  <c r="J448" i="1" s="1"/>
  <c r="G442" i="1"/>
  <c r="H442" i="1"/>
  <c r="AF442" i="1" s="1"/>
  <c r="AF448" i="1" s="1"/>
  <c r="I442" i="1"/>
  <c r="M448" i="1" s="1"/>
  <c r="J442" i="1"/>
  <c r="K442" i="1"/>
  <c r="L442" i="1"/>
  <c r="AG442" i="1" s="1"/>
  <c r="M442" i="1"/>
  <c r="N442" i="1"/>
  <c r="O442" i="1"/>
  <c r="P442" i="1"/>
  <c r="AH442" i="1" s="1"/>
  <c r="Q442" i="1"/>
  <c r="R442" i="1"/>
  <c r="V448" i="1" s="1"/>
  <c r="S442" i="1"/>
  <c r="S448" i="1" s="1"/>
  <c r="T442" i="1"/>
  <c r="AI442" i="1" s="1"/>
  <c r="U442" i="1"/>
  <c r="U448" i="1" s="1"/>
  <c r="V442" i="1"/>
  <c r="W442" i="1"/>
  <c r="X442" i="1"/>
  <c r="Y442" i="1"/>
  <c r="Y448" i="1" s="1"/>
  <c r="AD442" i="1"/>
  <c r="AE606" i="1"/>
  <c r="AE442" i="1"/>
  <c r="D444" i="1"/>
  <c r="D443" i="1"/>
  <c r="AD444" i="1"/>
  <c r="AD443" i="1"/>
  <c r="AE444" i="1"/>
  <c r="H447" i="1"/>
  <c r="I447" i="1"/>
  <c r="J447" i="1"/>
  <c r="K447" i="1"/>
  <c r="L447" i="1"/>
  <c r="M447" i="1"/>
  <c r="N447" i="1"/>
  <c r="O447" i="1"/>
  <c r="P447" i="1"/>
  <c r="Q447" i="1"/>
  <c r="R447" i="1"/>
  <c r="S447" i="1"/>
  <c r="U447" i="1"/>
  <c r="V447" i="1"/>
  <c r="W447" i="1"/>
  <c r="X447" i="1"/>
  <c r="Y447" i="1"/>
  <c r="AG447" i="1"/>
  <c r="K448" i="1"/>
  <c r="L448" i="1"/>
  <c r="N448" i="1"/>
  <c r="O448" i="1"/>
  <c r="Q448" i="1"/>
  <c r="R448" i="1"/>
  <c r="T448" i="1"/>
  <c r="W448" i="1"/>
  <c r="AE448" i="1"/>
  <c r="AE450" i="1"/>
  <c r="D453" i="1"/>
  <c r="D454" i="1" s="1"/>
  <c r="D455" i="1" s="1"/>
  <c r="E453" i="1"/>
  <c r="F453" i="1"/>
  <c r="G453" i="1"/>
  <c r="G454" i="1" s="1"/>
  <c r="G455" i="1" s="1"/>
  <c r="H453" i="1"/>
  <c r="H454" i="1" s="1"/>
  <c r="H455" i="1" s="1"/>
  <c r="I453" i="1"/>
  <c r="J453" i="1"/>
  <c r="K453" i="1"/>
  <c r="L454" i="1" s="1"/>
  <c r="L453" i="1"/>
  <c r="M453" i="1"/>
  <c r="M454" i="1" s="1"/>
  <c r="M455" i="1" s="1"/>
  <c r="N453" i="1"/>
  <c r="N454" i="1" s="1"/>
  <c r="N455" i="1" s="1"/>
  <c r="O453" i="1"/>
  <c r="P453" i="1"/>
  <c r="Q453" i="1"/>
  <c r="Q454" i="1" s="1"/>
  <c r="R453" i="1"/>
  <c r="R454" i="1" s="1"/>
  <c r="R455" i="1" s="1"/>
  <c r="S453" i="1"/>
  <c r="AH453" i="1" s="1"/>
  <c r="AH454" i="1" s="1"/>
  <c r="T453" i="1"/>
  <c r="T454" i="1" s="1"/>
  <c r="T455" i="1" s="1"/>
  <c r="U453" i="1"/>
  <c r="V453" i="1"/>
  <c r="W453" i="1"/>
  <c r="AI453" i="1" s="1"/>
  <c r="X453" i="1"/>
  <c r="X454" i="1" s="1"/>
  <c r="X455" i="1" s="1"/>
  <c r="AD453" i="1"/>
  <c r="AF453" i="1"/>
  <c r="AG453" i="1"/>
  <c r="AG454" i="1" s="1"/>
  <c r="E454" i="1"/>
  <c r="E455" i="1" s="1"/>
  <c r="F454" i="1"/>
  <c r="F455" i="1" s="1"/>
  <c r="J454" i="1"/>
  <c r="K454" i="1"/>
  <c r="K455" i="1" s="1"/>
  <c r="O454" i="1"/>
  <c r="O455" i="1" s="1"/>
  <c r="P454" i="1"/>
  <c r="U454" i="1"/>
  <c r="U455" i="1" s="1"/>
  <c r="V454" i="1"/>
  <c r="V455" i="1" s="1"/>
  <c r="AD454" i="1"/>
  <c r="J455" i="1"/>
  <c r="AD455" i="1"/>
  <c r="AF457" i="1"/>
  <c r="AG457" i="1"/>
  <c r="AH457" i="1"/>
  <c r="AH458" i="1" s="1"/>
  <c r="AI457" i="1"/>
  <c r="H458" i="1"/>
  <c r="I458" i="1"/>
  <c r="J458" i="1"/>
  <c r="K458" i="1"/>
  <c r="L458" i="1"/>
  <c r="M458" i="1"/>
  <c r="N458" i="1"/>
  <c r="O458" i="1"/>
  <c r="P458" i="1"/>
  <c r="Q458" i="1"/>
  <c r="R458" i="1"/>
  <c r="S458" i="1"/>
  <c r="T458" i="1"/>
  <c r="U458" i="1"/>
  <c r="V458" i="1"/>
  <c r="W458" i="1"/>
  <c r="X458" i="1"/>
  <c r="Y458" i="1"/>
  <c r="AE458" i="1"/>
  <c r="AF458" i="1"/>
  <c r="AG458" i="1"/>
  <c r="D459" i="1"/>
  <c r="AD459" i="1"/>
  <c r="AE459" i="1"/>
  <c r="Z462" i="1"/>
  <c r="AA462" i="1"/>
  <c r="AF461" i="1"/>
  <c r="AG461" i="1"/>
  <c r="AH461" i="1"/>
  <c r="AH462" i="1" s="1"/>
  <c r="AI461" i="1"/>
  <c r="AI462" i="1" s="1"/>
  <c r="AF462" i="1"/>
  <c r="AG462" i="1"/>
  <c r="AF464" i="1"/>
  <c r="AG464" i="1"/>
  <c r="AH465" i="1" s="1"/>
  <c r="AH464" i="1"/>
  <c r="AI464" i="1"/>
  <c r="AI465" i="1" s="1"/>
  <c r="H465" i="1"/>
  <c r="I465" i="1"/>
  <c r="J465" i="1"/>
  <c r="K465" i="1"/>
  <c r="L465" i="1"/>
  <c r="M465" i="1"/>
  <c r="N465" i="1"/>
  <c r="O465" i="1"/>
  <c r="P465" i="1"/>
  <c r="Q465" i="1"/>
  <c r="R465" i="1"/>
  <c r="S465" i="1"/>
  <c r="T465" i="1"/>
  <c r="U465" i="1"/>
  <c r="V465" i="1"/>
  <c r="W465" i="1"/>
  <c r="X465" i="1"/>
  <c r="Y465" i="1"/>
  <c r="AE465" i="1"/>
  <c r="AF465" i="1"/>
  <c r="D466" i="1"/>
  <c r="AD466" i="1"/>
  <c r="AE466" i="1"/>
  <c r="D471" i="1"/>
  <c r="D473" i="1" s="1"/>
  <c r="E471" i="1"/>
  <c r="AE471" i="1"/>
  <c r="AF471" i="1"/>
  <c r="AG471" i="1"/>
  <c r="AH471" i="1"/>
  <c r="AI471" i="1"/>
  <c r="D472" i="1"/>
  <c r="E472" i="1"/>
  <c r="AE472" i="1"/>
  <c r="AE479" i="1" s="1"/>
  <c r="AF472" i="1"/>
  <c r="AG472" i="1"/>
  <c r="AH472" i="1"/>
  <c r="AI472" i="1"/>
  <c r="E473" i="1"/>
  <c r="AE473" i="1"/>
  <c r="AF473" i="1"/>
  <c r="AG473" i="1"/>
  <c r="AH473" i="1"/>
  <c r="AI473" i="1"/>
  <c r="D474" i="1"/>
  <c r="E474" i="1"/>
  <c r="AE474" i="1"/>
  <c r="AF474" i="1"/>
  <c r="AG474" i="1"/>
  <c r="AH474" i="1"/>
  <c r="AI474" i="1"/>
  <c r="AE475" i="1"/>
  <c r="AF475" i="1"/>
  <c r="AG475" i="1"/>
  <c r="AH475" i="1"/>
  <c r="AI475" i="1"/>
  <c r="AE478" i="1"/>
  <c r="AF478" i="1"/>
  <c r="AG478" i="1"/>
  <c r="AH478" i="1"/>
  <c r="AI478" i="1"/>
  <c r="AF479" i="1"/>
  <c r="AG479" i="1"/>
  <c r="AH479" i="1"/>
  <c r="AI479" i="1"/>
  <c r="H480" i="1"/>
  <c r="I480" i="1"/>
  <c r="J480" i="1"/>
  <c r="K480" i="1"/>
  <c r="L480" i="1"/>
  <c r="M480" i="1"/>
  <c r="N480" i="1"/>
  <c r="O480" i="1"/>
  <c r="P480" i="1"/>
  <c r="Q480" i="1"/>
  <c r="R480" i="1"/>
  <c r="S480" i="1"/>
  <c r="T480" i="1"/>
  <c r="U480" i="1"/>
  <c r="V480" i="1"/>
  <c r="W480" i="1"/>
  <c r="AI480" i="1" s="1"/>
  <c r="X480" i="1"/>
  <c r="Y480" i="1"/>
  <c r="AE480" i="1"/>
  <c r="AF480" i="1"/>
  <c r="AG480" i="1"/>
  <c r="AH480" i="1"/>
  <c r="X481" i="1"/>
  <c r="Y481" i="1"/>
  <c r="AE481" i="1"/>
  <c r="AF481" i="1"/>
  <c r="AG481" i="1"/>
  <c r="AH481" i="1"/>
  <c r="AI481" i="1"/>
  <c r="AE482" i="1"/>
  <c r="AF482" i="1"/>
  <c r="AG482" i="1"/>
  <c r="AH482" i="1"/>
  <c r="AI482" i="1"/>
  <c r="D485" i="1"/>
  <c r="E485" i="1"/>
  <c r="AE485" i="1"/>
  <c r="AE493" i="1" s="1"/>
  <c r="AF485" i="1"/>
  <c r="AF486" i="1" s="1"/>
  <c r="AG485" i="1"/>
  <c r="AH485" i="1"/>
  <c r="AI485" i="1"/>
  <c r="AD486" i="1"/>
  <c r="AG487" i="1"/>
  <c r="AG486" i="1"/>
  <c r="AH487" i="1"/>
  <c r="AH486" i="1" s="1"/>
  <c r="AH494" i="1" s="1"/>
  <c r="AI487" i="1"/>
  <c r="AI486" i="1"/>
  <c r="AI494" i="1" s="1"/>
  <c r="D489" i="1"/>
  <c r="AE489" i="1" s="1"/>
  <c r="AE488" i="1" s="1"/>
  <c r="D488" i="1"/>
  <c r="E489" i="1"/>
  <c r="E488" i="1" s="1"/>
  <c r="F489" i="1"/>
  <c r="F488" i="1" s="1"/>
  <c r="G489" i="1"/>
  <c r="G488" i="1"/>
  <c r="H489" i="1"/>
  <c r="AF489" i="1" s="1"/>
  <c r="AF488" i="1" s="1"/>
  <c r="I489" i="1"/>
  <c r="I488" i="1"/>
  <c r="J489" i="1"/>
  <c r="J488" i="1" s="1"/>
  <c r="K489" i="1"/>
  <c r="K488" i="1"/>
  <c r="L489" i="1"/>
  <c r="L488" i="1"/>
  <c r="M489" i="1"/>
  <c r="M488" i="1" s="1"/>
  <c r="N489" i="1"/>
  <c r="N488" i="1" s="1"/>
  <c r="O489" i="1"/>
  <c r="O488" i="1"/>
  <c r="P489" i="1"/>
  <c r="P488" i="1" s="1"/>
  <c r="Q489" i="1"/>
  <c r="Q488" i="1"/>
  <c r="R489" i="1"/>
  <c r="R488" i="1" s="1"/>
  <c r="S489" i="1"/>
  <c r="S488" i="1"/>
  <c r="T489" i="1"/>
  <c r="AI489" i="1" s="1"/>
  <c r="AI488" i="1" s="1"/>
  <c r="T488" i="1"/>
  <c r="U489" i="1"/>
  <c r="U488" i="1" s="1"/>
  <c r="V489" i="1"/>
  <c r="V488" i="1" s="1"/>
  <c r="W489" i="1"/>
  <c r="W488" i="1"/>
  <c r="X489" i="1"/>
  <c r="X488" i="1" s="1"/>
  <c r="Y489" i="1"/>
  <c r="Y488" i="1"/>
  <c r="AD489" i="1"/>
  <c r="AD488" i="1" s="1"/>
  <c r="AG489" i="1"/>
  <c r="AG488" i="1" s="1"/>
  <c r="AE490" i="1"/>
  <c r="AF490" i="1"/>
  <c r="AG490" i="1"/>
  <c r="AH490" i="1"/>
  <c r="AI490" i="1"/>
  <c r="AF493" i="1"/>
  <c r="AG493" i="1"/>
  <c r="AH493" i="1"/>
  <c r="AI493" i="1"/>
  <c r="H494" i="1"/>
  <c r="I494" i="1"/>
  <c r="J494" i="1"/>
  <c r="K494" i="1"/>
  <c r="L494" i="1"/>
  <c r="M494" i="1"/>
  <c r="N494" i="1"/>
  <c r="O494" i="1"/>
  <c r="P494" i="1"/>
  <c r="Q494" i="1"/>
  <c r="R494" i="1"/>
  <c r="S494" i="1"/>
  <c r="T494" i="1"/>
  <c r="U494" i="1"/>
  <c r="V494" i="1"/>
  <c r="W494" i="1"/>
  <c r="X494" i="1"/>
  <c r="Y494" i="1"/>
  <c r="AE495" i="1"/>
  <c r="AF495" i="1"/>
  <c r="H497" i="1"/>
  <c r="H496" i="1" s="1"/>
  <c r="J497" i="1"/>
  <c r="J496" i="1" s="1"/>
  <c r="K497" i="1"/>
  <c r="K496" i="1" s="1"/>
  <c r="L497" i="1"/>
  <c r="L496" i="1" s="1"/>
  <c r="M497" i="1"/>
  <c r="M496" i="1"/>
  <c r="N497" i="1"/>
  <c r="N496" i="1" s="1"/>
  <c r="O497" i="1"/>
  <c r="O496" i="1"/>
  <c r="P497" i="1"/>
  <c r="P496" i="1" s="1"/>
  <c r="Q497" i="1"/>
  <c r="Q496" i="1"/>
  <c r="R497" i="1"/>
  <c r="R496" i="1" s="1"/>
  <c r="S497" i="1"/>
  <c r="S496" i="1" s="1"/>
  <c r="T497" i="1"/>
  <c r="T496" i="1" s="1"/>
  <c r="U497" i="1"/>
  <c r="U496" i="1"/>
  <c r="V497" i="1"/>
  <c r="V496" i="1" s="1"/>
  <c r="W497" i="1"/>
  <c r="W496" i="1"/>
  <c r="X497" i="1"/>
  <c r="X496" i="1" s="1"/>
  <c r="Y497" i="1"/>
  <c r="Y496" i="1"/>
  <c r="AH497" i="1"/>
  <c r="AH496" i="1"/>
  <c r="AI497" i="1"/>
  <c r="AI496" i="1" s="1"/>
  <c r="H498" i="1"/>
  <c r="I498" i="1"/>
  <c r="J498" i="1"/>
  <c r="K498" i="1"/>
  <c r="L498" i="1"/>
  <c r="W498" i="1"/>
  <c r="AI498" i="1" s="1"/>
  <c r="X498" i="1"/>
  <c r="Y498" i="1"/>
  <c r="AE498" i="1"/>
  <c r="AF498" i="1"/>
  <c r="AG498" i="1"/>
  <c r="AH498" i="1"/>
  <c r="D512" i="1"/>
  <c r="D501" i="1"/>
  <c r="E512" i="1"/>
  <c r="E501" i="1" s="1"/>
  <c r="F512" i="1"/>
  <c r="F501" i="1"/>
  <c r="G512" i="1"/>
  <c r="G501" i="1" s="1"/>
  <c r="H512" i="1"/>
  <c r="H501" i="1"/>
  <c r="H505" i="1" s="1"/>
  <c r="I512" i="1"/>
  <c r="AF512" i="1" s="1"/>
  <c r="I501" i="1"/>
  <c r="J512" i="1"/>
  <c r="J501" i="1" s="1"/>
  <c r="J505" i="1" s="1"/>
  <c r="K512" i="1"/>
  <c r="K501" i="1" s="1"/>
  <c r="L512" i="1"/>
  <c r="L511" i="1" s="1"/>
  <c r="L501" i="1"/>
  <c r="M512" i="1"/>
  <c r="M501" i="1" s="1"/>
  <c r="N512" i="1"/>
  <c r="N501" i="1"/>
  <c r="O512" i="1"/>
  <c r="O501" i="1" s="1"/>
  <c r="P512" i="1"/>
  <c r="AH512" i="1" s="1"/>
  <c r="P501" i="1"/>
  <c r="P505" i="1" s="1"/>
  <c r="Q512" i="1"/>
  <c r="Q501" i="1"/>
  <c r="R512" i="1"/>
  <c r="R501" i="1" s="1"/>
  <c r="S512" i="1"/>
  <c r="S501" i="1" s="1"/>
  <c r="T512" i="1"/>
  <c r="T501" i="1"/>
  <c r="T505" i="1" s="1"/>
  <c r="U512" i="1"/>
  <c r="U501" i="1" s="1"/>
  <c r="U505" i="1" s="1"/>
  <c r="V512" i="1"/>
  <c r="V501" i="1"/>
  <c r="W512" i="1"/>
  <c r="W501" i="1" s="1"/>
  <c r="X512" i="1"/>
  <c r="X501" i="1"/>
  <c r="X505" i="1" s="1"/>
  <c r="Y512" i="1"/>
  <c r="Y501" i="1"/>
  <c r="AD512" i="1"/>
  <c r="AD501" i="1" s="1"/>
  <c r="AI512" i="1"/>
  <c r="F526" i="1"/>
  <c r="F502" i="1" s="1"/>
  <c r="G526" i="1"/>
  <c r="G502" i="1" s="1"/>
  <c r="H526" i="1"/>
  <c r="H502" i="1"/>
  <c r="I526" i="1"/>
  <c r="AF526" i="1" s="1"/>
  <c r="J526" i="1"/>
  <c r="J502" i="1"/>
  <c r="K526" i="1"/>
  <c r="K502" i="1" s="1"/>
  <c r="L526" i="1"/>
  <c r="L502" i="1"/>
  <c r="L505" i="1" s="1"/>
  <c r="M526" i="1"/>
  <c r="M502" i="1"/>
  <c r="N526" i="1"/>
  <c r="AG526" i="1" s="1"/>
  <c r="O526" i="1"/>
  <c r="O502" i="1" s="1"/>
  <c r="P526" i="1"/>
  <c r="P502" i="1"/>
  <c r="Q526" i="1"/>
  <c r="Q502" i="1" s="1"/>
  <c r="R526" i="1"/>
  <c r="R502" i="1"/>
  <c r="S526" i="1"/>
  <c r="S502" i="1" s="1"/>
  <c r="T526" i="1"/>
  <c r="T502" i="1"/>
  <c r="U526" i="1"/>
  <c r="U525" i="1" s="1"/>
  <c r="U502" i="1"/>
  <c r="V526" i="1"/>
  <c r="V502" i="1" s="1"/>
  <c r="W526" i="1"/>
  <c r="W502" i="1" s="1"/>
  <c r="X526" i="1"/>
  <c r="X502" i="1"/>
  <c r="Y526" i="1"/>
  <c r="Y502" i="1" s="1"/>
  <c r="AD526" i="1"/>
  <c r="AD502" i="1"/>
  <c r="AH526" i="1"/>
  <c r="D538" i="1"/>
  <c r="D503" i="1"/>
  <c r="E538" i="1"/>
  <c r="E503" i="1" s="1"/>
  <c r="F538" i="1"/>
  <c r="F503" i="1"/>
  <c r="G538" i="1"/>
  <c r="G503" i="1" s="1"/>
  <c r="H538" i="1"/>
  <c r="H503" i="1"/>
  <c r="I538" i="1"/>
  <c r="AF538" i="1" s="1"/>
  <c r="I503" i="1"/>
  <c r="J538" i="1"/>
  <c r="J503" i="1" s="1"/>
  <c r="K538" i="1"/>
  <c r="K503" i="1" s="1"/>
  <c r="L538" i="1"/>
  <c r="L503" i="1"/>
  <c r="M538" i="1"/>
  <c r="M503" i="1" s="1"/>
  <c r="N538" i="1"/>
  <c r="N503" i="1"/>
  <c r="O538" i="1"/>
  <c r="O503" i="1" s="1"/>
  <c r="P538" i="1"/>
  <c r="P537" i="1" s="1"/>
  <c r="P503" i="1"/>
  <c r="Q538" i="1"/>
  <c r="Q537" i="1" s="1"/>
  <c r="Q503" i="1"/>
  <c r="R538" i="1"/>
  <c r="R503" i="1" s="1"/>
  <c r="S538" i="1"/>
  <c r="S503" i="1" s="1"/>
  <c r="T538" i="1"/>
  <c r="T503" i="1"/>
  <c r="U538" i="1"/>
  <c r="U503" i="1" s="1"/>
  <c r="V538" i="1"/>
  <c r="V503" i="1"/>
  <c r="W538" i="1"/>
  <c r="W503" i="1" s="1"/>
  <c r="X538" i="1"/>
  <c r="X503" i="1"/>
  <c r="Y538" i="1"/>
  <c r="Y503" i="1"/>
  <c r="AD538" i="1"/>
  <c r="AD503" i="1" s="1"/>
  <c r="AI538" i="1"/>
  <c r="AI503" i="1" s="1"/>
  <c r="D550" i="1"/>
  <c r="AE550" i="1" s="1"/>
  <c r="D504" i="1"/>
  <c r="E550" i="1"/>
  <c r="E504" i="1"/>
  <c r="F550" i="1"/>
  <c r="F504" i="1" s="1"/>
  <c r="G550" i="1"/>
  <c r="G504" i="1" s="1"/>
  <c r="H550" i="1"/>
  <c r="H504" i="1"/>
  <c r="I550" i="1"/>
  <c r="I504" i="1" s="1"/>
  <c r="J550" i="1"/>
  <c r="J504" i="1"/>
  <c r="K550" i="1"/>
  <c r="K504" i="1" s="1"/>
  <c r="L550" i="1"/>
  <c r="L549" i="1" s="1"/>
  <c r="L504" i="1"/>
  <c r="M550" i="1"/>
  <c r="AG550" i="1" s="1"/>
  <c r="AG504" i="1" s="1"/>
  <c r="M504" i="1"/>
  <c r="N550" i="1"/>
  <c r="N504" i="1" s="1"/>
  <c r="O550" i="1"/>
  <c r="O504" i="1" s="1"/>
  <c r="P550" i="1"/>
  <c r="P504" i="1"/>
  <c r="Q550" i="1"/>
  <c r="AH550" i="1" s="1"/>
  <c r="R550" i="1"/>
  <c r="R504" i="1"/>
  <c r="S550" i="1"/>
  <c r="S504" i="1" s="1"/>
  <c r="T550" i="1"/>
  <c r="T504" i="1"/>
  <c r="U550" i="1"/>
  <c r="U504" i="1"/>
  <c r="V550" i="1"/>
  <c r="V504" i="1" s="1"/>
  <c r="W550" i="1"/>
  <c r="W504" i="1" s="1"/>
  <c r="X504" i="1"/>
  <c r="Y504" i="1"/>
  <c r="AD550" i="1"/>
  <c r="AD504" i="1" s="1"/>
  <c r="AF550" i="1"/>
  <c r="AF504" i="1" s="1"/>
  <c r="AI550" i="1"/>
  <c r="AI504" i="1" s="1"/>
  <c r="AE508" i="1"/>
  <c r="AE509" i="1" s="1"/>
  <c r="AE516" i="1" s="1"/>
  <c r="AF508" i="1"/>
  <c r="AF509" i="1" s="1"/>
  <c r="AF516" i="1" s="1"/>
  <c r="AG508" i="1"/>
  <c r="AH508" i="1"/>
  <c r="AI508" i="1"/>
  <c r="AD509" i="1"/>
  <c r="AG510" i="1"/>
  <c r="AG509" i="1" s="1"/>
  <c r="AH510" i="1"/>
  <c r="AH509" i="1"/>
  <c r="W548" i="1"/>
  <c r="W510" i="1" s="1"/>
  <c r="X510" i="1"/>
  <c r="X511" i="1" s="1"/>
  <c r="Y510" i="1"/>
  <c r="Y511" i="1" s="1"/>
  <c r="D511" i="1"/>
  <c r="E511" i="1"/>
  <c r="F511" i="1"/>
  <c r="H511" i="1"/>
  <c r="I511" i="1"/>
  <c r="J511" i="1"/>
  <c r="M511" i="1"/>
  <c r="N511" i="1"/>
  <c r="P511" i="1"/>
  <c r="Q511" i="1"/>
  <c r="R511" i="1"/>
  <c r="S511" i="1"/>
  <c r="T511" i="1"/>
  <c r="U511" i="1"/>
  <c r="V511" i="1"/>
  <c r="AD511" i="1"/>
  <c r="H515" i="1"/>
  <c r="I515" i="1"/>
  <c r="J515" i="1"/>
  <c r="K515" i="1"/>
  <c r="L515" i="1"/>
  <c r="M515" i="1"/>
  <c r="N515" i="1"/>
  <c r="O515" i="1"/>
  <c r="P515" i="1"/>
  <c r="Q515" i="1"/>
  <c r="R515" i="1"/>
  <c r="S515" i="1"/>
  <c r="T515" i="1"/>
  <c r="U515" i="1"/>
  <c r="V515" i="1"/>
  <c r="W515" i="1"/>
  <c r="X515" i="1"/>
  <c r="Y515" i="1"/>
  <c r="AE515" i="1"/>
  <c r="AF515" i="1"/>
  <c r="AG515" i="1"/>
  <c r="AH515" i="1"/>
  <c r="AI515" i="1"/>
  <c r="H516" i="1"/>
  <c r="I516" i="1"/>
  <c r="J516" i="1"/>
  <c r="K516" i="1"/>
  <c r="L516" i="1"/>
  <c r="M516" i="1"/>
  <c r="N516" i="1"/>
  <c r="O516" i="1"/>
  <c r="P516" i="1"/>
  <c r="Q516" i="1"/>
  <c r="R516" i="1"/>
  <c r="S516" i="1"/>
  <c r="T516" i="1"/>
  <c r="U516" i="1"/>
  <c r="V516" i="1"/>
  <c r="W516" i="1"/>
  <c r="X516" i="1"/>
  <c r="Y516" i="1"/>
  <c r="H517" i="1"/>
  <c r="I517" i="1"/>
  <c r="J517" i="1"/>
  <c r="K517" i="1"/>
  <c r="L517" i="1"/>
  <c r="M517" i="1"/>
  <c r="M518" i="1" s="1"/>
  <c r="N517" i="1"/>
  <c r="U517" i="1"/>
  <c r="U518" i="1" s="1"/>
  <c r="V517" i="1"/>
  <c r="X517" i="1"/>
  <c r="Y517" i="1"/>
  <c r="AE517" i="1"/>
  <c r="AF517" i="1"/>
  <c r="H519" i="1"/>
  <c r="H518" i="1" s="1"/>
  <c r="I519" i="1"/>
  <c r="I518" i="1"/>
  <c r="J519" i="1"/>
  <c r="J518" i="1" s="1"/>
  <c r="K519" i="1"/>
  <c r="K518" i="1" s="1"/>
  <c r="L519" i="1"/>
  <c r="L518" i="1"/>
  <c r="M519" i="1"/>
  <c r="N519" i="1"/>
  <c r="N518" i="1" s="1"/>
  <c r="O519" i="1"/>
  <c r="O518" i="1"/>
  <c r="P519" i="1"/>
  <c r="P518" i="1"/>
  <c r="Q519" i="1"/>
  <c r="Q518" i="1"/>
  <c r="R519" i="1"/>
  <c r="R518" i="1" s="1"/>
  <c r="S519" i="1"/>
  <c r="S518" i="1" s="1"/>
  <c r="T519" i="1"/>
  <c r="T518" i="1"/>
  <c r="U519" i="1"/>
  <c r="V519" i="1"/>
  <c r="V518" i="1" s="1"/>
  <c r="AG519" i="1"/>
  <c r="AG518" i="1"/>
  <c r="AH519" i="1"/>
  <c r="AH518" i="1"/>
  <c r="AE522" i="1"/>
  <c r="AF522" i="1"/>
  <c r="AG522" i="1"/>
  <c r="AH522" i="1"/>
  <c r="AH529" i="1" s="1"/>
  <c r="AI522" i="1"/>
  <c r="AI529" i="1" s="1"/>
  <c r="AD523" i="1"/>
  <c r="AE524" i="1"/>
  <c r="AE523" i="1" s="1"/>
  <c r="AF523" i="1"/>
  <c r="AG524" i="1"/>
  <c r="AG523" i="1" s="1"/>
  <c r="AG530" i="1" s="1"/>
  <c r="AH524" i="1"/>
  <c r="AH523" i="1" s="1"/>
  <c r="AI524" i="1"/>
  <c r="AI523" i="1"/>
  <c r="G525" i="1"/>
  <c r="H525" i="1"/>
  <c r="I525" i="1"/>
  <c r="J525" i="1"/>
  <c r="K525" i="1"/>
  <c r="L525" i="1"/>
  <c r="M525" i="1"/>
  <c r="N525" i="1"/>
  <c r="O525" i="1"/>
  <c r="P525" i="1"/>
  <c r="Q525" i="1"/>
  <c r="R525" i="1"/>
  <c r="S525" i="1"/>
  <c r="T525" i="1"/>
  <c r="W525" i="1"/>
  <c r="X525" i="1"/>
  <c r="Y525" i="1"/>
  <c r="AD525" i="1"/>
  <c r="AH525" i="1"/>
  <c r="H529" i="1"/>
  <c r="I529" i="1"/>
  <c r="J529" i="1"/>
  <c r="K529" i="1"/>
  <c r="L529" i="1"/>
  <c r="M529" i="1"/>
  <c r="N529" i="1"/>
  <c r="O529" i="1"/>
  <c r="P529" i="1"/>
  <c r="Q529" i="1"/>
  <c r="R529" i="1"/>
  <c r="S529" i="1"/>
  <c r="T529" i="1"/>
  <c r="U529" i="1"/>
  <c r="V529" i="1"/>
  <c r="W529" i="1"/>
  <c r="X529" i="1"/>
  <c r="Y529" i="1"/>
  <c r="AE529" i="1"/>
  <c r="AF529" i="1"/>
  <c r="AG529" i="1"/>
  <c r="H530" i="1"/>
  <c r="I530" i="1"/>
  <c r="J530" i="1"/>
  <c r="K530" i="1"/>
  <c r="L530" i="1"/>
  <c r="M530" i="1"/>
  <c r="N530" i="1"/>
  <c r="O530" i="1"/>
  <c r="P530" i="1"/>
  <c r="Q530" i="1"/>
  <c r="R530" i="1"/>
  <c r="S530" i="1"/>
  <c r="T530" i="1"/>
  <c r="U530" i="1"/>
  <c r="V530" i="1"/>
  <c r="W530" i="1"/>
  <c r="X530" i="1"/>
  <c r="Y530" i="1"/>
  <c r="H531" i="1"/>
  <c r="I531" i="1"/>
  <c r="J531" i="1"/>
  <c r="K531" i="1"/>
  <c r="L531" i="1"/>
  <c r="M531" i="1"/>
  <c r="AE531" i="1"/>
  <c r="J533" i="1"/>
  <c r="J532" i="1"/>
  <c r="K533" i="1"/>
  <c r="K532" i="1"/>
  <c r="L533" i="1"/>
  <c r="L532" i="1"/>
  <c r="M533" i="1"/>
  <c r="M532" i="1" s="1"/>
  <c r="N533" i="1"/>
  <c r="N532" i="1"/>
  <c r="O533" i="1"/>
  <c r="O532" i="1" s="1"/>
  <c r="P533" i="1"/>
  <c r="P532" i="1"/>
  <c r="Q533" i="1"/>
  <c r="Q532" i="1" s="1"/>
  <c r="R533" i="1"/>
  <c r="R532" i="1"/>
  <c r="S533" i="1"/>
  <c r="S532" i="1"/>
  <c r="T533" i="1"/>
  <c r="T532" i="1"/>
  <c r="U533" i="1"/>
  <c r="U532" i="1" s="1"/>
  <c r="V533" i="1"/>
  <c r="V532" i="1"/>
  <c r="W533" i="1"/>
  <c r="W532" i="1" s="1"/>
  <c r="X533" i="1"/>
  <c r="X532" i="1"/>
  <c r="Y533" i="1"/>
  <c r="Y532" i="1" s="1"/>
  <c r="AE533" i="1"/>
  <c r="AE532" i="1"/>
  <c r="AF533" i="1"/>
  <c r="AG533" i="1"/>
  <c r="AG532" i="1"/>
  <c r="AH533" i="1"/>
  <c r="AH532" i="1" s="1"/>
  <c r="AI533" i="1"/>
  <c r="AI532" i="1"/>
  <c r="AE536" i="1"/>
  <c r="AF541" i="1" s="1"/>
  <c r="AF536" i="1"/>
  <c r="AG536" i="1"/>
  <c r="AH536" i="1"/>
  <c r="AI536" i="1"/>
  <c r="D537" i="1"/>
  <c r="E537" i="1"/>
  <c r="F537" i="1"/>
  <c r="G537" i="1"/>
  <c r="H537" i="1"/>
  <c r="I537" i="1"/>
  <c r="J537" i="1"/>
  <c r="K537" i="1"/>
  <c r="L537" i="1"/>
  <c r="M537" i="1"/>
  <c r="N537" i="1"/>
  <c r="O537" i="1"/>
  <c r="R537" i="1"/>
  <c r="S537" i="1"/>
  <c r="T537" i="1"/>
  <c r="U537" i="1"/>
  <c r="V537" i="1"/>
  <c r="W537" i="1"/>
  <c r="X537" i="1"/>
  <c r="Y537" i="1"/>
  <c r="AD537" i="1"/>
  <c r="AI537" i="1"/>
  <c r="H541" i="1"/>
  <c r="I541" i="1"/>
  <c r="J541" i="1"/>
  <c r="K541" i="1"/>
  <c r="L541" i="1"/>
  <c r="M541" i="1"/>
  <c r="N541" i="1"/>
  <c r="O541" i="1"/>
  <c r="AE541" i="1"/>
  <c r="AG541" i="1"/>
  <c r="H543" i="1"/>
  <c r="H542" i="1" s="1"/>
  <c r="I543" i="1"/>
  <c r="I542" i="1"/>
  <c r="J543" i="1"/>
  <c r="J542" i="1" s="1"/>
  <c r="K543" i="1"/>
  <c r="K542" i="1"/>
  <c r="L543" i="1"/>
  <c r="L542" i="1" s="1"/>
  <c r="M543" i="1"/>
  <c r="M542" i="1"/>
  <c r="N543" i="1"/>
  <c r="N542" i="1"/>
  <c r="O543" i="1"/>
  <c r="O542" i="1"/>
  <c r="P543" i="1"/>
  <c r="P542" i="1" s="1"/>
  <c r="Q543" i="1"/>
  <c r="Q542" i="1"/>
  <c r="R543" i="1"/>
  <c r="R542" i="1" s="1"/>
  <c r="S543" i="1"/>
  <c r="S542" i="1"/>
  <c r="T543" i="1"/>
  <c r="T542" i="1" s="1"/>
  <c r="U543" i="1"/>
  <c r="U542" i="1"/>
  <c r="V543" i="1"/>
  <c r="V542" i="1"/>
  <c r="W543" i="1"/>
  <c r="W542" i="1"/>
  <c r="X543" i="1"/>
  <c r="X542" i="1" s="1"/>
  <c r="Y543" i="1"/>
  <c r="Y542" i="1"/>
  <c r="AE543" i="1"/>
  <c r="AE542" i="1" s="1"/>
  <c r="AF543" i="1"/>
  <c r="AF542" i="1"/>
  <c r="AG543" i="1"/>
  <c r="AH543" i="1"/>
  <c r="AH542" i="1"/>
  <c r="AI543" i="1"/>
  <c r="AI542" i="1"/>
  <c r="AE546" i="1"/>
  <c r="AE553" i="1" s="1"/>
  <c r="AF546" i="1"/>
  <c r="AF553" i="1" s="1"/>
  <c r="AG546" i="1"/>
  <c r="AH546" i="1"/>
  <c r="AI546" i="1"/>
  <c r="AD547" i="1"/>
  <c r="AE548" i="1"/>
  <c r="AF548" i="1"/>
  <c r="AF547" i="1"/>
  <c r="AG548" i="1"/>
  <c r="AG547" i="1" s="1"/>
  <c r="AH548" i="1"/>
  <c r="AH547" i="1"/>
  <c r="AI548" i="1"/>
  <c r="AI549" i="1" s="1"/>
  <c r="AI547" i="1"/>
  <c r="AI554" i="1" s="1"/>
  <c r="D549" i="1"/>
  <c r="E549" i="1"/>
  <c r="F549" i="1"/>
  <c r="G549" i="1"/>
  <c r="H549" i="1"/>
  <c r="I549" i="1"/>
  <c r="J549" i="1"/>
  <c r="M549" i="1"/>
  <c r="N549" i="1"/>
  <c r="O549" i="1"/>
  <c r="P549" i="1"/>
  <c r="Q549" i="1"/>
  <c r="R549" i="1"/>
  <c r="S549" i="1"/>
  <c r="T549" i="1"/>
  <c r="U549" i="1"/>
  <c r="V549" i="1"/>
  <c r="W549" i="1"/>
  <c r="X549" i="1"/>
  <c r="Y549" i="1"/>
  <c r="AD549" i="1"/>
  <c r="H553" i="1"/>
  <c r="I553" i="1"/>
  <c r="J553" i="1"/>
  <c r="K553" i="1"/>
  <c r="L553" i="1"/>
  <c r="M553" i="1"/>
  <c r="N553" i="1"/>
  <c r="O553" i="1"/>
  <c r="P553" i="1"/>
  <c r="Q553" i="1"/>
  <c r="R553" i="1"/>
  <c r="S553" i="1"/>
  <c r="T553" i="1"/>
  <c r="U553" i="1"/>
  <c r="V553" i="1"/>
  <c r="W553" i="1"/>
  <c r="X553" i="1"/>
  <c r="Y553" i="1"/>
  <c r="AG553" i="1"/>
  <c r="AH553" i="1"/>
  <c r="AI553" i="1"/>
  <c r="H554" i="1"/>
  <c r="I554" i="1"/>
  <c r="J554" i="1"/>
  <c r="K554" i="1"/>
  <c r="L554" i="1"/>
  <c r="M554" i="1"/>
  <c r="N554" i="1"/>
  <c r="O554" i="1"/>
  <c r="P554" i="1"/>
  <c r="Q554" i="1"/>
  <c r="R554" i="1"/>
  <c r="S554" i="1"/>
  <c r="T554" i="1"/>
  <c r="U554" i="1"/>
  <c r="V554" i="1"/>
  <c r="W554" i="1"/>
  <c r="X554" i="1"/>
  <c r="Y554" i="1"/>
  <c r="H555" i="1"/>
  <c r="I555" i="1"/>
  <c r="J555" i="1"/>
  <c r="K555" i="1"/>
  <c r="L555" i="1"/>
  <c r="M555" i="1"/>
  <c r="N555" i="1"/>
  <c r="O555" i="1"/>
  <c r="P555" i="1"/>
  <c r="Q555" i="1"/>
  <c r="R555" i="1"/>
  <c r="R556" i="1" s="1"/>
  <c r="S555" i="1"/>
  <c r="T555" i="1"/>
  <c r="U555" i="1"/>
  <c r="V555" i="1"/>
  <c r="W555" i="1"/>
  <c r="X555" i="1"/>
  <c r="AF555" i="1"/>
  <c r="AG555" i="1"/>
  <c r="AI555" i="1"/>
  <c r="H557" i="1"/>
  <c r="H556" i="1" s="1"/>
  <c r="I557" i="1"/>
  <c r="I556" i="1" s="1"/>
  <c r="J557" i="1"/>
  <c r="J556" i="1" s="1"/>
  <c r="K557" i="1"/>
  <c r="K556" i="1" s="1"/>
  <c r="L557" i="1"/>
  <c r="L556" i="1"/>
  <c r="M557" i="1"/>
  <c r="N557" i="1"/>
  <c r="N556" i="1" s="1"/>
  <c r="O557" i="1"/>
  <c r="O556" i="1" s="1"/>
  <c r="P557" i="1"/>
  <c r="P556" i="1" s="1"/>
  <c r="Q557" i="1"/>
  <c r="Q556" i="1"/>
  <c r="R557" i="1"/>
  <c r="S557" i="1"/>
  <c r="S556" i="1" s="1"/>
  <c r="T557" i="1"/>
  <c r="T556" i="1"/>
  <c r="U557" i="1"/>
  <c r="U556" i="1" s="1"/>
  <c r="V557" i="1"/>
  <c r="V556" i="1" s="1"/>
  <c r="W557" i="1"/>
  <c r="W556" i="1" s="1"/>
  <c r="X557" i="1"/>
  <c r="X556" i="1" s="1"/>
  <c r="Y557" i="1"/>
  <c r="Y556" i="1" s="1"/>
  <c r="AE557" i="1"/>
  <c r="AF557" i="1"/>
  <c r="AG557" i="1"/>
  <c r="AG556" i="1"/>
  <c r="AH557" i="1"/>
  <c r="AI557" i="1"/>
  <c r="AI556" i="1"/>
  <c r="D560" i="1"/>
  <c r="E560" i="1"/>
  <c r="AE560" i="1"/>
  <c r="AF560" i="1"/>
  <c r="AF561" i="1" s="1"/>
  <c r="AG560" i="1"/>
  <c r="AG561" i="1" s="1"/>
  <c r="AH560" i="1"/>
  <c r="AH561" i="1" s="1"/>
  <c r="AI560" i="1"/>
  <c r="AD561" i="1"/>
  <c r="AE561" i="1"/>
  <c r="AE568" i="1" s="1"/>
  <c r="AI562" i="1"/>
  <c r="AI561" i="1"/>
  <c r="M562" i="1"/>
  <c r="M569" i="1" s="1"/>
  <c r="M568" i="1" s="1"/>
  <c r="X562" i="1"/>
  <c r="Y562" i="1"/>
  <c r="D564" i="1"/>
  <c r="D563" i="1" s="1"/>
  <c r="E564" i="1"/>
  <c r="E563" i="1" s="1"/>
  <c r="F564" i="1"/>
  <c r="F563" i="1" s="1"/>
  <c r="G564" i="1"/>
  <c r="G563" i="1" s="1"/>
  <c r="H564" i="1"/>
  <c r="H563" i="1" s="1"/>
  <c r="I564" i="1"/>
  <c r="I563" i="1" s="1"/>
  <c r="J564" i="1"/>
  <c r="J563" i="1"/>
  <c r="K564" i="1"/>
  <c r="K563" i="1"/>
  <c r="L564" i="1"/>
  <c r="L563" i="1"/>
  <c r="M564" i="1"/>
  <c r="M563" i="1" s="1"/>
  <c r="N564" i="1"/>
  <c r="N563" i="1"/>
  <c r="O564" i="1"/>
  <c r="O563" i="1" s="1"/>
  <c r="P564" i="1"/>
  <c r="P563" i="1" s="1"/>
  <c r="Q564" i="1"/>
  <c r="Q563" i="1"/>
  <c r="R564" i="1"/>
  <c r="R563" i="1"/>
  <c r="S564" i="1"/>
  <c r="S563" i="1" s="1"/>
  <c r="T564" i="1"/>
  <c r="T563" i="1" s="1"/>
  <c r="U564" i="1"/>
  <c r="U563" i="1" s="1"/>
  <c r="V564" i="1"/>
  <c r="V563" i="1" s="1"/>
  <c r="W564" i="1"/>
  <c r="W563" i="1" s="1"/>
  <c r="AD564" i="1"/>
  <c r="AD563" i="1"/>
  <c r="AE564" i="1"/>
  <c r="AE563" i="1"/>
  <c r="AF564" i="1"/>
  <c r="AF563" i="1" s="1"/>
  <c r="AG564" i="1"/>
  <c r="AG563" i="1" s="1"/>
  <c r="AH564" i="1"/>
  <c r="AH563" i="1" s="1"/>
  <c r="AF567" i="1"/>
  <c r="AG567" i="1"/>
  <c r="AH567" i="1"/>
  <c r="AI567" i="1"/>
  <c r="H569" i="1"/>
  <c r="H568" i="1"/>
  <c r="I569" i="1"/>
  <c r="I568" i="1"/>
  <c r="J569" i="1"/>
  <c r="J568" i="1" s="1"/>
  <c r="K569" i="1"/>
  <c r="K568" i="1" s="1"/>
  <c r="L569" i="1"/>
  <c r="L568" i="1" s="1"/>
  <c r="N569" i="1"/>
  <c r="N568" i="1" s="1"/>
  <c r="O569" i="1"/>
  <c r="O568" i="1" s="1"/>
  <c r="P569" i="1"/>
  <c r="P568" i="1"/>
  <c r="Q568" i="1"/>
  <c r="R568" i="1"/>
  <c r="S568" i="1"/>
  <c r="T568" i="1"/>
  <c r="U568" i="1"/>
  <c r="V568" i="1"/>
  <c r="W568" i="1"/>
  <c r="X568" i="1"/>
  <c r="Y568" i="1"/>
  <c r="AG568" i="1"/>
  <c r="AH568" i="1"/>
  <c r="AI568" i="1"/>
  <c r="AE569" i="1"/>
  <c r="AF569" i="1"/>
  <c r="H571" i="1"/>
  <c r="H570" i="1"/>
  <c r="I571" i="1"/>
  <c r="I570" i="1"/>
  <c r="J571" i="1"/>
  <c r="J570" i="1" s="1"/>
  <c r="K571" i="1"/>
  <c r="K570" i="1" s="1"/>
  <c r="L571" i="1"/>
  <c r="L570" i="1" s="1"/>
  <c r="M571" i="1"/>
  <c r="N571" i="1"/>
  <c r="N570" i="1"/>
  <c r="O571" i="1"/>
  <c r="O570" i="1" s="1"/>
  <c r="P571" i="1"/>
  <c r="P570" i="1"/>
  <c r="Q571" i="1"/>
  <c r="Q570" i="1" s="1"/>
  <c r="R571" i="1"/>
  <c r="R570" i="1"/>
  <c r="S571" i="1"/>
  <c r="S570" i="1"/>
  <c r="T571" i="1"/>
  <c r="T570" i="1"/>
  <c r="U571" i="1"/>
  <c r="U570" i="1" s="1"/>
  <c r="V571" i="1"/>
  <c r="V570" i="1" s="1"/>
  <c r="W571" i="1"/>
  <c r="W570" i="1" s="1"/>
  <c r="X571" i="1"/>
  <c r="X570" i="1" s="1"/>
  <c r="Y571" i="1"/>
  <c r="Y570" i="1"/>
  <c r="AE571" i="1"/>
  <c r="AE570" i="1"/>
  <c r="AF571" i="1"/>
  <c r="AF570" i="1" s="1"/>
  <c r="AG571" i="1"/>
  <c r="AG570" i="1" s="1"/>
  <c r="AH571" i="1"/>
  <c r="AH570" i="1"/>
  <c r="AE574" i="1"/>
  <c r="AF574" i="1"/>
  <c r="AG574" i="1"/>
  <c r="AH574" i="1"/>
  <c r="AI574" i="1"/>
  <c r="AD576" i="1"/>
  <c r="AD575" i="1" s="1"/>
  <c r="AE576" i="1"/>
  <c r="AE575" i="1"/>
  <c r="AF576" i="1"/>
  <c r="AF575" i="1"/>
  <c r="AF585" i="1" s="1"/>
  <c r="AG576" i="1"/>
  <c r="AH576" i="1"/>
  <c r="AH575" i="1"/>
  <c r="AI576" i="1"/>
  <c r="AI575" i="1" s="1"/>
  <c r="AI585" i="1" s="1"/>
  <c r="D576" i="1"/>
  <c r="E576" i="1"/>
  <c r="F576" i="1"/>
  <c r="G576" i="1"/>
  <c r="H576" i="1"/>
  <c r="I576" i="1"/>
  <c r="J576" i="1"/>
  <c r="K576" i="1"/>
  <c r="L576" i="1"/>
  <c r="M576" i="1"/>
  <c r="N576" i="1"/>
  <c r="O576" i="1"/>
  <c r="P576" i="1"/>
  <c r="Q576" i="1"/>
  <c r="R576" i="1"/>
  <c r="S576" i="1"/>
  <c r="T576" i="1"/>
  <c r="V576" i="1"/>
  <c r="W576" i="1"/>
  <c r="X576" i="1"/>
  <c r="AE577" i="1"/>
  <c r="AE578" i="1" s="1"/>
  <c r="AF577" i="1"/>
  <c r="AG577" i="1"/>
  <c r="AG578" i="1" s="1"/>
  <c r="AG588" i="1" s="1"/>
  <c r="AH577" i="1"/>
  <c r="AH578" i="1" s="1"/>
  <c r="AH588" i="1" s="1"/>
  <c r="AI577" i="1"/>
  <c r="AI578" i="1" s="1"/>
  <c r="AD578" i="1"/>
  <c r="AF578" i="1"/>
  <c r="AF588" i="1" s="1"/>
  <c r="AI579" i="1"/>
  <c r="M579" i="1"/>
  <c r="N579" i="1"/>
  <c r="R579" i="1" s="1"/>
  <c r="V579" i="1" s="1"/>
  <c r="O579" i="1"/>
  <c r="P579" i="1"/>
  <c r="Q579" i="1"/>
  <c r="U579" i="1" s="1"/>
  <c r="Y579" i="1" s="1"/>
  <c r="S579" i="1"/>
  <c r="W579" i="1" s="1"/>
  <c r="T579" i="1"/>
  <c r="X579" i="1" s="1"/>
  <c r="D580" i="1"/>
  <c r="E580" i="1"/>
  <c r="N580" i="1"/>
  <c r="O580" i="1"/>
  <c r="S580" i="1" s="1"/>
  <c r="W580" i="1" s="1"/>
  <c r="P580" i="1"/>
  <c r="T580" i="1" s="1"/>
  <c r="Q580" i="1"/>
  <c r="R580" i="1"/>
  <c r="V580" i="1" s="1"/>
  <c r="U580" i="1"/>
  <c r="Y580" i="1" s="1"/>
  <c r="AE581" i="1"/>
  <c r="AF581" i="1"/>
  <c r="AF591" i="1" s="1"/>
  <c r="AG581" i="1"/>
  <c r="AH581" i="1"/>
  <c r="AH591" i="1" s="1"/>
  <c r="AI581" i="1"/>
  <c r="H584" i="1"/>
  <c r="I584" i="1"/>
  <c r="J584" i="1"/>
  <c r="K584" i="1"/>
  <c r="L584" i="1"/>
  <c r="M584" i="1"/>
  <c r="N584" i="1"/>
  <c r="O584" i="1"/>
  <c r="AG584" i="1" s="1"/>
  <c r="P584" i="1"/>
  <c r="Q584" i="1"/>
  <c r="R584" i="1"/>
  <c r="S584" i="1"/>
  <c r="AH584" i="1" s="1"/>
  <c r="T584" i="1"/>
  <c r="U584" i="1"/>
  <c r="AE584" i="1"/>
  <c r="AF584" i="1"/>
  <c r="AI584" i="1"/>
  <c r="H585" i="1"/>
  <c r="I585" i="1"/>
  <c r="J585" i="1"/>
  <c r="K585" i="1"/>
  <c r="L585" i="1"/>
  <c r="M585" i="1"/>
  <c r="N585" i="1"/>
  <c r="O585" i="1"/>
  <c r="P585" i="1"/>
  <c r="Q585" i="1"/>
  <c r="R585" i="1"/>
  <c r="S585" i="1"/>
  <c r="T585" i="1"/>
  <c r="U585" i="1"/>
  <c r="V585" i="1"/>
  <c r="W585" i="1"/>
  <c r="X585" i="1"/>
  <c r="Y585" i="1"/>
  <c r="H586" i="1"/>
  <c r="I586" i="1"/>
  <c r="J586" i="1"/>
  <c r="K586" i="1"/>
  <c r="L586" i="1"/>
  <c r="M586" i="1"/>
  <c r="N586" i="1"/>
  <c r="O586" i="1"/>
  <c r="P586" i="1"/>
  <c r="Q586" i="1"/>
  <c r="R586" i="1"/>
  <c r="S586" i="1"/>
  <c r="T586" i="1"/>
  <c r="U586" i="1"/>
  <c r="V586" i="1"/>
  <c r="W586" i="1"/>
  <c r="X586" i="1"/>
  <c r="Y586" i="1"/>
  <c r="AE586" i="1"/>
  <c r="AF586" i="1"/>
  <c r="AG586" i="1"/>
  <c r="AH586" i="1"/>
  <c r="AI586" i="1"/>
  <c r="H587" i="1"/>
  <c r="I587" i="1"/>
  <c r="J587" i="1"/>
  <c r="K587" i="1"/>
  <c r="L587" i="1"/>
  <c r="M587" i="1"/>
  <c r="N587" i="1"/>
  <c r="O587" i="1"/>
  <c r="P587" i="1"/>
  <c r="Q587" i="1"/>
  <c r="R587" i="1"/>
  <c r="S587" i="1"/>
  <c r="AH587" i="1" s="1"/>
  <c r="T587" i="1"/>
  <c r="U587" i="1"/>
  <c r="AF587" i="1"/>
  <c r="AG587" i="1"/>
  <c r="AI587" i="1"/>
  <c r="H588" i="1"/>
  <c r="I588" i="1"/>
  <c r="J588" i="1"/>
  <c r="K588" i="1"/>
  <c r="L588" i="1"/>
  <c r="M588" i="1"/>
  <c r="N588" i="1"/>
  <c r="O588" i="1"/>
  <c r="P588" i="1"/>
  <c r="Q588" i="1"/>
  <c r="R588" i="1"/>
  <c r="S588" i="1"/>
  <c r="T588" i="1"/>
  <c r="U588" i="1"/>
  <c r="V588" i="1"/>
  <c r="W588" i="1"/>
  <c r="X588" i="1"/>
  <c r="Y588" i="1"/>
  <c r="AE588" i="1"/>
  <c r="H589" i="1"/>
  <c r="I589" i="1"/>
  <c r="J589" i="1"/>
  <c r="AE589" i="1"/>
  <c r="AE590" i="1"/>
  <c r="H591" i="1"/>
  <c r="I591" i="1"/>
  <c r="J591" i="1"/>
  <c r="K591" i="1"/>
  <c r="L591" i="1"/>
  <c r="M591" i="1"/>
  <c r="N591" i="1"/>
  <c r="O591" i="1"/>
  <c r="P591" i="1"/>
  <c r="Q591" i="1"/>
  <c r="R591" i="1"/>
  <c r="S591" i="1"/>
  <c r="T591" i="1"/>
  <c r="U591" i="1"/>
  <c r="V591" i="1"/>
  <c r="W591" i="1"/>
  <c r="X591" i="1"/>
  <c r="Y591" i="1"/>
  <c r="AE591" i="1"/>
  <c r="AI591" i="1"/>
  <c r="AE595" i="1"/>
  <c r="AF595" i="1"/>
  <c r="AG595" i="1"/>
  <c r="AH595" i="1"/>
  <c r="AI595" i="1"/>
  <c r="AE596" i="1"/>
  <c r="AF596" i="1"/>
  <c r="AG596" i="1"/>
  <c r="AH596" i="1"/>
  <c r="AI596" i="1"/>
  <c r="AE597" i="1"/>
  <c r="AF597" i="1"/>
  <c r="AG597" i="1"/>
  <c r="AH597" i="1"/>
  <c r="AI597" i="1"/>
  <c r="AE598" i="1"/>
  <c r="AF598" i="1"/>
  <c r="AG598" i="1"/>
  <c r="AH598" i="1"/>
  <c r="AI598" i="1"/>
  <c r="AF600" i="1"/>
  <c r="AG600" i="1"/>
  <c r="AH600" i="1"/>
  <c r="AI600" i="1"/>
  <c r="AE601" i="1"/>
  <c r="AF601" i="1"/>
  <c r="AG601" i="1"/>
  <c r="AH601" i="1"/>
  <c r="AI601" i="1"/>
  <c r="AE602" i="1"/>
  <c r="AF602" i="1"/>
  <c r="AG602" i="1"/>
  <c r="AH602" i="1"/>
  <c r="AI602" i="1"/>
  <c r="AE603" i="1"/>
  <c r="AF603" i="1"/>
  <c r="AG603" i="1"/>
  <c r="AH603" i="1"/>
  <c r="AI603" i="1"/>
  <c r="AE604" i="1"/>
  <c r="AF604" i="1"/>
  <c r="AG604" i="1"/>
  <c r="AH604" i="1"/>
  <c r="AI604" i="1"/>
  <c r="AE605" i="1"/>
  <c r="AF605" i="1"/>
  <c r="AG605" i="1"/>
  <c r="AH605" i="1"/>
  <c r="AI605" i="1"/>
  <c r="AF606" i="1"/>
  <c r="AG606" i="1"/>
  <c r="AH606" i="1"/>
  <c r="AI606" i="1"/>
  <c r="AF607" i="1"/>
  <c r="AG607" i="1"/>
  <c r="AH607" i="1"/>
  <c r="AI607" i="1"/>
  <c r="AF608" i="1"/>
  <c r="AG608" i="1"/>
  <c r="AH608" i="1"/>
  <c r="AI608" i="1"/>
  <c r="X609" i="1"/>
  <c r="AD609" i="1"/>
  <c r="AD611" i="1" s="1"/>
  <c r="AE609" i="1"/>
  <c r="AF609" i="1"/>
  <c r="AG609" i="1"/>
  <c r="AH609" i="1"/>
  <c r="AI609" i="1"/>
  <c r="AE610" i="1"/>
  <c r="AF610" i="1"/>
  <c r="AG610" i="1"/>
  <c r="AH610" i="1"/>
  <c r="AI610" i="1"/>
  <c r="X611" i="1"/>
  <c r="X614" i="1" s="1"/>
  <c r="P614" i="1"/>
  <c r="T614" i="1"/>
  <c r="D618" i="1"/>
  <c r="F618" i="1"/>
  <c r="H618" i="1"/>
  <c r="I618" i="1"/>
  <c r="J618" i="1"/>
  <c r="L618" i="1"/>
  <c r="M618" i="1"/>
  <c r="N618" i="1"/>
  <c r="Q618" i="1"/>
  <c r="R618" i="1"/>
  <c r="U618" i="1"/>
  <c r="V618" i="1"/>
  <c r="Y618" i="1"/>
  <c r="AE622" i="1"/>
  <c r="AF622" i="1"/>
  <c r="AG622" i="1"/>
  <c r="AH622" i="1"/>
  <c r="AI622" i="1"/>
  <c r="AE623" i="1"/>
  <c r="AF623" i="1"/>
  <c r="AG623" i="1"/>
  <c r="AH623" i="1"/>
  <c r="AI623" i="1"/>
  <c r="AE624" i="1"/>
  <c r="AF624" i="1"/>
  <c r="AG624" i="1"/>
  <c r="AH624" i="1"/>
  <c r="AI624" i="1"/>
  <c r="AE625" i="1"/>
  <c r="AF625" i="1"/>
  <c r="AG625" i="1"/>
  <c r="AH625" i="1"/>
  <c r="AI625" i="1"/>
  <c r="AE628" i="1"/>
  <c r="AF628" i="1"/>
  <c r="AG628" i="1"/>
  <c r="AH628" i="1"/>
  <c r="AI628" i="1"/>
  <c r="AE629" i="1"/>
  <c r="AF629" i="1"/>
  <c r="AG629" i="1"/>
  <c r="AH629" i="1"/>
  <c r="AI629" i="1"/>
  <c r="AE630" i="1"/>
  <c r="AF630" i="1"/>
  <c r="AG630" i="1"/>
  <c r="AH630" i="1"/>
  <c r="AI630" i="1"/>
  <c r="D631" i="1"/>
  <c r="E631" i="1"/>
  <c r="F631" i="1"/>
  <c r="AE631" i="1" s="1"/>
  <c r="G631" i="1"/>
  <c r="H631" i="1"/>
  <c r="I631" i="1"/>
  <c r="J631" i="1"/>
  <c r="K631" i="1"/>
  <c r="L631" i="1"/>
  <c r="AG631" i="1" s="1"/>
  <c r="M631" i="1"/>
  <c r="N631" i="1"/>
  <c r="O631" i="1"/>
  <c r="P631" i="1"/>
  <c r="Q631" i="1"/>
  <c r="R631" i="1"/>
  <c r="S631" i="1"/>
  <c r="T631" i="1"/>
  <c r="U631" i="1"/>
  <c r="V631" i="1"/>
  <c r="AI631" i="1" s="1"/>
  <c r="W631" i="1"/>
  <c r="X631" i="1"/>
  <c r="Y631" i="1"/>
  <c r="AD631" i="1"/>
  <c r="AF631" i="1"/>
  <c r="AH631" i="1"/>
  <c r="AE634" i="1"/>
  <c r="AF634" i="1"/>
  <c r="AG634" i="1"/>
  <c r="AH634" i="1"/>
  <c r="AI634" i="1"/>
  <c r="AE635" i="1"/>
  <c r="AF635" i="1"/>
  <c r="AG635" i="1"/>
  <c r="AH635" i="1"/>
  <c r="AI635" i="1"/>
  <c r="AE636" i="1"/>
  <c r="AF636" i="1"/>
  <c r="AG636" i="1"/>
  <c r="AH636" i="1"/>
  <c r="AI636" i="1"/>
  <c r="AE637" i="1"/>
  <c r="AF637" i="1"/>
  <c r="AG637" i="1"/>
  <c r="AH637" i="1"/>
  <c r="AI637" i="1"/>
  <c r="AE640" i="1"/>
  <c r="AF640" i="1"/>
  <c r="AG640" i="1"/>
  <c r="AH640" i="1"/>
  <c r="AI640" i="1"/>
  <c r="AE641" i="1"/>
  <c r="AF641" i="1"/>
  <c r="AG641" i="1"/>
  <c r="AH641" i="1"/>
  <c r="AI641" i="1"/>
  <c r="AE642" i="1"/>
  <c r="AF642" i="1"/>
  <c r="AG642" i="1"/>
  <c r="AH642" i="1"/>
  <c r="AI642" i="1"/>
  <c r="D643" i="1"/>
  <c r="E643" i="1"/>
  <c r="AE643" i="1" s="1"/>
  <c r="F643" i="1"/>
  <c r="G643" i="1"/>
  <c r="H643" i="1"/>
  <c r="I643" i="1"/>
  <c r="AF643" i="1" s="1"/>
  <c r="J643" i="1"/>
  <c r="K643" i="1"/>
  <c r="L643" i="1"/>
  <c r="M643" i="1"/>
  <c r="N643" i="1"/>
  <c r="O643" i="1"/>
  <c r="P643" i="1"/>
  <c r="Q643" i="1"/>
  <c r="AH643" i="1" s="1"/>
  <c r="R643" i="1"/>
  <c r="S643" i="1"/>
  <c r="T643" i="1"/>
  <c r="U643" i="1"/>
  <c r="V643" i="1"/>
  <c r="W643" i="1"/>
  <c r="X643" i="1"/>
  <c r="Y643" i="1"/>
  <c r="AD643" i="1"/>
  <c r="AG643" i="1"/>
  <c r="AI643" i="1"/>
  <c r="AE646" i="1"/>
  <c r="AF646" i="1"/>
  <c r="AG646" i="1"/>
  <c r="AH646" i="1"/>
  <c r="AI646" i="1"/>
  <c r="AE647" i="1"/>
  <c r="AF647" i="1"/>
  <c r="AG647" i="1"/>
  <c r="AH647" i="1"/>
  <c r="AI647" i="1"/>
  <c r="AE648" i="1"/>
  <c r="AF648" i="1"/>
  <c r="AG648" i="1"/>
  <c r="AH648" i="1"/>
  <c r="AI648" i="1"/>
  <c r="AE649" i="1"/>
  <c r="AF649" i="1"/>
  <c r="AG649" i="1"/>
  <c r="AH649" i="1"/>
  <c r="AI649" i="1"/>
  <c r="AE652" i="1"/>
  <c r="AF652" i="1"/>
  <c r="AG652" i="1"/>
  <c r="AH652" i="1"/>
  <c r="AI652" i="1"/>
  <c r="AE653" i="1"/>
  <c r="AF653" i="1"/>
  <c r="AG653" i="1"/>
  <c r="AH653" i="1"/>
  <c r="AI653" i="1"/>
  <c r="AE654" i="1"/>
  <c r="AF654" i="1"/>
  <c r="AG654" i="1"/>
  <c r="AH654" i="1"/>
  <c r="AI654" i="1"/>
  <c r="D655" i="1"/>
  <c r="E655" i="1"/>
  <c r="F655" i="1"/>
  <c r="AE655" i="1" s="1"/>
  <c r="G655" i="1"/>
  <c r="H655" i="1"/>
  <c r="AF655" i="1" s="1"/>
  <c r="I655" i="1"/>
  <c r="J655" i="1"/>
  <c r="K655" i="1"/>
  <c r="L655" i="1"/>
  <c r="M655" i="1"/>
  <c r="N655" i="1"/>
  <c r="AG655" i="1" s="1"/>
  <c r="O655" i="1"/>
  <c r="P655" i="1"/>
  <c r="Q655" i="1"/>
  <c r="R655" i="1"/>
  <c r="S655" i="1"/>
  <c r="T655" i="1"/>
  <c r="U655" i="1"/>
  <c r="V655" i="1"/>
  <c r="AI655" i="1" s="1"/>
  <c r="W655" i="1"/>
  <c r="X655" i="1"/>
  <c r="Y655" i="1"/>
  <c r="AD655" i="1"/>
  <c r="AH655" i="1"/>
  <c r="AE662" i="1"/>
  <c r="AF662" i="1"/>
  <c r="AG662" i="1"/>
  <c r="AH662" i="1"/>
  <c r="AI662" i="1"/>
  <c r="AE663" i="1"/>
  <c r="AF663" i="1"/>
  <c r="AG663" i="1"/>
  <c r="AH663" i="1"/>
  <c r="AI663" i="1"/>
  <c r="AE664" i="1"/>
  <c r="AF664" i="1"/>
  <c r="AG664" i="1"/>
  <c r="AH664" i="1"/>
  <c r="AI664" i="1"/>
  <c r="AE665" i="1"/>
  <c r="AF665" i="1"/>
  <c r="AG665" i="1"/>
  <c r="AH665" i="1"/>
  <c r="AI665" i="1"/>
  <c r="AE666" i="1"/>
  <c r="AF666" i="1"/>
  <c r="AG666" i="1"/>
  <c r="AH666" i="1"/>
  <c r="AI666" i="1"/>
  <c r="AE667" i="1"/>
  <c r="AF667" i="1"/>
  <c r="AG667" i="1"/>
  <c r="AH667" i="1"/>
  <c r="AI667" i="1"/>
  <c r="AE668" i="1"/>
  <c r="AF668" i="1"/>
  <c r="AG668" i="1"/>
  <c r="AH668" i="1"/>
  <c r="AI668" i="1"/>
  <c r="AE669" i="1"/>
  <c r="AF669" i="1"/>
  <c r="AG669" i="1"/>
  <c r="AH669" i="1"/>
  <c r="AI669" i="1"/>
  <c r="AE670" i="1"/>
  <c r="AF670" i="1"/>
  <c r="AG670" i="1"/>
  <c r="AH670" i="1"/>
  <c r="AI670" i="1"/>
  <c r="AI673" i="1"/>
  <c r="AH673" i="1"/>
  <c r="AI671" i="1" s="1"/>
  <c r="AE672" i="1"/>
  <c r="AF672" i="1"/>
  <c r="AG672" i="1"/>
  <c r="AH672" i="1"/>
  <c r="AI672" i="1"/>
  <c r="AE673" i="1"/>
  <c r="AF673" i="1"/>
  <c r="AG673" i="1"/>
  <c r="AE674" i="1"/>
  <c r="AF674" i="1"/>
  <c r="AG674" i="1"/>
  <c r="AH674" i="1"/>
  <c r="AI674" i="1"/>
  <c r="AE675" i="1"/>
  <c r="AF675" i="1"/>
  <c r="AG675" i="1"/>
  <c r="AH675" i="1"/>
  <c r="AI675" i="1"/>
  <c r="AE676" i="1"/>
  <c r="AF676" i="1"/>
  <c r="AG676" i="1"/>
  <c r="AH676" i="1"/>
  <c r="AI676" i="1"/>
  <c r="AE677" i="1"/>
  <c r="AF677" i="1"/>
  <c r="AG677" i="1"/>
  <c r="AH677" i="1"/>
  <c r="AI677" i="1"/>
  <c r="AE678" i="1"/>
  <c r="AF678" i="1"/>
  <c r="AG678" i="1"/>
  <c r="AH678" i="1"/>
  <c r="AI678" i="1"/>
  <c r="AE679" i="1"/>
  <c r="AF679" i="1"/>
  <c r="AG679" i="1"/>
  <c r="AH679" i="1"/>
  <c r="AI679" i="1"/>
  <c r="AE680" i="1"/>
  <c r="AF680" i="1"/>
  <c r="AG680" i="1"/>
  <c r="AH680" i="1"/>
  <c r="AI680" i="1"/>
  <c r="X682" i="1"/>
  <c r="X688" i="1" s="1"/>
  <c r="X690" i="1" s="1"/>
  <c r="X692" i="1" s="1"/>
  <c r="Y682" i="1"/>
  <c r="AE682" i="1"/>
  <c r="AF682" i="1"/>
  <c r="AG682" i="1"/>
  <c r="AH682" i="1"/>
  <c r="AI682" i="1"/>
  <c r="AE683" i="1"/>
  <c r="AF683" i="1"/>
  <c r="AG683" i="1"/>
  <c r="AH683" i="1"/>
  <c r="AI683" i="1"/>
  <c r="AE684" i="1"/>
  <c r="AF684" i="1"/>
  <c r="AG684" i="1"/>
  <c r="AH684" i="1"/>
  <c r="AI684" i="1"/>
  <c r="AE685" i="1"/>
  <c r="AF685" i="1"/>
  <c r="AG685" i="1"/>
  <c r="AH685" i="1"/>
  <c r="AI685" i="1"/>
  <c r="AE686" i="1"/>
  <c r="AF686" i="1"/>
  <c r="AG686" i="1"/>
  <c r="AH686" i="1"/>
  <c r="AI686" i="1"/>
  <c r="AE687" i="1"/>
  <c r="AF687" i="1"/>
  <c r="AG687" i="1"/>
  <c r="AH687" i="1"/>
  <c r="AI687" i="1"/>
  <c r="D688" i="1"/>
  <c r="D690" i="1" s="1"/>
  <c r="D692" i="1" s="1"/>
  <c r="E688" i="1"/>
  <c r="F688" i="1"/>
  <c r="G688" i="1"/>
  <c r="G690" i="1" s="1"/>
  <c r="H688" i="1"/>
  <c r="I688" i="1"/>
  <c r="I690" i="1" s="1"/>
  <c r="I692" i="1" s="1"/>
  <c r="J688" i="1"/>
  <c r="K688" i="1"/>
  <c r="AF688" i="1" s="1"/>
  <c r="L688" i="1"/>
  <c r="L690" i="1" s="1"/>
  <c r="L692" i="1" s="1"/>
  <c r="M688" i="1"/>
  <c r="M690" i="1" s="1"/>
  <c r="M692" i="1" s="1"/>
  <c r="N688" i="1"/>
  <c r="O688" i="1"/>
  <c r="AG688" i="1" s="1"/>
  <c r="P688" i="1"/>
  <c r="Q688" i="1"/>
  <c r="Q690" i="1" s="1"/>
  <c r="Q692" i="1" s="1"/>
  <c r="R688" i="1"/>
  <c r="S688" i="1"/>
  <c r="AH688" i="1" s="1"/>
  <c r="T688" i="1"/>
  <c r="T690" i="1" s="1"/>
  <c r="T692" i="1" s="1"/>
  <c r="U688" i="1"/>
  <c r="V688" i="1"/>
  <c r="W688" i="1"/>
  <c r="W690" i="1" s="1"/>
  <c r="Y688" i="1"/>
  <c r="Y690" i="1" s="1"/>
  <c r="Y692" i="1" s="1"/>
  <c r="AD688" i="1"/>
  <c r="AE689" i="1"/>
  <c r="AF689" i="1"/>
  <c r="AG689" i="1"/>
  <c r="AH689" i="1"/>
  <c r="AI689" i="1"/>
  <c r="E690" i="1"/>
  <c r="E692" i="1" s="1"/>
  <c r="F690" i="1"/>
  <c r="F692" i="1" s="1"/>
  <c r="H690" i="1"/>
  <c r="H692" i="1" s="1"/>
  <c r="J690" i="1"/>
  <c r="N690" i="1"/>
  <c r="P690" i="1"/>
  <c r="P692" i="1" s="1"/>
  <c r="R690" i="1"/>
  <c r="S690" i="1"/>
  <c r="S692" i="1" s="1"/>
  <c r="AH692" i="1" s="1"/>
  <c r="U690" i="1"/>
  <c r="U692" i="1" s="1"/>
  <c r="V690" i="1"/>
  <c r="V692" i="1" s="1"/>
  <c r="AD690" i="1"/>
  <c r="AH690" i="1"/>
  <c r="J692" i="1"/>
  <c r="N692" i="1"/>
  <c r="R692" i="1"/>
  <c r="AD692" i="1"/>
  <c r="AE695" i="1"/>
  <c r="AF695" i="1"/>
  <c r="AG695" i="1"/>
  <c r="AH695" i="1"/>
  <c r="AI695" i="1"/>
  <c r="AE696" i="1"/>
  <c r="AF700" i="1" s="1"/>
  <c r="AF696" i="1"/>
  <c r="AG696" i="1"/>
  <c r="AH700" i="1" s="1"/>
  <c r="AH696" i="1"/>
  <c r="AI696" i="1"/>
  <c r="D697" i="1"/>
  <c r="E697" i="1"/>
  <c r="F697" i="1"/>
  <c r="G697" i="1"/>
  <c r="H697" i="1"/>
  <c r="I697" i="1"/>
  <c r="J697" i="1"/>
  <c r="K697" i="1"/>
  <c r="L697" i="1"/>
  <c r="M697" i="1"/>
  <c r="N697" i="1"/>
  <c r="O697" i="1"/>
  <c r="P697" i="1"/>
  <c r="Q697" i="1"/>
  <c r="R697" i="1"/>
  <c r="S697" i="1"/>
  <c r="T697" i="1"/>
  <c r="U697" i="1"/>
  <c r="V697" i="1"/>
  <c r="W697" i="1"/>
  <c r="X697" i="1"/>
  <c r="Y697" i="1"/>
  <c r="AD697" i="1"/>
  <c r="AE697" i="1"/>
  <c r="AF697" i="1"/>
  <c r="AG697" i="1"/>
  <c r="AH697" i="1"/>
  <c r="AI697" i="1"/>
  <c r="D700" i="1"/>
  <c r="E700" i="1"/>
  <c r="F700" i="1"/>
  <c r="G700" i="1"/>
  <c r="H700" i="1"/>
  <c r="I700" i="1"/>
  <c r="J700" i="1"/>
  <c r="K700" i="1"/>
  <c r="L700" i="1"/>
  <c r="M700" i="1"/>
  <c r="N700" i="1"/>
  <c r="O700" i="1"/>
  <c r="P700" i="1"/>
  <c r="Q700" i="1"/>
  <c r="R700" i="1"/>
  <c r="S700" i="1"/>
  <c r="T700" i="1"/>
  <c r="U700" i="1"/>
  <c r="V700" i="1"/>
  <c r="W700" i="1"/>
  <c r="X700" i="1"/>
  <c r="Y700" i="1"/>
  <c r="AE700" i="1"/>
  <c r="AG700" i="1"/>
  <c r="AI700" i="1"/>
  <c r="X701" i="1"/>
  <c r="Y701" i="1"/>
  <c r="AF701" i="1"/>
  <c r="AG701" i="1"/>
  <c r="AH701" i="1"/>
  <c r="AI701" i="1"/>
  <c r="Y702" i="1"/>
  <c r="AF702" i="1"/>
  <c r="AG702" i="1"/>
  <c r="AH702" i="1"/>
  <c r="AI702" i="1"/>
  <c r="X703" i="1"/>
  <c r="X705" i="1" s="1"/>
  <c r="AF703" i="1"/>
  <c r="AG703" i="1"/>
  <c r="AH703" i="1"/>
  <c r="AI703" i="1"/>
  <c r="Y704" i="1"/>
  <c r="AF704" i="1"/>
  <c r="AG704" i="1"/>
  <c r="AH704" i="1"/>
  <c r="AI704" i="1"/>
  <c r="D705" i="1"/>
  <c r="E705" i="1"/>
  <c r="F705" i="1"/>
  <c r="G705" i="1"/>
  <c r="H705" i="1"/>
  <c r="I705" i="1"/>
  <c r="AF705" i="1" s="1"/>
  <c r="J705" i="1"/>
  <c r="K705" i="1"/>
  <c r="L705" i="1"/>
  <c r="AG705" i="1" s="1"/>
  <c r="M705" i="1"/>
  <c r="N705" i="1"/>
  <c r="O705" i="1"/>
  <c r="P705" i="1"/>
  <c r="AH705" i="1" s="1"/>
  <c r="Q705" i="1"/>
  <c r="R705" i="1"/>
  <c r="S705" i="1"/>
  <c r="T705" i="1"/>
  <c r="AI705" i="1" s="1"/>
  <c r="U705" i="1"/>
  <c r="V705" i="1"/>
  <c r="W705" i="1"/>
  <c r="AD705" i="1"/>
  <c r="AE705" i="1"/>
  <c r="Y706" i="1"/>
  <c r="AF706" i="1"/>
  <c r="AG706" i="1"/>
  <c r="AH706" i="1"/>
  <c r="AI706" i="1"/>
  <c r="Y707" i="1"/>
  <c r="AF707" i="1"/>
  <c r="AG707" i="1"/>
  <c r="AH707" i="1"/>
  <c r="AI707" i="1"/>
  <c r="AF708" i="1"/>
  <c r="AG708" i="1"/>
  <c r="AH708" i="1"/>
  <c r="AI708" i="1"/>
  <c r="D709" i="1"/>
  <c r="D710" i="1" s="1"/>
  <c r="E709" i="1"/>
  <c r="F709" i="1"/>
  <c r="G709" i="1"/>
  <c r="G710" i="1" s="1"/>
  <c r="H709" i="1"/>
  <c r="I709" i="1"/>
  <c r="J709" i="1"/>
  <c r="J711" i="1" s="1"/>
  <c r="K709" i="1"/>
  <c r="K711" i="1" s="1"/>
  <c r="L709" i="1"/>
  <c r="L711" i="1" s="1"/>
  <c r="M709" i="1"/>
  <c r="M710" i="1" s="1"/>
  <c r="N709" i="1"/>
  <c r="O709" i="1"/>
  <c r="O710" i="1" s="1"/>
  <c r="P709" i="1"/>
  <c r="Q709" i="1"/>
  <c r="Q711" i="1" s="1"/>
  <c r="R709" i="1"/>
  <c r="R710" i="1" s="1"/>
  <c r="S709" i="1"/>
  <c r="T709" i="1"/>
  <c r="T710" i="1" s="1"/>
  <c r="U709" i="1"/>
  <c r="V709" i="1"/>
  <c r="W709" i="1"/>
  <c r="W710" i="1" s="1"/>
  <c r="X709" i="1"/>
  <c r="Y709" i="1"/>
  <c r="AD709" i="1"/>
  <c r="AD711" i="1" s="1"/>
  <c r="AE709" i="1"/>
  <c r="AF709" i="1"/>
  <c r="AF710" i="1" s="1"/>
  <c r="AG709" i="1"/>
  <c r="AG710" i="1" s="1"/>
  <c r="AH709" i="1"/>
  <c r="AI709" i="1"/>
  <c r="AI710" i="1" s="1"/>
  <c r="E710" i="1"/>
  <c r="F710" i="1"/>
  <c r="H710" i="1"/>
  <c r="I710" i="1"/>
  <c r="K710" i="1"/>
  <c r="N710" i="1"/>
  <c r="P710" i="1"/>
  <c r="Q710" i="1"/>
  <c r="S710" i="1"/>
  <c r="U710" i="1"/>
  <c r="V710" i="1"/>
  <c r="X710" i="1"/>
  <c r="Y710" i="1"/>
  <c r="AE710" i="1"/>
  <c r="AH710" i="1"/>
  <c r="D711" i="1"/>
  <c r="E711" i="1"/>
  <c r="F711" i="1"/>
  <c r="G711" i="1"/>
  <c r="H711" i="1"/>
  <c r="I711" i="1"/>
  <c r="N711" i="1"/>
  <c r="P711" i="1"/>
  <c r="R711" i="1"/>
  <c r="S711" i="1"/>
  <c r="T711" i="1"/>
  <c r="U711" i="1"/>
  <c r="V711" i="1"/>
  <c r="W711" i="1"/>
  <c r="X711" i="1"/>
  <c r="Y711" i="1"/>
  <c r="AE714" i="1"/>
  <c r="AE711" i="1"/>
  <c r="AF714" i="1"/>
  <c r="AF711" i="1" s="1"/>
  <c r="AG714" i="1"/>
  <c r="AG715" i="1" s="1"/>
  <c r="AH714" i="1"/>
  <c r="AH711" i="1"/>
  <c r="AI714" i="1"/>
  <c r="AI715" i="1" s="1"/>
  <c r="D715" i="1"/>
  <c r="E715" i="1"/>
  <c r="F715" i="1"/>
  <c r="G715" i="1"/>
  <c r="H715" i="1"/>
  <c r="I715" i="1"/>
  <c r="J715" i="1"/>
  <c r="K715" i="1"/>
  <c r="L715" i="1"/>
  <c r="M715" i="1"/>
  <c r="N715" i="1"/>
  <c r="O715" i="1"/>
  <c r="P715" i="1"/>
  <c r="Q715" i="1"/>
  <c r="R715" i="1"/>
  <c r="S715" i="1"/>
  <c r="T715" i="1"/>
  <c r="U715" i="1"/>
  <c r="V715" i="1"/>
  <c r="W715" i="1"/>
  <c r="X715" i="1"/>
  <c r="Y715" i="1"/>
  <c r="AD715" i="1"/>
  <c r="AE715" i="1"/>
  <c r="AF715" i="1"/>
  <c r="AH715" i="1"/>
  <c r="AE718" i="1"/>
  <c r="AF718" i="1"/>
  <c r="AG718" i="1"/>
  <c r="AH718" i="1"/>
  <c r="AI718" i="1"/>
  <c r="AE719" i="1"/>
  <c r="AF719" i="1"/>
  <c r="AG719" i="1"/>
  <c r="AH719" i="1"/>
  <c r="AI719" i="1"/>
  <c r="AE720" i="1"/>
  <c r="AF720" i="1"/>
  <c r="AG720" i="1"/>
  <c r="AH720" i="1"/>
  <c r="AI720" i="1"/>
  <c r="AE724" i="1"/>
  <c r="AF724" i="1"/>
  <c r="AG724" i="1"/>
  <c r="AH724" i="1"/>
  <c r="AI724" i="1"/>
  <c r="AE725" i="1"/>
  <c r="AF725" i="1"/>
  <c r="AG725" i="1"/>
  <c r="AH725" i="1"/>
  <c r="AI725" i="1"/>
  <c r="AE727" i="1"/>
  <c r="AF727" i="1"/>
  <c r="AG727" i="1"/>
  <c r="AH727" i="1"/>
  <c r="AI727" i="1"/>
  <c r="AE728" i="1"/>
  <c r="AF728" i="1"/>
  <c r="AG728" i="1"/>
  <c r="AH728" i="1"/>
  <c r="AI728" i="1"/>
  <c r="D736" i="1"/>
  <c r="E736" i="1"/>
  <c r="F736" i="1"/>
  <c r="G736" i="1"/>
  <c r="H736" i="1"/>
  <c r="I736" i="1"/>
  <c r="J736" i="1"/>
  <c r="K736" i="1"/>
  <c r="L736" i="1"/>
  <c r="M736" i="1"/>
  <c r="N736" i="1"/>
  <c r="O736" i="1"/>
  <c r="P736" i="1"/>
  <c r="Q736" i="1"/>
  <c r="R736" i="1"/>
  <c r="S736" i="1"/>
  <c r="T736" i="1"/>
  <c r="U736" i="1"/>
  <c r="V736" i="1"/>
  <c r="W736" i="1"/>
  <c r="X736" i="1"/>
  <c r="Y736" i="1"/>
  <c r="AD736" i="1"/>
  <c r="AE793" i="1"/>
  <c r="AE736" i="1"/>
  <c r="AF793" i="1"/>
  <c r="AF736" i="1" s="1"/>
  <c r="AG793" i="1"/>
  <c r="AG736" i="1" s="1"/>
  <c r="AH793" i="1"/>
  <c r="AH736" i="1"/>
  <c r="AI793" i="1"/>
  <c r="AI736" i="1"/>
  <c r="D737" i="1"/>
  <c r="E737" i="1"/>
  <c r="F737" i="1"/>
  <c r="G737" i="1"/>
  <c r="H737" i="1"/>
  <c r="I737" i="1"/>
  <c r="J737" i="1"/>
  <c r="K737" i="1"/>
  <c r="L737" i="1"/>
  <c r="M737" i="1"/>
  <c r="N737" i="1"/>
  <c r="O737" i="1"/>
  <c r="P737" i="1"/>
  <c r="Q737" i="1"/>
  <c r="R737" i="1"/>
  <c r="S737" i="1"/>
  <c r="T737" i="1"/>
  <c r="U737" i="1"/>
  <c r="V737" i="1"/>
  <c r="W737" i="1"/>
  <c r="X737" i="1"/>
  <c r="Y737" i="1"/>
  <c r="AD737" i="1"/>
  <c r="AE794" i="1"/>
  <c r="AE737" i="1"/>
  <c r="AF794" i="1"/>
  <c r="AF737" i="1"/>
  <c r="AG794" i="1"/>
  <c r="AG737" i="1"/>
  <c r="AH794" i="1"/>
  <c r="AH737" i="1" s="1"/>
  <c r="AI794" i="1"/>
  <c r="AI737" i="1"/>
  <c r="D738" i="1"/>
  <c r="E738" i="1"/>
  <c r="F738" i="1"/>
  <c r="G738" i="1"/>
  <c r="H738" i="1"/>
  <c r="I738" i="1"/>
  <c r="J738" i="1"/>
  <c r="K738" i="1"/>
  <c r="L738" i="1"/>
  <c r="M738" i="1"/>
  <c r="N738" i="1"/>
  <c r="O738" i="1"/>
  <c r="P738" i="1"/>
  <c r="Q738" i="1"/>
  <c r="R738" i="1"/>
  <c r="S738" i="1"/>
  <c r="T738" i="1"/>
  <c r="U738" i="1"/>
  <c r="V738" i="1"/>
  <c r="W738" i="1"/>
  <c r="X738" i="1"/>
  <c r="Y738" i="1"/>
  <c r="AD738" i="1"/>
  <c r="AE795" i="1"/>
  <c r="AE738" i="1" s="1"/>
  <c r="AF795" i="1"/>
  <c r="AF738" i="1" s="1"/>
  <c r="AG795" i="1"/>
  <c r="AG738" i="1"/>
  <c r="AH795" i="1"/>
  <c r="AH738" i="1"/>
  <c r="AI795" i="1"/>
  <c r="AI738" i="1" s="1"/>
  <c r="D739" i="1"/>
  <c r="E739" i="1"/>
  <c r="F739" i="1"/>
  <c r="G739" i="1"/>
  <c r="H739" i="1"/>
  <c r="I739" i="1"/>
  <c r="J739" i="1"/>
  <c r="K739" i="1"/>
  <c r="L739" i="1"/>
  <c r="M739" i="1"/>
  <c r="N739" i="1"/>
  <c r="O739" i="1"/>
  <c r="P739" i="1"/>
  <c r="Q739" i="1"/>
  <c r="R739" i="1"/>
  <c r="S739" i="1"/>
  <c r="T739" i="1"/>
  <c r="U739" i="1"/>
  <c r="V739" i="1"/>
  <c r="W739" i="1"/>
  <c r="X739" i="1"/>
  <c r="Y739" i="1"/>
  <c r="AD739" i="1"/>
  <c r="AE796" i="1"/>
  <c r="AE739" i="1"/>
  <c r="AF796" i="1"/>
  <c r="AF739" i="1"/>
  <c r="AG796" i="1"/>
  <c r="AG739" i="1" s="1"/>
  <c r="AH796" i="1"/>
  <c r="AH739" i="1"/>
  <c r="AI796" i="1"/>
  <c r="AI739" i="1"/>
  <c r="D740" i="1"/>
  <c r="E740" i="1"/>
  <c r="F740" i="1"/>
  <c r="G740" i="1"/>
  <c r="H740" i="1"/>
  <c r="I740" i="1"/>
  <c r="J740" i="1"/>
  <c r="K740" i="1"/>
  <c r="L740" i="1"/>
  <c r="M740" i="1"/>
  <c r="N740" i="1"/>
  <c r="O740" i="1"/>
  <c r="P740" i="1"/>
  <c r="Q740" i="1"/>
  <c r="R740" i="1"/>
  <c r="S740" i="1"/>
  <c r="T740" i="1"/>
  <c r="U740" i="1"/>
  <c r="V740" i="1"/>
  <c r="W740" i="1"/>
  <c r="X740" i="1"/>
  <c r="Y740" i="1"/>
  <c r="AD740" i="1"/>
  <c r="AE797" i="1"/>
  <c r="AE740" i="1" s="1"/>
  <c r="AF797" i="1"/>
  <c r="AF740" i="1"/>
  <c r="AG797" i="1"/>
  <c r="AG740" i="1"/>
  <c r="AH797" i="1"/>
  <c r="AH740" i="1" s="1"/>
  <c r="AI797" i="1"/>
  <c r="AI740" i="1" s="1"/>
  <c r="D741" i="1"/>
  <c r="E741" i="1"/>
  <c r="F741" i="1"/>
  <c r="G741" i="1"/>
  <c r="H741" i="1"/>
  <c r="I741" i="1"/>
  <c r="J741" i="1"/>
  <c r="K741" i="1"/>
  <c r="L741" i="1"/>
  <c r="M741" i="1"/>
  <c r="N741" i="1"/>
  <c r="O741" i="1"/>
  <c r="P741" i="1"/>
  <c r="Q741" i="1"/>
  <c r="R741" i="1"/>
  <c r="S741" i="1"/>
  <c r="T741" i="1"/>
  <c r="U741" i="1"/>
  <c r="V741" i="1"/>
  <c r="W741" i="1"/>
  <c r="X741" i="1"/>
  <c r="Y741" i="1"/>
  <c r="AD741" i="1"/>
  <c r="AE798" i="1"/>
  <c r="AE741" i="1"/>
  <c r="AF798" i="1"/>
  <c r="AF741" i="1" s="1"/>
  <c r="AG798" i="1"/>
  <c r="AG741" i="1"/>
  <c r="AH798" i="1"/>
  <c r="AH741" i="1"/>
  <c r="AI798" i="1"/>
  <c r="AI741" i="1"/>
  <c r="D742" i="1"/>
  <c r="E742" i="1"/>
  <c r="F742" i="1"/>
  <c r="G742" i="1"/>
  <c r="H742" i="1"/>
  <c r="I742" i="1"/>
  <c r="J742" i="1"/>
  <c r="K742" i="1"/>
  <c r="L742" i="1"/>
  <c r="M742" i="1"/>
  <c r="N742" i="1"/>
  <c r="O742" i="1"/>
  <c r="P742" i="1"/>
  <c r="Q742" i="1"/>
  <c r="R742" i="1"/>
  <c r="S742" i="1"/>
  <c r="T742" i="1"/>
  <c r="U742" i="1"/>
  <c r="V742" i="1"/>
  <c r="W742" i="1"/>
  <c r="X742" i="1"/>
  <c r="Y742" i="1"/>
  <c r="AD742" i="1"/>
  <c r="AE799" i="1"/>
  <c r="AE742" i="1"/>
  <c r="AF799" i="1"/>
  <c r="AF742" i="1"/>
  <c r="AG799" i="1"/>
  <c r="AG742" i="1" s="1"/>
  <c r="AH799" i="1"/>
  <c r="AH742" i="1" s="1"/>
  <c r="AI799" i="1"/>
  <c r="AI742" i="1" s="1"/>
  <c r="D743" i="1"/>
  <c r="E743" i="1"/>
  <c r="F743" i="1"/>
  <c r="G743" i="1"/>
  <c r="H743" i="1"/>
  <c r="I743" i="1"/>
  <c r="J743" i="1"/>
  <c r="K743" i="1"/>
  <c r="L743" i="1"/>
  <c r="M743" i="1"/>
  <c r="N743" i="1"/>
  <c r="O743" i="1"/>
  <c r="P743" i="1"/>
  <c r="Q743" i="1"/>
  <c r="R743" i="1"/>
  <c r="S743" i="1"/>
  <c r="T743" i="1"/>
  <c r="U743" i="1"/>
  <c r="V743" i="1"/>
  <c r="W743" i="1"/>
  <c r="X743" i="1"/>
  <c r="Y743" i="1"/>
  <c r="AD743" i="1"/>
  <c r="AE800" i="1"/>
  <c r="AE743" i="1" s="1"/>
  <c r="AF800" i="1"/>
  <c r="AF743" i="1"/>
  <c r="AG800" i="1"/>
  <c r="AG743" i="1"/>
  <c r="AH800" i="1"/>
  <c r="AH743" i="1"/>
  <c r="AI800" i="1"/>
  <c r="AI743" i="1" s="1"/>
  <c r="D744" i="1"/>
  <c r="E744" i="1"/>
  <c r="F744" i="1"/>
  <c r="G744" i="1"/>
  <c r="H744" i="1"/>
  <c r="I744" i="1"/>
  <c r="J744" i="1"/>
  <c r="K744" i="1"/>
  <c r="L744" i="1"/>
  <c r="M744" i="1"/>
  <c r="N744" i="1"/>
  <c r="O744" i="1"/>
  <c r="P744" i="1"/>
  <c r="Q744" i="1"/>
  <c r="R744" i="1"/>
  <c r="S744" i="1"/>
  <c r="T744" i="1"/>
  <c r="U744" i="1"/>
  <c r="V744" i="1"/>
  <c r="W744" i="1"/>
  <c r="X744" i="1"/>
  <c r="Y744" i="1"/>
  <c r="AD744" i="1"/>
  <c r="AE801" i="1"/>
  <c r="AE744" i="1"/>
  <c r="AF801" i="1"/>
  <c r="AF744" i="1" s="1"/>
  <c r="AG801" i="1"/>
  <c r="AG744" i="1" s="1"/>
  <c r="AH801" i="1"/>
  <c r="AH744" i="1" s="1"/>
  <c r="AI801" i="1"/>
  <c r="AI744" i="1"/>
  <c r="D745" i="1"/>
  <c r="E745" i="1"/>
  <c r="F745" i="1"/>
  <c r="G745" i="1"/>
  <c r="H745" i="1"/>
  <c r="I745" i="1"/>
  <c r="J745" i="1"/>
  <c r="K745" i="1"/>
  <c r="L745" i="1"/>
  <c r="M745" i="1"/>
  <c r="N745" i="1"/>
  <c r="O745" i="1"/>
  <c r="P745" i="1"/>
  <c r="Q745" i="1"/>
  <c r="R745" i="1"/>
  <c r="S745" i="1"/>
  <c r="T745" i="1"/>
  <c r="U745" i="1"/>
  <c r="V745" i="1"/>
  <c r="W745" i="1"/>
  <c r="X745" i="1"/>
  <c r="Y745" i="1"/>
  <c r="AD745" i="1"/>
  <c r="AE802" i="1"/>
  <c r="AE745" i="1"/>
  <c r="AF802" i="1"/>
  <c r="AF745" i="1"/>
  <c r="AG802" i="1"/>
  <c r="AG745" i="1"/>
  <c r="AH802" i="1"/>
  <c r="AH745" i="1" s="1"/>
  <c r="AI802" i="1"/>
  <c r="AI745" i="1"/>
  <c r="D746" i="1"/>
  <c r="E746" i="1"/>
  <c r="F746" i="1"/>
  <c r="G746" i="1"/>
  <c r="H746" i="1"/>
  <c r="I746" i="1"/>
  <c r="J746" i="1"/>
  <c r="K746" i="1"/>
  <c r="L746" i="1"/>
  <c r="M746" i="1"/>
  <c r="N746" i="1"/>
  <c r="O746" i="1"/>
  <c r="P746" i="1"/>
  <c r="Q746" i="1"/>
  <c r="R746" i="1"/>
  <c r="S746" i="1"/>
  <c r="T746" i="1"/>
  <c r="U746" i="1"/>
  <c r="V746" i="1"/>
  <c r="W746" i="1"/>
  <c r="X746" i="1"/>
  <c r="Y746" i="1"/>
  <c r="AD746" i="1"/>
  <c r="AE803" i="1"/>
  <c r="AE746" i="1" s="1"/>
  <c r="AF803" i="1"/>
  <c r="AF746" i="1" s="1"/>
  <c r="AG803" i="1"/>
  <c r="AG746" i="1" s="1"/>
  <c r="AH803" i="1"/>
  <c r="AH746" i="1"/>
  <c r="AI803" i="1"/>
  <c r="AI746" i="1" s="1"/>
  <c r="D747" i="1"/>
  <c r="E747" i="1"/>
  <c r="F747" i="1"/>
  <c r="G747" i="1"/>
  <c r="H747" i="1"/>
  <c r="I747" i="1"/>
  <c r="J747" i="1"/>
  <c r="K747" i="1"/>
  <c r="L747" i="1"/>
  <c r="M747" i="1"/>
  <c r="N747" i="1"/>
  <c r="O747" i="1"/>
  <c r="P747" i="1"/>
  <c r="Q747" i="1"/>
  <c r="R747" i="1"/>
  <c r="S747" i="1"/>
  <c r="T747" i="1"/>
  <c r="U747" i="1"/>
  <c r="V747" i="1"/>
  <c r="W747" i="1"/>
  <c r="X747" i="1"/>
  <c r="Y747" i="1"/>
  <c r="AD747" i="1"/>
  <c r="AE804" i="1"/>
  <c r="AE747" i="1"/>
  <c r="AF804" i="1"/>
  <c r="AF747" i="1"/>
  <c r="AG804" i="1"/>
  <c r="AG747" i="1" s="1"/>
  <c r="AH804" i="1"/>
  <c r="AH747" i="1"/>
  <c r="AI804" i="1"/>
  <c r="AI747" i="1"/>
  <c r="D748" i="1"/>
  <c r="E748" i="1"/>
  <c r="F748" i="1"/>
  <c r="G748" i="1"/>
  <c r="H748" i="1"/>
  <c r="I748" i="1"/>
  <c r="J748" i="1"/>
  <c r="K748" i="1"/>
  <c r="L748" i="1"/>
  <c r="M748" i="1"/>
  <c r="N748" i="1"/>
  <c r="O748" i="1"/>
  <c r="P748" i="1"/>
  <c r="Q748" i="1"/>
  <c r="R748" i="1"/>
  <c r="S748" i="1"/>
  <c r="T748" i="1"/>
  <c r="U748" i="1"/>
  <c r="V748" i="1"/>
  <c r="W748" i="1"/>
  <c r="X748" i="1"/>
  <c r="Y748" i="1"/>
  <c r="AD748" i="1"/>
  <c r="AE805" i="1"/>
  <c r="AE748" i="1" s="1"/>
  <c r="AF805" i="1"/>
  <c r="AF748" i="1" s="1"/>
  <c r="AG805" i="1"/>
  <c r="AG748" i="1"/>
  <c r="AH805" i="1"/>
  <c r="AH748" i="1" s="1"/>
  <c r="AI805" i="1"/>
  <c r="AI748" i="1" s="1"/>
  <c r="D749" i="1"/>
  <c r="E749" i="1"/>
  <c r="F749" i="1"/>
  <c r="G749" i="1"/>
  <c r="H749" i="1"/>
  <c r="I749" i="1"/>
  <c r="J749" i="1"/>
  <c r="K749" i="1"/>
  <c r="L749" i="1"/>
  <c r="M749" i="1"/>
  <c r="N749" i="1"/>
  <c r="O749" i="1"/>
  <c r="P749" i="1"/>
  <c r="Q749" i="1"/>
  <c r="R749" i="1"/>
  <c r="S749" i="1"/>
  <c r="T749" i="1"/>
  <c r="U749" i="1"/>
  <c r="V749" i="1"/>
  <c r="W749" i="1"/>
  <c r="X749" i="1"/>
  <c r="Y749" i="1"/>
  <c r="AD749" i="1"/>
  <c r="AE806" i="1"/>
  <c r="AE749" i="1"/>
  <c r="AF806" i="1"/>
  <c r="AF749" i="1" s="1"/>
  <c r="AG806" i="1"/>
  <c r="AG749" i="1"/>
  <c r="AH806" i="1"/>
  <c r="AH749" i="1"/>
  <c r="AI806" i="1"/>
  <c r="AI749" i="1"/>
  <c r="D750" i="1"/>
  <c r="E750" i="1"/>
  <c r="F750" i="1"/>
  <c r="G750" i="1"/>
  <c r="H750" i="1"/>
  <c r="I750" i="1"/>
  <c r="J750" i="1"/>
  <c r="K750" i="1"/>
  <c r="L750" i="1"/>
  <c r="M750" i="1"/>
  <c r="N750" i="1"/>
  <c r="O750" i="1"/>
  <c r="P750" i="1"/>
  <c r="Q750" i="1"/>
  <c r="R750" i="1"/>
  <c r="S750" i="1"/>
  <c r="T750" i="1"/>
  <c r="U750" i="1"/>
  <c r="V750" i="1"/>
  <c r="W750" i="1"/>
  <c r="X750" i="1"/>
  <c r="Y750" i="1"/>
  <c r="AD750" i="1"/>
  <c r="AE807" i="1"/>
  <c r="AE750" i="1" s="1"/>
  <c r="AF807" i="1"/>
  <c r="AF750" i="1"/>
  <c r="AG807" i="1"/>
  <c r="AG750" i="1" s="1"/>
  <c r="AH807" i="1"/>
  <c r="AH750" i="1" s="1"/>
  <c r="AI807" i="1"/>
  <c r="AI750" i="1"/>
  <c r="D751" i="1"/>
  <c r="E751" i="1"/>
  <c r="F751" i="1"/>
  <c r="G751" i="1"/>
  <c r="H751" i="1"/>
  <c r="I751" i="1"/>
  <c r="J751" i="1"/>
  <c r="K751" i="1"/>
  <c r="L751" i="1"/>
  <c r="M751" i="1"/>
  <c r="N751" i="1"/>
  <c r="O751" i="1"/>
  <c r="P751" i="1"/>
  <c r="Q751" i="1"/>
  <c r="R751" i="1"/>
  <c r="S751" i="1"/>
  <c r="T751" i="1"/>
  <c r="U751" i="1"/>
  <c r="V751" i="1"/>
  <c r="W751" i="1"/>
  <c r="X751" i="1"/>
  <c r="Y751" i="1"/>
  <c r="AD751" i="1"/>
  <c r="AE808" i="1"/>
  <c r="AE751" i="1" s="1"/>
  <c r="AF808" i="1"/>
  <c r="AF751" i="1"/>
  <c r="AG808" i="1"/>
  <c r="AG751" i="1"/>
  <c r="AH808" i="1"/>
  <c r="AH751" i="1"/>
  <c r="AI808" i="1"/>
  <c r="AI751" i="1" s="1"/>
  <c r="D752" i="1"/>
  <c r="E752" i="1"/>
  <c r="F752" i="1"/>
  <c r="G752" i="1"/>
  <c r="H752" i="1"/>
  <c r="I752" i="1"/>
  <c r="J752" i="1"/>
  <c r="K752" i="1"/>
  <c r="L752" i="1"/>
  <c r="M752" i="1"/>
  <c r="N752" i="1"/>
  <c r="O752" i="1"/>
  <c r="P752" i="1"/>
  <c r="Q752" i="1"/>
  <c r="R752" i="1"/>
  <c r="S752" i="1"/>
  <c r="T752" i="1"/>
  <c r="U752" i="1"/>
  <c r="V752" i="1"/>
  <c r="W752" i="1"/>
  <c r="X752" i="1"/>
  <c r="Y752" i="1"/>
  <c r="AD752" i="1"/>
  <c r="AE809" i="1"/>
  <c r="AE752" i="1"/>
  <c r="AF809" i="1"/>
  <c r="AF752" i="1" s="1"/>
  <c r="AG809" i="1"/>
  <c r="AG752" i="1" s="1"/>
  <c r="AH809" i="1"/>
  <c r="AH752" i="1"/>
  <c r="AI809" i="1"/>
  <c r="AI752" i="1"/>
  <c r="D753" i="1"/>
  <c r="E753" i="1"/>
  <c r="F753" i="1"/>
  <c r="G753" i="1"/>
  <c r="H753" i="1"/>
  <c r="I753" i="1"/>
  <c r="J753" i="1"/>
  <c r="K753" i="1"/>
  <c r="L753" i="1"/>
  <c r="M753" i="1"/>
  <c r="N753" i="1"/>
  <c r="O753" i="1"/>
  <c r="P753" i="1"/>
  <c r="Q753" i="1"/>
  <c r="R753" i="1"/>
  <c r="S753" i="1"/>
  <c r="T753" i="1"/>
  <c r="U753" i="1"/>
  <c r="V753" i="1"/>
  <c r="W753" i="1"/>
  <c r="X753" i="1"/>
  <c r="Y753" i="1"/>
  <c r="AD753" i="1"/>
  <c r="AE810" i="1"/>
  <c r="AE753" i="1"/>
  <c r="AF810" i="1"/>
  <c r="AF753" i="1"/>
  <c r="AG810" i="1"/>
  <c r="AG753" i="1"/>
  <c r="AH810" i="1"/>
  <c r="AH753" i="1" s="1"/>
  <c r="AI810" i="1"/>
  <c r="AI753" i="1"/>
  <c r="D754" i="1"/>
  <c r="E754" i="1"/>
  <c r="F754" i="1"/>
  <c r="G754" i="1"/>
  <c r="H754" i="1"/>
  <c r="I754" i="1"/>
  <c r="J754" i="1"/>
  <c r="K754" i="1"/>
  <c r="L754" i="1"/>
  <c r="M754" i="1"/>
  <c r="N754" i="1"/>
  <c r="O754" i="1"/>
  <c r="P754" i="1"/>
  <c r="Q754" i="1"/>
  <c r="R754" i="1"/>
  <c r="S754" i="1"/>
  <c r="T754" i="1"/>
  <c r="U754" i="1"/>
  <c r="V754" i="1"/>
  <c r="W754" i="1"/>
  <c r="X754" i="1"/>
  <c r="Y754" i="1"/>
  <c r="AD754" i="1"/>
  <c r="AE811" i="1"/>
  <c r="AE754" i="1" s="1"/>
  <c r="AF811" i="1"/>
  <c r="AF754" i="1" s="1"/>
  <c r="AG811" i="1"/>
  <c r="AG754" i="1"/>
  <c r="AH811" i="1"/>
  <c r="AH754" i="1"/>
  <c r="AI811" i="1"/>
  <c r="AI754" i="1" s="1"/>
  <c r="D755" i="1"/>
  <c r="E755" i="1"/>
  <c r="F755" i="1"/>
  <c r="G755" i="1"/>
  <c r="H755" i="1"/>
  <c r="I755" i="1"/>
  <c r="J755" i="1"/>
  <c r="K755" i="1"/>
  <c r="L755" i="1"/>
  <c r="M755" i="1"/>
  <c r="N755" i="1"/>
  <c r="O755" i="1"/>
  <c r="P755" i="1"/>
  <c r="Q755" i="1"/>
  <c r="R755" i="1"/>
  <c r="S755" i="1"/>
  <c r="T755" i="1"/>
  <c r="U755" i="1"/>
  <c r="V755" i="1"/>
  <c r="W755" i="1"/>
  <c r="X755" i="1"/>
  <c r="Y755" i="1"/>
  <c r="AD755" i="1"/>
  <c r="AE812" i="1"/>
  <c r="AE755" i="1"/>
  <c r="AF812" i="1"/>
  <c r="AF755" i="1"/>
  <c r="AG812" i="1"/>
  <c r="AG755" i="1" s="1"/>
  <c r="AH812" i="1"/>
  <c r="AH755" i="1"/>
  <c r="AI812" i="1"/>
  <c r="AI755" i="1"/>
  <c r="D756" i="1"/>
  <c r="E756" i="1"/>
  <c r="F756" i="1"/>
  <c r="G756" i="1"/>
  <c r="H756" i="1"/>
  <c r="I756" i="1"/>
  <c r="J756" i="1"/>
  <c r="K756" i="1"/>
  <c r="L756" i="1"/>
  <c r="M756" i="1"/>
  <c r="N756" i="1"/>
  <c r="O756" i="1"/>
  <c r="P756" i="1"/>
  <c r="Q756" i="1"/>
  <c r="R756" i="1"/>
  <c r="S756" i="1"/>
  <c r="T756" i="1"/>
  <c r="U756" i="1"/>
  <c r="V756" i="1"/>
  <c r="W756" i="1"/>
  <c r="X756" i="1"/>
  <c r="Y756" i="1"/>
  <c r="AD756" i="1"/>
  <c r="AE813" i="1"/>
  <c r="AE756" i="1" s="1"/>
  <c r="AF813" i="1"/>
  <c r="AF756" i="1"/>
  <c r="AG813" i="1"/>
  <c r="AG756" i="1"/>
  <c r="AH813" i="1"/>
  <c r="AH756" i="1" s="1"/>
  <c r="AI813" i="1"/>
  <c r="AI756" i="1" s="1"/>
  <c r="D757" i="1"/>
  <c r="E757" i="1"/>
  <c r="F757" i="1"/>
  <c r="G757" i="1"/>
  <c r="H757" i="1"/>
  <c r="I757" i="1"/>
  <c r="J757" i="1"/>
  <c r="K757" i="1"/>
  <c r="L757" i="1"/>
  <c r="M757" i="1"/>
  <c r="N757" i="1"/>
  <c r="O757" i="1"/>
  <c r="P757" i="1"/>
  <c r="Q757" i="1"/>
  <c r="R757" i="1"/>
  <c r="S757" i="1"/>
  <c r="T757" i="1"/>
  <c r="U757" i="1"/>
  <c r="V757" i="1"/>
  <c r="W757" i="1"/>
  <c r="X757" i="1"/>
  <c r="Y757" i="1"/>
  <c r="AD757" i="1"/>
  <c r="AE814" i="1"/>
  <c r="AE757" i="1"/>
  <c r="AF814" i="1"/>
  <c r="AF757" i="1" s="1"/>
  <c r="AG814" i="1"/>
  <c r="AG757" i="1"/>
  <c r="AH814" i="1"/>
  <c r="AH757" i="1"/>
  <c r="AI814" i="1"/>
  <c r="AI757" i="1"/>
  <c r="D758" i="1"/>
  <c r="E758" i="1"/>
  <c r="F758" i="1"/>
  <c r="G758" i="1"/>
  <c r="H758" i="1"/>
  <c r="I758" i="1"/>
  <c r="J758" i="1"/>
  <c r="K758" i="1"/>
  <c r="L758" i="1"/>
  <c r="M758" i="1"/>
  <c r="N758" i="1"/>
  <c r="O758" i="1"/>
  <c r="P758" i="1"/>
  <c r="Q758" i="1"/>
  <c r="R758" i="1"/>
  <c r="S758" i="1"/>
  <c r="T758" i="1"/>
  <c r="U758" i="1"/>
  <c r="V758" i="1"/>
  <c r="W758" i="1"/>
  <c r="X758" i="1"/>
  <c r="Y758" i="1"/>
  <c r="AD758" i="1"/>
  <c r="AE815" i="1"/>
  <c r="AE758" i="1"/>
  <c r="AF815" i="1"/>
  <c r="AF758" i="1"/>
  <c r="AG815" i="1"/>
  <c r="AG758" i="1" s="1"/>
  <c r="AH815" i="1"/>
  <c r="AH758" i="1" s="1"/>
  <c r="AI815" i="1"/>
  <c r="AI758" i="1" s="1"/>
  <c r="D759" i="1"/>
  <c r="E759" i="1"/>
  <c r="F759" i="1"/>
  <c r="G759" i="1"/>
  <c r="H759" i="1"/>
  <c r="I759" i="1"/>
  <c r="J759" i="1"/>
  <c r="K759" i="1"/>
  <c r="L759" i="1"/>
  <c r="M759" i="1"/>
  <c r="N759" i="1"/>
  <c r="O759" i="1"/>
  <c r="P759" i="1"/>
  <c r="Q759" i="1"/>
  <c r="R759" i="1"/>
  <c r="S759" i="1"/>
  <c r="T759" i="1"/>
  <c r="U759" i="1"/>
  <c r="V759" i="1"/>
  <c r="W759" i="1"/>
  <c r="X759" i="1"/>
  <c r="Y759" i="1"/>
  <c r="AD759" i="1"/>
  <c r="AE816" i="1"/>
  <c r="AE759" i="1" s="1"/>
  <c r="AF816" i="1"/>
  <c r="AF759" i="1"/>
  <c r="AG816" i="1"/>
  <c r="AG759" i="1"/>
  <c r="AH816" i="1"/>
  <c r="AH759" i="1"/>
  <c r="AI816" i="1"/>
  <c r="AI759" i="1" s="1"/>
  <c r="D760" i="1"/>
  <c r="E760" i="1"/>
  <c r="F760" i="1"/>
  <c r="G760" i="1"/>
  <c r="H760" i="1"/>
  <c r="I760" i="1"/>
  <c r="J760" i="1"/>
  <c r="K760" i="1"/>
  <c r="L760" i="1"/>
  <c r="M760" i="1"/>
  <c r="N760" i="1"/>
  <c r="O760" i="1"/>
  <c r="P760" i="1"/>
  <c r="Q760" i="1"/>
  <c r="R760" i="1"/>
  <c r="S760" i="1"/>
  <c r="T760" i="1"/>
  <c r="U760" i="1"/>
  <c r="V760" i="1"/>
  <c r="W760" i="1"/>
  <c r="X760" i="1"/>
  <c r="Y760" i="1"/>
  <c r="AD760" i="1"/>
  <c r="AE817" i="1"/>
  <c r="AE760" i="1"/>
  <c r="AF817" i="1"/>
  <c r="AF760" i="1" s="1"/>
  <c r="AG817" i="1"/>
  <c r="AG760" i="1" s="1"/>
  <c r="AH817" i="1"/>
  <c r="AH760" i="1" s="1"/>
  <c r="AI817" i="1"/>
  <c r="AI760" i="1"/>
  <c r="D761" i="1"/>
  <c r="E761" i="1"/>
  <c r="F761" i="1"/>
  <c r="G761" i="1"/>
  <c r="H761" i="1"/>
  <c r="I761" i="1"/>
  <c r="J761" i="1"/>
  <c r="K761" i="1"/>
  <c r="L761" i="1"/>
  <c r="M761" i="1"/>
  <c r="N761" i="1"/>
  <c r="O761" i="1"/>
  <c r="P761" i="1"/>
  <c r="Q761" i="1"/>
  <c r="R761" i="1"/>
  <c r="S761" i="1"/>
  <c r="T761" i="1"/>
  <c r="U761" i="1"/>
  <c r="V761" i="1"/>
  <c r="W761" i="1"/>
  <c r="X761" i="1"/>
  <c r="Y761" i="1"/>
  <c r="AD761" i="1"/>
  <c r="AE818" i="1"/>
  <c r="AE761" i="1"/>
  <c r="AF818" i="1"/>
  <c r="AF761" i="1"/>
  <c r="AG818" i="1"/>
  <c r="AG761" i="1"/>
  <c r="AH818" i="1"/>
  <c r="AH761" i="1" s="1"/>
  <c r="AI818" i="1"/>
  <c r="AI761" i="1"/>
  <c r="D762" i="1"/>
  <c r="E762" i="1"/>
  <c r="F762" i="1"/>
  <c r="G762" i="1"/>
  <c r="H762" i="1"/>
  <c r="I762" i="1"/>
  <c r="J762" i="1"/>
  <c r="K762" i="1"/>
  <c r="L762" i="1"/>
  <c r="M762" i="1"/>
  <c r="N762" i="1"/>
  <c r="O762" i="1"/>
  <c r="P762" i="1"/>
  <c r="Q762" i="1"/>
  <c r="R762" i="1"/>
  <c r="S762" i="1"/>
  <c r="T762" i="1"/>
  <c r="U762" i="1"/>
  <c r="V762" i="1"/>
  <c r="W762" i="1"/>
  <c r="X762" i="1"/>
  <c r="Y762" i="1"/>
  <c r="AD762" i="1"/>
  <c r="AE819" i="1"/>
  <c r="AE762" i="1" s="1"/>
  <c r="AF819" i="1"/>
  <c r="AF762" i="1" s="1"/>
  <c r="AG819" i="1"/>
  <c r="AG762" i="1" s="1"/>
  <c r="AH819" i="1"/>
  <c r="AH762" i="1"/>
  <c r="AI819" i="1"/>
  <c r="AI762" i="1" s="1"/>
  <c r="D763" i="1"/>
  <c r="E763" i="1"/>
  <c r="F763" i="1"/>
  <c r="G763" i="1"/>
  <c r="H763" i="1"/>
  <c r="I763" i="1"/>
  <c r="J763" i="1"/>
  <c r="K763" i="1"/>
  <c r="L763" i="1"/>
  <c r="M763" i="1"/>
  <c r="N763" i="1"/>
  <c r="O763" i="1"/>
  <c r="P763" i="1"/>
  <c r="Q763" i="1"/>
  <c r="R763" i="1"/>
  <c r="S763" i="1"/>
  <c r="T763" i="1"/>
  <c r="U763" i="1"/>
  <c r="V763" i="1"/>
  <c r="W763" i="1"/>
  <c r="X763" i="1"/>
  <c r="Y763" i="1"/>
  <c r="AD763" i="1"/>
  <c r="AE820" i="1"/>
  <c r="AE763" i="1"/>
  <c r="AF820" i="1"/>
  <c r="AF763" i="1"/>
  <c r="AG820" i="1"/>
  <c r="AG763" i="1" s="1"/>
  <c r="AH820" i="1"/>
  <c r="AH763" i="1"/>
  <c r="AI820" i="1"/>
  <c r="AI763" i="1"/>
  <c r="D764" i="1"/>
  <c r="E764" i="1"/>
  <c r="F764" i="1"/>
  <c r="G764" i="1"/>
  <c r="H764" i="1"/>
  <c r="I764" i="1"/>
  <c r="J764" i="1"/>
  <c r="K764" i="1"/>
  <c r="L764" i="1"/>
  <c r="M764" i="1"/>
  <c r="N764" i="1"/>
  <c r="O764" i="1"/>
  <c r="P764" i="1"/>
  <c r="Q764" i="1"/>
  <c r="R764" i="1"/>
  <c r="S764" i="1"/>
  <c r="T764" i="1"/>
  <c r="U764" i="1"/>
  <c r="V764" i="1"/>
  <c r="W764" i="1"/>
  <c r="X764" i="1"/>
  <c r="Y764" i="1"/>
  <c r="AD764" i="1"/>
  <c r="AE821" i="1"/>
  <c r="AE764" i="1" s="1"/>
  <c r="AF821" i="1"/>
  <c r="AF764" i="1" s="1"/>
  <c r="AG821" i="1"/>
  <c r="AG764" i="1"/>
  <c r="AH821" i="1"/>
  <c r="AH764" i="1" s="1"/>
  <c r="AI821" i="1"/>
  <c r="AI764" i="1" s="1"/>
  <c r="D765" i="1"/>
  <c r="E765" i="1"/>
  <c r="F765" i="1"/>
  <c r="G765" i="1"/>
  <c r="H765" i="1"/>
  <c r="I765" i="1"/>
  <c r="J765" i="1"/>
  <c r="K765" i="1"/>
  <c r="L765" i="1"/>
  <c r="M765" i="1"/>
  <c r="N765" i="1"/>
  <c r="O765" i="1"/>
  <c r="P765" i="1"/>
  <c r="Q765" i="1"/>
  <c r="R765" i="1"/>
  <c r="S765" i="1"/>
  <c r="T765" i="1"/>
  <c r="U765" i="1"/>
  <c r="V765" i="1"/>
  <c r="W765" i="1"/>
  <c r="X765" i="1"/>
  <c r="Y765" i="1"/>
  <c r="AD765" i="1"/>
  <c r="AE822" i="1"/>
  <c r="AE765" i="1"/>
  <c r="AF822" i="1"/>
  <c r="AF765" i="1" s="1"/>
  <c r="AG822" i="1"/>
  <c r="AG765" i="1"/>
  <c r="AH822" i="1"/>
  <c r="AH765" i="1"/>
  <c r="AI822" i="1"/>
  <c r="AI765" i="1"/>
  <c r="AF823" i="1"/>
  <c r="AF766" i="1" s="1"/>
  <c r="AG823" i="1"/>
  <c r="AG766" i="1"/>
  <c r="AH823" i="1"/>
  <c r="AH766" i="1"/>
  <c r="AI823" i="1"/>
  <c r="AI766" i="1"/>
  <c r="D768" i="1"/>
  <c r="E768" i="1"/>
  <c r="AE825" i="1"/>
  <c r="AE768" i="1"/>
  <c r="AF825" i="1"/>
  <c r="AF768" i="1"/>
  <c r="AG825" i="1"/>
  <c r="AG768" i="1"/>
  <c r="AH825" i="1"/>
  <c r="AH768" i="1" s="1"/>
  <c r="AI825" i="1"/>
  <c r="AI768" i="1"/>
  <c r="D769" i="1"/>
  <c r="E769" i="1"/>
  <c r="F769" i="1"/>
  <c r="G769" i="1"/>
  <c r="H769" i="1"/>
  <c r="I769" i="1"/>
  <c r="J769" i="1"/>
  <c r="K769" i="1"/>
  <c r="L769" i="1"/>
  <c r="M769" i="1"/>
  <c r="N769" i="1"/>
  <c r="O769" i="1"/>
  <c r="P769" i="1"/>
  <c r="Q769" i="1"/>
  <c r="R769" i="1"/>
  <c r="S769" i="1"/>
  <c r="T769" i="1"/>
  <c r="U769" i="1"/>
  <c r="V769" i="1"/>
  <c r="W769" i="1"/>
  <c r="X769" i="1"/>
  <c r="Y769" i="1"/>
  <c r="AD769" i="1"/>
  <c r="AE826" i="1"/>
  <c r="AE769" i="1" s="1"/>
  <c r="AF826" i="1"/>
  <c r="AF769" i="1" s="1"/>
  <c r="AG826" i="1"/>
  <c r="AG769" i="1"/>
  <c r="AH826" i="1"/>
  <c r="AH769" i="1"/>
  <c r="AI826" i="1"/>
  <c r="AI769" i="1" s="1"/>
  <c r="AF827" i="1"/>
  <c r="AF770" i="1" s="1"/>
  <c r="AG827" i="1"/>
  <c r="AG770" i="1" s="1"/>
  <c r="AH827" i="1"/>
  <c r="AH770" i="1"/>
  <c r="AI827" i="1"/>
  <c r="AI770" i="1" s="1"/>
  <c r="AF828" i="1"/>
  <c r="AF771" i="1" s="1"/>
  <c r="AG828" i="1"/>
  <c r="AG771" i="1"/>
  <c r="AH828" i="1"/>
  <c r="AH771" i="1"/>
  <c r="AI828" i="1"/>
  <c r="AI771" i="1" s="1"/>
  <c r="AF829" i="1"/>
  <c r="AF772" i="1" s="1"/>
  <c r="AG829" i="1"/>
  <c r="AG772" i="1" s="1"/>
  <c r="AH829" i="1"/>
  <c r="AH772" i="1"/>
  <c r="AI829" i="1"/>
  <c r="AI772" i="1" s="1"/>
  <c r="D773" i="1"/>
  <c r="E773" i="1"/>
  <c r="F773" i="1"/>
  <c r="G773" i="1"/>
  <c r="H773" i="1"/>
  <c r="I773" i="1"/>
  <c r="J773" i="1"/>
  <c r="K773" i="1"/>
  <c r="L773" i="1"/>
  <c r="M773" i="1"/>
  <c r="N773" i="1"/>
  <c r="O773" i="1"/>
  <c r="P773" i="1"/>
  <c r="Q773" i="1"/>
  <c r="R773" i="1"/>
  <c r="S773" i="1"/>
  <c r="T773" i="1"/>
  <c r="U773" i="1"/>
  <c r="V773" i="1"/>
  <c r="W773" i="1"/>
  <c r="X773" i="1"/>
  <c r="Y773" i="1"/>
  <c r="AD773" i="1"/>
  <c r="AE830" i="1"/>
  <c r="AE773" i="1"/>
  <c r="AF830" i="1"/>
  <c r="AF773" i="1"/>
  <c r="AG830" i="1"/>
  <c r="AG773" i="1" s="1"/>
  <c r="AH830" i="1"/>
  <c r="AH773" i="1"/>
  <c r="AI830" i="1"/>
  <c r="AI773" i="1"/>
  <c r="D774" i="1"/>
  <c r="E774" i="1"/>
  <c r="F774" i="1"/>
  <c r="G774" i="1"/>
  <c r="H774" i="1"/>
  <c r="I774" i="1"/>
  <c r="J774" i="1"/>
  <c r="K774" i="1"/>
  <c r="L774" i="1"/>
  <c r="M774" i="1"/>
  <c r="N774" i="1"/>
  <c r="O774" i="1"/>
  <c r="P774" i="1"/>
  <c r="Q774" i="1"/>
  <c r="R774" i="1"/>
  <c r="S774" i="1"/>
  <c r="T774" i="1"/>
  <c r="U774" i="1"/>
  <c r="V774" i="1"/>
  <c r="W774" i="1"/>
  <c r="X774" i="1"/>
  <c r="Y774" i="1"/>
  <c r="AD774" i="1"/>
  <c r="AE831" i="1"/>
  <c r="AE774" i="1" s="1"/>
  <c r="AF831" i="1"/>
  <c r="AF774" i="1" s="1"/>
  <c r="AG831" i="1"/>
  <c r="AG774" i="1"/>
  <c r="AH831" i="1"/>
  <c r="AH774" i="1" s="1"/>
  <c r="AI831" i="1"/>
  <c r="AI774" i="1" s="1"/>
  <c r="D832" i="1"/>
  <c r="E775" i="1" s="1"/>
  <c r="D775" i="1"/>
  <c r="E832" i="1"/>
  <c r="F832" i="1"/>
  <c r="F845" i="1" s="1"/>
  <c r="F788" i="1" s="1"/>
  <c r="G832" i="1"/>
  <c r="G775" i="1" s="1"/>
  <c r="H832" i="1"/>
  <c r="H775" i="1" s="1"/>
  <c r="I832" i="1"/>
  <c r="I775" i="1" s="1"/>
  <c r="J832" i="1"/>
  <c r="J845" i="1" s="1"/>
  <c r="J788" i="1" s="1"/>
  <c r="K832" i="1"/>
  <c r="AF832" i="1" s="1"/>
  <c r="AF775" i="1" s="1"/>
  <c r="L832" i="1"/>
  <c r="M775" i="1" s="1"/>
  <c r="L775" i="1"/>
  <c r="M832" i="1"/>
  <c r="N832" i="1"/>
  <c r="N845" i="1" s="1"/>
  <c r="N788" i="1" s="1"/>
  <c r="O832" i="1"/>
  <c r="AG832" i="1" s="1"/>
  <c r="AG775" i="1" s="1"/>
  <c r="P832" i="1"/>
  <c r="P775" i="1" s="1"/>
  <c r="Q832" i="1"/>
  <c r="Q775" i="1" s="1"/>
  <c r="R832" i="1"/>
  <c r="R845" i="1" s="1"/>
  <c r="R788" i="1" s="1"/>
  <c r="S832" i="1"/>
  <c r="S775" i="1" s="1"/>
  <c r="T832" i="1"/>
  <c r="U775" i="1" s="1"/>
  <c r="T775" i="1"/>
  <c r="U832" i="1"/>
  <c r="V832" i="1"/>
  <c r="V845" i="1" s="1"/>
  <c r="V788" i="1" s="1"/>
  <c r="W832" i="1"/>
  <c r="W775" i="1" s="1"/>
  <c r="X832" i="1"/>
  <c r="X775" i="1" s="1"/>
  <c r="Y832" i="1"/>
  <c r="Y775" i="1" s="1"/>
  <c r="AD832" i="1"/>
  <c r="AD845" i="1" s="1"/>
  <c r="AD788" i="1" s="1"/>
  <c r="AH832" i="1"/>
  <c r="AH775" i="1" s="1"/>
  <c r="AI832" i="1"/>
  <c r="AI775" i="1" s="1"/>
  <c r="AF834" i="1"/>
  <c r="AF777" i="1" s="1"/>
  <c r="AG834" i="1"/>
  <c r="AG777" i="1" s="1"/>
  <c r="AH834" i="1"/>
  <c r="AH777" i="1" s="1"/>
  <c r="AI834" i="1"/>
  <c r="AI777" i="1" s="1"/>
  <c r="AF835" i="1"/>
  <c r="AF778" i="1"/>
  <c r="AG835" i="1"/>
  <c r="AG778" i="1"/>
  <c r="AH835" i="1"/>
  <c r="AH778" i="1" s="1"/>
  <c r="AI835" i="1"/>
  <c r="AI778" i="1" s="1"/>
  <c r="AF836" i="1"/>
  <c r="AF779" i="1" s="1"/>
  <c r="AG836" i="1"/>
  <c r="AG779" i="1" s="1"/>
  <c r="AH836" i="1"/>
  <c r="AH779" i="1" s="1"/>
  <c r="AI836" i="1"/>
  <c r="AI779" i="1" s="1"/>
  <c r="D780" i="1"/>
  <c r="E780" i="1"/>
  <c r="F780" i="1"/>
  <c r="G780" i="1"/>
  <c r="H780" i="1"/>
  <c r="I780" i="1"/>
  <c r="J780" i="1"/>
  <c r="K780" i="1"/>
  <c r="L780" i="1"/>
  <c r="M780" i="1"/>
  <c r="N780" i="1"/>
  <c r="O780" i="1"/>
  <c r="P780" i="1"/>
  <c r="Q780" i="1"/>
  <c r="R780" i="1"/>
  <c r="S780" i="1"/>
  <c r="T780" i="1"/>
  <c r="U780" i="1"/>
  <c r="V780" i="1"/>
  <c r="W780" i="1"/>
  <c r="X780" i="1"/>
  <c r="Y780" i="1"/>
  <c r="AD780" i="1"/>
  <c r="AE837" i="1"/>
  <c r="AE780" i="1"/>
  <c r="AF837" i="1"/>
  <c r="AF780" i="1" s="1"/>
  <c r="AG837" i="1"/>
  <c r="AG780" i="1"/>
  <c r="AH837" i="1"/>
  <c r="AH780" i="1"/>
  <c r="AI837" i="1"/>
  <c r="AI780" i="1"/>
  <c r="D781" i="1"/>
  <c r="E781" i="1"/>
  <c r="F781" i="1"/>
  <c r="G781" i="1"/>
  <c r="H781" i="1"/>
  <c r="I781" i="1"/>
  <c r="J781" i="1"/>
  <c r="K781" i="1"/>
  <c r="L781" i="1"/>
  <c r="M781" i="1"/>
  <c r="N781" i="1"/>
  <c r="O781" i="1"/>
  <c r="P781" i="1"/>
  <c r="Q781" i="1"/>
  <c r="R781" i="1"/>
  <c r="S781" i="1"/>
  <c r="T781" i="1"/>
  <c r="U781" i="1"/>
  <c r="V781" i="1"/>
  <c r="W781" i="1"/>
  <c r="X781" i="1"/>
  <c r="Y781" i="1"/>
  <c r="AD781" i="1"/>
  <c r="AE838" i="1"/>
  <c r="AE781" i="1" s="1"/>
  <c r="AF838" i="1"/>
  <c r="AF781" i="1"/>
  <c r="AG838" i="1"/>
  <c r="AG781" i="1" s="1"/>
  <c r="AH838" i="1"/>
  <c r="AH781" i="1" s="1"/>
  <c r="AI838" i="1"/>
  <c r="AI781" i="1"/>
  <c r="D782" i="1"/>
  <c r="E782" i="1"/>
  <c r="F782" i="1"/>
  <c r="G782" i="1"/>
  <c r="H782" i="1"/>
  <c r="I782" i="1"/>
  <c r="J782" i="1"/>
  <c r="K782" i="1"/>
  <c r="L782" i="1"/>
  <c r="M782" i="1"/>
  <c r="N782" i="1"/>
  <c r="O782" i="1"/>
  <c r="P782" i="1"/>
  <c r="Q782" i="1"/>
  <c r="R782" i="1"/>
  <c r="S782" i="1"/>
  <c r="T782" i="1"/>
  <c r="U782" i="1"/>
  <c r="V782" i="1"/>
  <c r="W782" i="1"/>
  <c r="X782" i="1"/>
  <c r="Y782" i="1"/>
  <c r="AD782" i="1"/>
  <c r="AE839" i="1"/>
  <c r="AE782" i="1" s="1"/>
  <c r="AF839" i="1"/>
  <c r="AF782" i="1"/>
  <c r="AG839" i="1"/>
  <c r="AG782" i="1"/>
  <c r="AH839" i="1"/>
  <c r="AH782" i="1"/>
  <c r="AI839" i="1"/>
  <c r="AI782" i="1" s="1"/>
  <c r="D783" i="1"/>
  <c r="E783" i="1"/>
  <c r="F783" i="1"/>
  <c r="G783" i="1"/>
  <c r="H783" i="1"/>
  <c r="I783" i="1"/>
  <c r="J783" i="1"/>
  <c r="K783" i="1"/>
  <c r="L783" i="1"/>
  <c r="M783" i="1"/>
  <c r="N783" i="1"/>
  <c r="O783" i="1"/>
  <c r="P783" i="1"/>
  <c r="Q783" i="1"/>
  <c r="R783" i="1"/>
  <c r="S783" i="1"/>
  <c r="T783" i="1"/>
  <c r="U783" i="1"/>
  <c r="V783" i="1"/>
  <c r="W783" i="1"/>
  <c r="X783" i="1"/>
  <c r="Y783" i="1"/>
  <c r="AD783" i="1"/>
  <c r="AE840" i="1"/>
  <c r="AE783" i="1"/>
  <c r="AF840" i="1"/>
  <c r="AF783" i="1" s="1"/>
  <c r="AG840" i="1"/>
  <c r="AG783" i="1" s="1"/>
  <c r="AH840" i="1"/>
  <c r="AH783" i="1"/>
  <c r="AI840" i="1"/>
  <c r="AI783" i="1"/>
  <c r="D784" i="1"/>
  <c r="E784" i="1"/>
  <c r="F784" i="1"/>
  <c r="G784" i="1"/>
  <c r="H784" i="1"/>
  <c r="I784" i="1"/>
  <c r="J784" i="1"/>
  <c r="K784" i="1"/>
  <c r="L784" i="1"/>
  <c r="M784" i="1"/>
  <c r="N784" i="1"/>
  <c r="O784" i="1"/>
  <c r="P784" i="1"/>
  <c r="Q784" i="1"/>
  <c r="R784" i="1"/>
  <c r="S784" i="1"/>
  <c r="T784" i="1"/>
  <c r="U784" i="1"/>
  <c r="V784" i="1"/>
  <c r="W784" i="1"/>
  <c r="X784" i="1"/>
  <c r="Y784" i="1"/>
  <c r="AD784" i="1"/>
  <c r="AE841" i="1"/>
  <c r="AE784" i="1"/>
  <c r="AF841" i="1"/>
  <c r="AF784" i="1"/>
  <c r="AG841" i="1"/>
  <c r="AG784" i="1"/>
  <c r="AH841" i="1"/>
  <c r="AH784" i="1" s="1"/>
  <c r="AI841" i="1"/>
  <c r="AI784" i="1"/>
  <c r="D842" i="1"/>
  <c r="D785" i="1"/>
  <c r="E842" i="1"/>
  <c r="E785" i="1"/>
  <c r="F842" i="1"/>
  <c r="F785" i="1" s="1"/>
  <c r="G842" i="1"/>
  <c r="G785" i="1"/>
  <c r="H842" i="1"/>
  <c r="I785" i="1" s="1"/>
  <c r="H785" i="1"/>
  <c r="I842" i="1"/>
  <c r="J842" i="1"/>
  <c r="J785" i="1" s="1"/>
  <c r="K842" i="1"/>
  <c r="K785" i="1"/>
  <c r="L842" i="1"/>
  <c r="L785" i="1"/>
  <c r="M842" i="1"/>
  <c r="M785" i="1"/>
  <c r="N842" i="1"/>
  <c r="N785" i="1" s="1"/>
  <c r="O842" i="1"/>
  <c r="AG842" i="1" s="1"/>
  <c r="AG785" i="1" s="1"/>
  <c r="O785" i="1"/>
  <c r="P842" i="1"/>
  <c r="Q785" i="1" s="1"/>
  <c r="P785" i="1"/>
  <c r="Q842" i="1"/>
  <c r="R842" i="1"/>
  <c r="R785" i="1" s="1"/>
  <c r="S842" i="1"/>
  <c r="S785" i="1"/>
  <c r="T842" i="1"/>
  <c r="T785" i="1"/>
  <c r="U842" i="1"/>
  <c r="U785" i="1"/>
  <c r="V842" i="1"/>
  <c r="V785" i="1" s="1"/>
  <c r="W842" i="1"/>
  <c r="W785" i="1"/>
  <c r="X842" i="1"/>
  <c r="Y785" i="1" s="1"/>
  <c r="X785" i="1"/>
  <c r="Y842" i="1"/>
  <c r="AD842" i="1"/>
  <c r="AD785" i="1" s="1"/>
  <c r="AE842" i="1"/>
  <c r="AE785" i="1"/>
  <c r="AF842" i="1"/>
  <c r="AF785" i="1"/>
  <c r="AH842" i="1"/>
  <c r="AH785" i="1" s="1"/>
  <c r="AI842" i="1"/>
  <c r="AI785" i="1"/>
  <c r="D787" i="1"/>
  <c r="E787" i="1"/>
  <c r="F787" i="1"/>
  <c r="G787" i="1"/>
  <c r="H787" i="1"/>
  <c r="I787" i="1"/>
  <c r="J787" i="1"/>
  <c r="K787" i="1"/>
  <c r="L787" i="1"/>
  <c r="M787" i="1"/>
  <c r="N787" i="1"/>
  <c r="O787" i="1"/>
  <c r="P787" i="1"/>
  <c r="Q787" i="1"/>
  <c r="R787" i="1"/>
  <c r="S787" i="1"/>
  <c r="T787" i="1"/>
  <c r="U787" i="1"/>
  <c r="V787" i="1"/>
  <c r="W787" i="1"/>
  <c r="X787" i="1"/>
  <c r="Y787" i="1"/>
  <c r="AD787" i="1"/>
  <c r="AE844" i="1"/>
  <c r="AE787" i="1" s="1"/>
  <c r="AF844" i="1"/>
  <c r="AF787" i="1" s="1"/>
  <c r="AG844" i="1"/>
  <c r="AG787" i="1" s="1"/>
  <c r="AH844" i="1"/>
  <c r="AH787" i="1"/>
  <c r="AI844" i="1"/>
  <c r="AI787" i="1" s="1"/>
  <c r="D845" i="1"/>
  <c r="E788" i="1" s="1"/>
  <c r="E845" i="1"/>
  <c r="G845" i="1"/>
  <c r="H845" i="1"/>
  <c r="H788" i="1" s="1"/>
  <c r="I845" i="1"/>
  <c r="I788" i="1" s="1"/>
  <c r="K845" i="1"/>
  <c r="K788" i="1" s="1"/>
  <c r="L845" i="1"/>
  <c r="M788" i="1" s="1"/>
  <c r="M845" i="1"/>
  <c r="O845" i="1"/>
  <c r="AG845" i="1" s="1"/>
  <c r="AG788" i="1" s="1"/>
  <c r="P845" i="1"/>
  <c r="P788" i="1" s="1"/>
  <c r="Q845" i="1"/>
  <c r="Q788" i="1" s="1"/>
  <c r="S845" i="1"/>
  <c r="AH845" i="1" s="1"/>
  <c r="AH788" i="1" s="1"/>
  <c r="T845" i="1"/>
  <c r="U788" i="1" s="1"/>
  <c r="U845" i="1"/>
  <c r="W845" i="1"/>
  <c r="X845" i="1"/>
  <c r="X788" i="1" s="1"/>
  <c r="Y845" i="1"/>
  <c r="Y788" i="1" s="1"/>
  <c r="AF845" i="1"/>
  <c r="AF788" i="1" s="1"/>
  <c r="AI845" i="1"/>
  <c r="AI788" i="1" s="1"/>
  <c r="AE843" i="1"/>
  <c r="AF843" i="1"/>
  <c r="AG843" i="1"/>
  <c r="AH843" i="1"/>
  <c r="AI843" i="1"/>
  <c r="D9" i="3"/>
  <c r="D12" i="3" s="1"/>
  <c r="D50" i="3" s="1"/>
  <c r="E9" i="3"/>
  <c r="F9" i="3"/>
  <c r="F17" i="3" s="1"/>
  <c r="G9" i="3"/>
  <c r="G17" i="3" s="1"/>
  <c r="H9" i="3"/>
  <c r="I9" i="3"/>
  <c r="S17" i="3"/>
  <c r="T17" i="3" s="1"/>
  <c r="U17" i="3" s="1"/>
  <c r="D10" i="3"/>
  <c r="D38" i="3" s="1"/>
  <c r="E10" i="3"/>
  <c r="F10" i="3"/>
  <c r="G10" i="3"/>
  <c r="G18" i="3" s="1"/>
  <c r="H10" i="3"/>
  <c r="I10" i="3"/>
  <c r="Q18" i="3"/>
  <c r="R18" i="3" s="1"/>
  <c r="S18" i="3" s="1"/>
  <c r="D11" i="3"/>
  <c r="E11" i="3"/>
  <c r="I17" i="3"/>
  <c r="D23" i="3"/>
  <c r="E23" i="3"/>
  <c r="E31" i="3" s="1"/>
  <c r="M37" i="3"/>
  <c r="N37" i="3" s="1"/>
  <c r="O37" i="3" s="1"/>
  <c r="D24" i="3"/>
  <c r="E24" i="3"/>
  <c r="L38" i="3"/>
  <c r="M38" i="3" s="1"/>
  <c r="D25" i="3"/>
  <c r="E25" i="3"/>
  <c r="D42" i="3"/>
  <c r="D68" i="3" s="1"/>
  <c r="E42" i="3"/>
  <c r="E68" i="3" s="1"/>
  <c r="F42" i="3"/>
  <c r="F68" i="3" s="1"/>
  <c r="G42" i="3"/>
  <c r="G68" i="3" s="1"/>
  <c r="H42" i="3"/>
  <c r="H68" i="3" s="1"/>
  <c r="I42" i="3"/>
  <c r="J42" i="3"/>
  <c r="J68" i="3" s="1"/>
  <c r="D49" i="3"/>
  <c r="D67" i="3" s="1"/>
  <c r="I80" i="3"/>
  <c r="J56" i="3" s="1"/>
  <c r="K57" i="3"/>
  <c r="K56" i="3" s="1"/>
  <c r="K80" i="3"/>
  <c r="L80" i="3" s="1"/>
  <c r="M80" i="3" s="1"/>
  <c r="N80" i="3" s="1"/>
  <c r="E60" i="3"/>
  <c r="F60" i="3" s="1"/>
  <c r="G60" i="3" s="1"/>
  <c r="H60" i="3" s="1"/>
  <c r="I60" i="3" s="1"/>
  <c r="J60" i="3" s="1"/>
  <c r="K60" i="3" s="1"/>
  <c r="L60" i="3" s="1"/>
  <c r="M60" i="3" s="1"/>
  <c r="N60" i="3" s="1"/>
  <c r="O60" i="3" s="1"/>
  <c r="P60" i="3" s="1"/>
  <c r="Q60" i="3" s="1"/>
  <c r="R60" i="3" s="1"/>
  <c r="S60" i="3" s="1"/>
  <c r="T60" i="3" s="1"/>
  <c r="U60" i="3" s="1"/>
  <c r="I68" i="3"/>
  <c r="V68" i="3"/>
  <c r="D76" i="3"/>
  <c r="H76" i="3"/>
  <c r="D80" i="3"/>
  <c r="E80" i="3"/>
  <c r="F80" i="3"/>
  <c r="G80" i="3"/>
  <c r="H80" i="3"/>
  <c r="G110" i="3"/>
  <c r="F110" i="3" s="1"/>
  <c r="G116" i="3"/>
  <c r="F111" i="3"/>
  <c r="G111" i="3" s="1"/>
  <c r="F108" i="3"/>
  <c r="G112" i="3"/>
  <c r="E3" i="4"/>
  <c r="C4" i="4"/>
  <c r="Z64" i="1"/>
  <c r="AA64" i="1"/>
  <c r="AJ64" i="1"/>
  <c r="H18" i="3" l="1"/>
  <c r="E33" i="3"/>
  <c r="E32" i="3"/>
  <c r="E19" i="3"/>
  <c r="D39" i="3"/>
  <c r="F113" i="3"/>
  <c r="G113" i="3" s="1"/>
  <c r="D47" i="3"/>
  <c r="E38" i="3"/>
  <c r="E39" i="3"/>
  <c r="D37" i="3"/>
  <c r="E17" i="3"/>
  <c r="D26" i="3"/>
  <c r="D40" i="3" s="1"/>
  <c r="AA65" i="1"/>
  <c r="Z65" i="1"/>
  <c r="F4" i="4"/>
  <c r="G4" i="4"/>
  <c r="G3" i="4"/>
  <c r="N38" i="3"/>
  <c r="P37" i="3"/>
  <c r="W692" i="1"/>
  <c r="AI692" i="1" s="1"/>
  <c r="AI690" i="1"/>
  <c r="G692" i="1"/>
  <c r="AE692" i="1" s="1"/>
  <c r="AE690" i="1"/>
  <c r="E18" i="3"/>
  <c r="J100" i="3"/>
  <c r="F109" i="3"/>
  <c r="E12" i="3"/>
  <c r="G788" i="1"/>
  <c r="I18" i="3"/>
  <c r="AE585" i="1"/>
  <c r="E37" i="3"/>
  <c r="E26" i="3"/>
  <c r="AI588" i="1"/>
  <c r="X580" i="1"/>
  <c r="AI580" i="1"/>
  <c r="F18" i="3"/>
  <c r="W788" i="1"/>
  <c r="AD614" i="1"/>
  <c r="AD615" i="1"/>
  <c r="O80" i="3"/>
  <c r="D43" i="3"/>
  <c r="L57" i="3"/>
  <c r="T788" i="1"/>
  <c r="L788" i="1"/>
  <c r="D788" i="1"/>
  <c r="K775" i="1"/>
  <c r="AG711" i="1"/>
  <c r="L710" i="1"/>
  <c r="AH555" i="1"/>
  <c r="AH556" i="1" s="1"/>
  <c r="AG549" i="1"/>
  <c r="AH516" i="1"/>
  <c r="AI501" i="1"/>
  <c r="AI454" i="1"/>
  <c r="AI455" i="1" s="1"/>
  <c r="Q455" i="1"/>
  <c r="AD407" i="1"/>
  <c r="AD403" i="1"/>
  <c r="AE832" i="1"/>
  <c r="AE775" i="1" s="1"/>
  <c r="O711" i="1"/>
  <c r="AD505" i="1"/>
  <c r="AH511" i="1"/>
  <c r="AH448" i="1"/>
  <c r="AH455" i="1"/>
  <c r="E407" i="1"/>
  <c r="E394" i="1"/>
  <c r="S788" i="1"/>
  <c r="AD775" i="1"/>
  <c r="R775" i="1"/>
  <c r="J775" i="1"/>
  <c r="AD710" i="1"/>
  <c r="J710" i="1"/>
  <c r="O690" i="1"/>
  <c r="AG516" i="1"/>
  <c r="Y505" i="1"/>
  <c r="O505" i="1"/>
  <c r="AE845" i="1"/>
  <c r="AE788" i="1" s="1"/>
  <c r="M711" i="1"/>
  <c r="AI688" i="1"/>
  <c r="AF568" i="1"/>
  <c r="AG502" i="1"/>
  <c r="AG525" i="1"/>
  <c r="AH530" i="1"/>
  <c r="AI530" i="1"/>
  <c r="N394" i="1"/>
  <c r="N414" i="1"/>
  <c r="N407" i="1"/>
  <c r="N419" i="1" s="1"/>
  <c r="AG591" i="1"/>
  <c r="M570" i="1"/>
  <c r="M505" i="1"/>
  <c r="AG448" i="1"/>
  <c r="AG455" i="1"/>
  <c r="K690" i="1"/>
  <c r="M556" i="1"/>
  <c r="W505" i="1"/>
  <c r="M387" i="1"/>
  <c r="AE688" i="1"/>
  <c r="AE530" i="1"/>
  <c r="AF530" i="1"/>
  <c r="AF537" i="1"/>
  <c r="AF503" i="1"/>
  <c r="V505" i="1"/>
  <c r="O775" i="1"/>
  <c r="Y703" i="1"/>
  <c r="Y705" i="1" s="1"/>
  <c r="AE587" i="1"/>
  <c r="AG575" i="1"/>
  <c r="AG585" i="1" s="1"/>
  <c r="AH554" i="1"/>
  <c r="AG542" i="1"/>
  <c r="K505" i="1"/>
  <c r="AJ416" i="1"/>
  <c r="O788" i="1"/>
  <c r="V775" i="1"/>
  <c r="N775" i="1"/>
  <c r="F775" i="1"/>
  <c r="X615" i="1"/>
  <c r="AG554" i="1"/>
  <c r="I419" i="1"/>
  <c r="J414" i="1"/>
  <c r="J407" i="1"/>
  <c r="J419" i="1" s="1"/>
  <c r="AE504" i="1"/>
  <c r="AE549" i="1"/>
  <c r="AF502" i="1"/>
  <c r="AF525" i="1"/>
  <c r="AF501" i="1"/>
  <c r="AF511" i="1"/>
  <c r="Y387" i="1"/>
  <c r="H17" i="3"/>
  <c r="AI711" i="1"/>
  <c r="S505" i="1"/>
  <c r="AF556" i="1"/>
  <c r="AE555" i="1"/>
  <c r="AE556" i="1" s="1"/>
  <c r="AE547" i="1"/>
  <c r="AE554" i="1" s="1"/>
  <c r="R505" i="1"/>
  <c r="AG494" i="1"/>
  <c r="AI448" i="1"/>
  <c r="G505" i="1"/>
  <c r="D406" i="1"/>
  <c r="D408" i="1" s="1"/>
  <c r="AH549" i="1"/>
  <c r="AI510" i="1"/>
  <c r="W517" i="1"/>
  <c r="F505" i="1"/>
  <c r="AE402" i="1"/>
  <c r="AE443" i="1"/>
  <c r="AE449" i="1" s="1"/>
  <c r="AE447" i="1"/>
  <c r="AF447" i="1"/>
  <c r="AF549" i="1"/>
  <c r="V525" i="1"/>
  <c r="F525" i="1"/>
  <c r="AH538" i="1"/>
  <c r="AE453" i="1"/>
  <c r="AE454" i="1" s="1"/>
  <c r="AE455" i="1" s="1"/>
  <c r="L414" i="1"/>
  <c r="U407" i="1"/>
  <c r="L394" i="1"/>
  <c r="AH361" i="1"/>
  <c r="S364" i="1"/>
  <c r="T378" i="1" s="1"/>
  <c r="H367" i="1"/>
  <c r="AE356" i="1"/>
  <c r="AE368" i="1"/>
  <c r="AI337" i="1"/>
  <c r="K549" i="1"/>
  <c r="AF531" i="1"/>
  <c r="AF532" i="1" s="1"/>
  <c r="K511" i="1"/>
  <c r="Q504" i="1"/>
  <c r="Q505" i="1" s="1"/>
  <c r="I502" i="1"/>
  <c r="I505" i="1" s="1"/>
  <c r="H488" i="1"/>
  <c r="P455" i="1"/>
  <c r="I448" i="1"/>
  <c r="R378" i="1"/>
  <c r="R366" i="1"/>
  <c r="AE361" i="1"/>
  <c r="G364" i="1"/>
  <c r="AG538" i="1"/>
  <c r="AG512" i="1"/>
  <c r="AE486" i="1"/>
  <c r="AE494" i="1" s="1"/>
  <c r="X448" i="1"/>
  <c r="H448" i="1"/>
  <c r="AF405" i="1"/>
  <c r="S414" i="1"/>
  <c r="S407" i="1"/>
  <c r="S419" i="1" s="1"/>
  <c r="T366" i="1"/>
  <c r="T367" i="1" s="1"/>
  <c r="Q378" i="1"/>
  <c r="Q366" i="1"/>
  <c r="Q367" i="1" s="1"/>
  <c r="W417" i="1"/>
  <c r="AA417" i="1"/>
  <c r="R416" i="1"/>
  <c r="V416" i="1"/>
  <c r="P378" i="1"/>
  <c r="P366" i="1"/>
  <c r="P367" i="1" s="1"/>
  <c r="D354" i="1"/>
  <c r="D358" i="1" s="1"/>
  <c r="M407" i="1"/>
  <c r="Q416" i="1"/>
  <c r="U416" i="1"/>
  <c r="R414" i="1"/>
  <c r="E366" i="1"/>
  <c r="E378" i="1"/>
  <c r="E380" i="1" s="1"/>
  <c r="K318" i="1"/>
  <c r="W511" i="1"/>
  <c r="G511" i="1"/>
  <c r="L455" i="1"/>
  <c r="Y454" i="1"/>
  <c r="Y455" i="1" s="1"/>
  <c r="I454" i="1"/>
  <c r="I455" i="1" s="1"/>
  <c r="T417" i="1"/>
  <c r="AH404" i="1"/>
  <c r="AH416" i="1" s="1"/>
  <c r="X407" i="1"/>
  <c r="Y383" i="1"/>
  <c r="Q375" i="1"/>
  <c r="D378" i="1"/>
  <c r="D366" i="1"/>
  <c r="AE538" i="1"/>
  <c r="AI526" i="1"/>
  <c r="AE512" i="1"/>
  <c r="AH489" i="1"/>
  <c r="AH488" i="1" s="1"/>
  <c r="AI458" i="1"/>
  <c r="Y367" i="1"/>
  <c r="AI370" i="1"/>
  <c r="W374" i="1"/>
  <c r="W353" i="1"/>
  <c r="N502" i="1"/>
  <c r="N505" i="1" s="1"/>
  <c r="AG465" i="1"/>
  <c r="W454" i="1"/>
  <c r="W455" i="1" s="1"/>
  <c r="Z438" i="1"/>
  <c r="W407" i="1"/>
  <c r="W419" i="1" s="1"/>
  <c r="W414" i="1"/>
  <c r="I374" i="1"/>
  <c r="M375" i="1" s="1"/>
  <c r="N378" i="1"/>
  <c r="N366" i="1"/>
  <c r="N367" i="1" s="1"/>
  <c r="P407" i="1"/>
  <c r="AH402" i="1"/>
  <c r="M380" i="1"/>
  <c r="S387" i="1"/>
  <c r="H387" i="1"/>
  <c r="H394" i="1" s="1"/>
  <c r="H375" i="1"/>
  <c r="V394" i="1"/>
  <c r="V414" i="1"/>
  <c r="Y375" i="1"/>
  <c r="U375" i="1"/>
  <c r="P448" i="1"/>
  <c r="T414" i="1"/>
  <c r="P375" i="1"/>
  <c r="W364" i="1"/>
  <c r="AI361" i="1"/>
  <c r="S454" i="1"/>
  <c r="S455" i="1" s="1"/>
  <c r="O417" i="1"/>
  <c r="O419" i="1"/>
  <c r="H407" i="1"/>
  <c r="AF402" i="1"/>
  <c r="K375" i="1"/>
  <c r="AF374" i="1"/>
  <c r="AF361" i="1"/>
  <c r="K364" i="1"/>
  <c r="AF336" i="1"/>
  <c r="AG336" i="1"/>
  <c r="AF337" i="1"/>
  <c r="AE413" i="1"/>
  <c r="AE403" i="1"/>
  <c r="L375" i="1"/>
  <c r="V378" i="1"/>
  <c r="V366" i="1"/>
  <c r="V367" i="1" s="1"/>
  <c r="O511" i="1"/>
  <c r="AI405" i="1"/>
  <c r="G374" i="1"/>
  <c r="U367" i="1"/>
  <c r="J378" i="1"/>
  <c r="J366" i="1"/>
  <c r="J367" i="1" s="1"/>
  <c r="V419" i="1"/>
  <c r="M394" i="1"/>
  <c r="I378" i="1"/>
  <c r="I366" i="1"/>
  <c r="I367" i="1" s="1"/>
  <c r="O378" i="1"/>
  <c r="O374" i="1"/>
  <c r="S375" i="1" s="1"/>
  <c r="U354" i="1"/>
  <c r="U358" i="1" s="1"/>
  <c r="U356" i="1"/>
  <c r="AI348" i="1"/>
  <c r="AG347" i="1"/>
  <c r="M330" i="1"/>
  <c r="K314" i="1"/>
  <c r="K319" i="1" s="1"/>
  <c r="Q308" i="1"/>
  <c r="M308" i="1"/>
  <c r="O297" i="1"/>
  <c r="O368" i="1"/>
  <c r="X356" i="1"/>
  <c r="AI355" i="1"/>
  <c r="T354" i="1"/>
  <c r="T358" i="1" s="1"/>
  <c r="K354" i="1"/>
  <c r="AI340" i="1"/>
  <c r="V336" i="1"/>
  <c r="J330" i="1"/>
  <c r="P319" i="1"/>
  <c r="J319" i="1"/>
  <c r="W254" i="1"/>
  <c r="AF312" i="1"/>
  <c r="AF317" i="1" s="1"/>
  <c r="I314" i="1"/>
  <c r="W308" i="1"/>
  <c r="N297" i="1"/>
  <c r="N292" i="1"/>
  <c r="AF356" i="1"/>
  <c r="AE319" i="1"/>
  <c r="M292" i="1"/>
  <c r="M297" i="1"/>
  <c r="T356" i="1"/>
  <c r="Y336" i="1"/>
  <c r="I336" i="1"/>
  <c r="AD314" i="1"/>
  <c r="AE317" i="1"/>
  <c r="AI287" i="1"/>
  <c r="AI292" i="1" s="1"/>
  <c r="AI286" i="1"/>
  <c r="T287" i="1"/>
  <c r="X286" i="1"/>
  <c r="X287" i="1" s="1"/>
  <c r="T296" i="1"/>
  <c r="J374" i="1"/>
  <c r="AF368" i="1"/>
  <c r="K368" i="1"/>
  <c r="I357" i="1"/>
  <c r="S356" i="1"/>
  <c r="R354" i="1"/>
  <c r="R358" i="1" s="1"/>
  <c r="I354" i="1"/>
  <c r="I358" i="1" s="1"/>
  <c r="I368" i="1"/>
  <c r="AD374" i="1"/>
  <c r="AD387" i="1" s="1"/>
  <c r="AD394" i="1" s="1"/>
  <c r="AD395" i="1" s="1"/>
  <c r="AI341" i="1"/>
  <c r="O336" i="1"/>
  <c r="U308" i="1"/>
  <c r="Y308" i="1"/>
  <c r="AG287" i="1"/>
  <c r="AG293" i="1"/>
  <c r="J249" i="1"/>
  <c r="H354" i="1"/>
  <c r="H358" i="1" s="1"/>
  <c r="N336" i="1"/>
  <c r="V318" i="1"/>
  <c r="AH354" i="1"/>
  <c r="AH358" i="1" s="1"/>
  <c r="Q368" i="1"/>
  <c r="Q354" i="1"/>
  <c r="Q358" i="1" s="1"/>
  <c r="G353" i="1"/>
  <c r="AI330" i="1"/>
  <c r="Y318" i="1"/>
  <c r="U318" i="1"/>
  <c r="AF238" i="1"/>
  <c r="L249" i="1"/>
  <c r="J297" i="1"/>
  <c r="K297" i="1"/>
  <c r="V357" i="1"/>
  <c r="O356" i="1"/>
  <c r="P357" i="1"/>
  <c r="U337" i="1"/>
  <c r="K336" i="1"/>
  <c r="V297" i="1"/>
  <c r="O354" i="1"/>
  <c r="F354" i="1"/>
  <c r="F358" i="1" s="1"/>
  <c r="J336" i="1"/>
  <c r="O318" i="1"/>
  <c r="R317" i="1"/>
  <c r="V317" i="1"/>
  <c r="R314" i="1"/>
  <c r="AH312" i="1"/>
  <c r="AH356" i="1"/>
  <c r="Q317" i="1"/>
  <c r="T374" i="1"/>
  <c r="X375" i="1" s="1"/>
  <c r="AH373" i="1"/>
  <c r="S357" i="1"/>
  <c r="E354" i="1"/>
  <c r="E358" i="1" s="1"/>
  <c r="AH249" i="1"/>
  <c r="R374" i="1"/>
  <c r="L318" i="1"/>
  <c r="AH313" i="1"/>
  <c r="AH318" i="1" s="1"/>
  <c r="K254" i="1"/>
  <c r="O254" i="1"/>
  <c r="Q357" i="1"/>
  <c r="M354" i="1"/>
  <c r="M358" i="1" s="1"/>
  <c r="M356" i="1"/>
  <c r="AH335" i="1"/>
  <c r="AI336" i="1" s="1"/>
  <c r="AG309" i="1"/>
  <c r="H356" i="1"/>
  <c r="O319" i="1"/>
  <c r="N308" i="1"/>
  <c r="R308" i="1"/>
  <c r="AH287" i="1"/>
  <c r="AH293" i="1"/>
  <c r="AG249" i="1"/>
  <c r="M249" i="1"/>
  <c r="X313" i="1"/>
  <c r="H313" i="1"/>
  <c r="U312" i="1"/>
  <c r="E312" i="1"/>
  <c r="S309" i="1"/>
  <c r="P302" i="1"/>
  <c r="P308" i="1" s="1"/>
  <c r="V298" i="1"/>
  <c r="F298" i="1"/>
  <c r="Q293" i="1"/>
  <c r="R287" i="1"/>
  <c r="D270" i="1"/>
  <c r="O269" i="1"/>
  <c r="AH263" i="1"/>
  <c r="AI248" i="1"/>
  <c r="O246" i="1"/>
  <c r="U243" i="1"/>
  <c r="AJ242" i="1"/>
  <c r="AF236" i="1"/>
  <c r="AJ179" i="1"/>
  <c r="AJ193" i="1" s="1"/>
  <c r="AG194" i="1"/>
  <c r="AG497" i="1" s="1"/>
  <c r="AG496" i="1" s="1"/>
  <c r="S134" i="1"/>
  <c r="K139" i="1"/>
  <c r="K133" i="1"/>
  <c r="K129" i="1"/>
  <c r="W313" i="1"/>
  <c r="G313" i="1"/>
  <c r="G314" i="1" s="1"/>
  <c r="U298" i="1"/>
  <c r="E298" i="1"/>
  <c r="L297" i="1"/>
  <c r="AI293" i="1"/>
  <c r="AF288" i="1"/>
  <c r="Y286" i="1"/>
  <c r="AG263" i="1"/>
  <c r="S191" i="1"/>
  <c r="S203" i="1"/>
  <c r="T203" i="1"/>
  <c r="L191" i="1"/>
  <c r="Y200" i="1"/>
  <c r="Y235" i="1"/>
  <c r="Y172" i="1"/>
  <c r="Z198" i="1" s="1"/>
  <c r="Y188" i="1"/>
  <c r="Y519" i="1" s="1"/>
  <c r="Y518" i="1" s="1"/>
  <c r="R134" i="1"/>
  <c r="V133" i="1"/>
  <c r="V139" i="1"/>
  <c r="N317" i="1"/>
  <c r="O302" i="1"/>
  <c r="O308" i="1" s="1"/>
  <c r="O293" i="1"/>
  <c r="AE287" i="1"/>
  <c r="AE292" i="1" s="1"/>
  <c r="Q287" i="1"/>
  <c r="U292" i="1" s="1"/>
  <c r="I287" i="1"/>
  <c r="AF242" i="1"/>
  <c r="R217" i="1"/>
  <c r="R243" i="1"/>
  <c r="AH243" i="1" s="1"/>
  <c r="AH254" i="1" s="1"/>
  <c r="AA240" i="1"/>
  <c r="AA205" i="1"/>
  <c r="AA193" i="1"/>
  <c r="R191" i="1"/>
  <c r="R203" i="1"/>
  <c r="V191" i="1"/>
  <c r="Q134" i="1"/>
  <c r="J139" i="1"/>
  <c r="J133" i="1"/>
  <c r="Q296" i="1"/>
  <c r="AE235" i="1"/>
  <c r="AE246" i="1" s="1"/>
  <c r="AE217" i="1"/>
  <c r="AE232" i="1" s="1"/>
  <c r="Q191" i="1"/>
  <c r="Q203" i="1"/>
  <c r="AH177" i="1"/>
  <c r="AH191" i="1" s="1"/>
  <c r="U191" i="1"/>
  <c r="G204" i="1"/>
  <c r="H204" i="1"/>
  <c r="G177" i="1"/>
  <c r="G203" i="1" s="1"/>
  <c r="U133" i="1"/>
  <c r="U139" i="1"/>
  <c r="I139" i="1"/>
  <c r="I133" i="1"/>
  <c r="I129" i="1"/>
  <c r="L317" i="1"/>
  <c r="T313" i="1"/>
  <c r="D313" i="1"/>
  <c r="D314" i="1" s="1"/>
  <c r="O309" i="1"/>
  <c r="V302" i="1"/>
  <c r="R298" i="1"/>
  <c r="P296" i="1"/>
  <c r="M293" i="1"/>
  <c r="P287" i="1"/>
  <c r="H287" i="1"/>
  <c r="L292" i="1" s="1"/>
  <c r="P270" i="1"/>
  <c r="R249" i="1"/>
  <c r="L248" i="1"/>
  <c r="K246" i="1"/>
  <c r="F215" i="1"/>
  <c r="F177" i="1"/>
  <c r="F204" i="1"/>
  <c r="AH128" i="1"/>
  <c r="P134" i="1"/>
  <c r="AI127" i="1"/>
  <c r="T133" i="1"/>
  <c r="T139" i="1"/>
  <c r="Z288" i="1"/>
  <c r="Q318" i="1"/>
  <c r="S313" i="1"/>
  <c r="S318" i="1" s="1"/>
  <c r="AH303" i="1"/>
  <c r="AF237" i="1"/>
  <c r="AH226" i="1"/>
  <c r="AH209" i="1"/>
  <c r="AH223" i="1" s="1"/>
  <c r="AD177" i="1"/>
  <c r="AD215" i="1"/>
  <c r="AE180" i="1"/>
  <c r="AE194" i="1" s="1"/>
  <c r="AE497" i="1" s="1"/>
  <c r="AE496" i="1" s="1"/>
  <c r="E178" i="1"/>
  <c r="E215" i="1" s="1"/>
  <c r="I194" i="1"/>
  <c r="I497" i="1" s="1"/>
  <c r="I496" i="1" s="1"/>
  <c r="E206" i="1"/>
  <c r="F206" i="1"/>
  <c r="AI174" i="1"/>
  <c r="W172" i="1"/>
  <c r="W200" i="1"/>
  <c r="X200" i="1"/>
  <c r="W188" i="1"/>
  <c r="W235" i="1"/>
  <c r="W209" i="1"/>
  <c r="W223" i="1" s="1"/>
  <c r="O134" i="1"/>
  <c r="D140" i="1"/>
  <c r="AF127" i="1"/>
  <c r="H139" i="1"/>
  <c r="H133" i="1"/>
  <c r="H129" i="1"/>
  <c r="AH241" i="1"/>
  <c r="P217" i="1"/>
  <c r="P232" i="1" s="1"/>
  <c r="AG226" i="1"/>
  <c r="AG209" i="1"/>
  <c r="AG223" i="1" s="1"/>
  <c r="AH195" i="1"/>
  <c r="AI195" i="1"/>
  <c r="Y192" i="1"/>
  <c r="Y204" i="1"/>
  <c r="Y215" i="1"/>
  <c r="Y230" i="1" s="1"/>
  <c r="Y177" i="1"/>
  <c r="Z203" i="1" s="1"/>
  <c r="Z174" i="1"/>
  <c r="AE140" i="1"/>
  <c r="AE134" i="1"/>
  <c r="N134" i="1"/>
  <c r="AE139" i="1"/>
  <c r="AE133" i="1"/>
  <c r="S133" i="1"/>
  <c r="S129" i="1"/>
  <c r="S139" i="1"/>
  <c r="M135" i="1"/>
  <c r="AE123" i="1"/>
  <c r="AF123" i="1"/>
  <c r="X191" i="1"/>
  <c r="M134" i="1"/>
  <c r="G129" i="1"/>
  <c r="G139" i="1"/>
  <c r="AG312" i="1"/>
  <c r="AG317" i="1" s="1"/>
  <c r="M312" i="1"/>
  <c r="K309" i="1"/>
  <c r="T302" i="1"/>
  <c r="T308" i="1" s="1"/>
  <c r="N298" i="1"/>
  <c r="Y293" i="1"/>
  <c r="I293" i="1"/>
  <c r="F287" i="1"/>
  <c r="AE253" i="1"/>
  <c r="Y134" i="1"/>
  <c r="R133" i="1"/>
  <c r="R139" i="1"/>
  <c r="AF303" i="1"/>
  <c r="Q254" i="1"/>
  <c r="T232" i="1"/>
  <c r="X232" i="1"/>
  <c r="AJ213" i="1"/>
  <c r="AJ228" i="1" s="1"/>
  <c r="W177" i="1"/>
  <c r="AE172" i="1"/>
  <c r="E198" i="1"/>
  <c r="AG128" i="1"/>
  <c r="L134" i="1"/>
  <c r="Q133" i="1"/>
  <c r="Q139" i="1"/>
  <c r="Y309" i="1"/>
  <c r="AE302" i="1"/>
  <c r="AE308" i="1" s="1"/>
  <c r="K302" i="1"/>
  <c r="K308" i="1" s="1"/>
  <c r="O292" i="1"/>
  <c r="AF280" i="1"/>
  <c r="AI242" i="1"/>
  <c r="AI253" i="1" s="1"/>
  <c r="AF235" i="1"/>
  <c r="U232" i="1"/>
  <c r="X134" i="1"/>
  <c r="K134" i="1"/>
  <c r="Y139" i="1"/>
  <c r="Y133" i="1"/>
  <c r="Y129" i="1"/>
  <c r="P133" i="1"/>
  <c r="P129" i="1"/>
  <c r="P139" i="1"/>
  <c r="AH127" i="1"/>
  <c r="AG227" i="1"/>
  <c r="AH227" i="1"/>
  <c r="AA210" i="1"/>
  <c r="AJ210" i="1" s="1"/>
  <c r="W134" i="1"/>
  <c r="O129" i="1"/>
  <c r="O139" i="1"/>
  <c r="O133" i="1"/>
  <c r="F138" i="1"/>
  <c r="F129" i="1"/>
  <c r="AE118" i="1"/>
  <c r="AE112" i="1"/>
  <c r="AE113" i="1" s="1"/>
  <c r="AE122" i="1" s="1"/>
  <c r="X253" i="1"/>
  <c r="AH221" i="1"/>
  <c r="AH222" i="1"/>
  <c r="V134" i="1"/>
  <c r="J134" i="1"/>
  <c r="N139" i="1"/>
  <c r="N133" i="1"/>
  <c r="D138" i="1"/>
  <c r="H132" i="1"/>
  <c r="AE119" i="1"/>
  <c r="AE162" i="1"/>
  <c r="X312" i="1"/>
  <c r="T293" i="1"/>
  <c r="W253" i="1"/>
  <c r="M247" i="1"/>
  <c r="J246" i="1"/>
  <c r="U134" i="1"/>
  <c r="I134" i="1"/>
  <c r="X139" i="1"/>
  <c r="X133" i="1"/>
  <c r="X129" i="1"/>
  <c r="AE132" i="1"/>
  <c r="AE138" i="1"/>
  <c r="AE129" i="1"/>
  <c r="AI331" i="1"/>
  <c r="V296" i="1"/>
  <c r="F296" i="1"/>
  <c r="AH242" i="1"/>
  <c r="AH253" i="1" s="1"/>
  <c r="I246" i="1"/>
  <c r="K192" i="1"/>
  <c r="K204" i="1"/>
  <c r="L204" i="1"/>
  <c r="O192" i="1"/>
  <c r="K177" i="1"/>
  <c r="W133" i="1"/>
  <c r="W129" i="1"/>
  <c r="W139" i="1"/>
  <c r="M139" i="1"/>
  <c r="M133" i="1"/>
  <c r="AD138" i="1"/>
  <c r="AD129" i="1"/>
  <c r="AD141" i="1" s="1"/>
  <c r="J192" i="1"/>
  <c r="N192" i="1"/>
  <c r="J215" i="1"/>
  <c r="J177" i="1"/>
  <c r="AI128" i="1"/>
  <c r="T134" i="1"/>
  <c r="AF128" i="1"/>
  <c r="H134" i="1"/>
  <c r="AG127" i="1"/>
  <c r="L139" i="1"/>
  <c r="L133" i="1"/>
  <c r="O103" i="1"/>
  <c r="AG102" i="1"/>
  <c r="AH239" i="1"/>
  <c r="X209" i="1"/>
  <c r="X206" i="1"/>
  <c r="V204" i="1"/>
  <c r="M203" i="1"/>
  <c r="P198" i="1"/>
  <c r="Y181" i="1"/>
  <c r="Y195" i="1" s="1"/>
  <c r="AI178" i="1"/>
  <c r="AI192" i="1" s="1"/>
  <c r="AE161" i="1"/>
  <c r="F102" i="1"/>
  <c r="F103" i="1" s="1"/>
  <c r="W102" i="1"/>
  <c r="W96" i="1"/>
  <c r="AI96" i="1" s="1"/>
  <c r="AI97" i="1"/>
  <c r="I76" i="3" s="1"/>
  <c r="N96" i="1"/>
  <c r="N102" i="1"/>
  <c r="N103" i="1" s="1"/>
  <c r="P82" i="1"/>
  <c r="P84" i="1"/>
  <c r="AF272" i="1"/>
  <c r="G206" i="1"/>
  <c r="U204" i="1"/>
  <c r="L203" i="1"/>
  <c r="Z201" i="1"/>
  <c r="X188" i="1"/>
  <c r="X519" i="1" s="1"/>
  <c r="X518" i="1" s="1"/>
  <c r="X181" i="1"/>
  <c r="X195" i="1" s="1"/>
  <c r="AE174" i="1"/>
  <c r="AH101" i="1"/>
  <c r="M96" i="1"/>
  <c r="M102" i="1"/>
  <c r="M103" i="1" s="1"/>
  <c r="AH89" i="1"/>
  <c r="J766" i="1"/>
  <c r="D82" i="1"/>
  <c r="D84" i="1"/>
  <c r="D83" i="1" s="1"/>
  <c r="AH276" i="1"/>
  <c r="Q272" i="1"/>
  <c r="AG239" i="1"/>
  <c r="AG120" i="1"/>
  <c r="W287" i="1"/>
  <c r="L96" i="1"/>
  <c r="L102" i="1"/>
  <c r="L103" i="1" s="1"/>
  <c r="Z101" i="1"/>
  <c r="AH90" i="1"/>
  <c r="V84" i="1"/>
  <c r="V82" i="1"/>
  <c r="AF71" i="1"/>
  <c r="AD100" i="1"/>
  <c r="AD102" i="1"/>
  <c r="AE101" i="1"/>
  <c r="G100" i="1"/>
  <c r="AE100" i="1" s="1"/>
  <c r="AF97" i="1"/>
  <c r="F76" i="3" s="1"/>
  <c r="K102" i="1"/>
  <c r="K96" i="1"/>
  <c r="AF96" i="1" s="1"/>
  <c r="H241" i="1"/>
  <c r="O100" i="1"/>
  <c r="AG100" i="1" s="1"/>
  <c r="AG101" i="1"/>
  <c r="U96" i="1"/>
  <c r="U102" i="1"/>
  <c r="U103" i="1" s="1"/>
  <c r="AG88" i="1"/>
  <c r="U766" i="1"/>
  <c r="O84" i="1"/>
  <c r="O82" i="1"/>
  <c r="I84" i="1"/>
  <c r="I82" i="1"/>
  <c r="AJ88" i="1"/>
  <c r="AH71" i="1"/>
  <c r="AI241" i="1"/>
  <c r="AG89" i="1"/>
  <c r="AD82" i="1"/>
  <c r="AD84" i="1"/>
  <c r="H82" i="1"/>
  <c r="H84" i="1"/>
  <c r="W100" i="1"/>
  <c r="AI100" i="1" s="1"/>
  <c r="AJ89" i="1"/>
  <c r="N766" i="1"/>
  <c r="AE71" i="1"/>
  <c r="I178" i="1"/>
  <c r="X172" i="1"/>
  <c r="E161" i="1"/>
  <c r="T82" i="1"/>
  <c r="T84" i="1"/>
  <c r="AG117" i="1"/>
  <c r="H102" i="1"/>
  <c r="H103" i="1" s="1"/>
  <c r="H96" i="1"/>
  <c r="AF88" i="1"/>
  <c r="Y84" i="1"/>
  <c r="Y82" i="1"/>
  <c r="M84" i="1"/>
  <c r="M82" i="1"/>
  <c r="AG241" i="1"/>
  <c r="AH123" i="1"/>
  <c r="AF118" i="1"/>
  <c r="G102" i="1"/>
  <c r="G96" i="1"/>
  <c r="AE96" i="1" s="1"/>
  <c r="AE97" i="1"/>
  <c r="E76" i="3" s="1"/>
  <c r="S82" i="1"/>
  <c r="S84" i="1"/>
  <c r="G766" i="1"/>
  <c r="AE823" i="1"/>
  <c r="AE766" i="1" s="1"/>
  <c r="AF89" i="1"/>
  <c r="X82" i="1"/>
  <c r="X84" i="1"/>
  <c r="AG71" i="1"/>
  <c r="V102" i="1"/>
  <c r="V103" i="1" s="1"/>
  <c r="AF90" i="1"/>
  <c r="AI89" i="1"/>
  <c r="R766" i="1"/>
  <c r="L82" i="1"/>
  <c r="L84" i="1"/>
  <c r="AF276" i="1"/>
  <c r="AF277" i="1" s="1"/>
  <c r="AF63" i="1" s="1"/>
  <c r="J272" i="1"/>
  <c r="AI156" i="1"/>
  <c r="E423" i="1"/>
  <c r="E399" i="1" s="1"/>
  <c r="X354" i="1"/>
  <c r="P102" i="1"/>
  <c r="P103" i="1" s="1"/>
  <c r="F84" i="1"/>
  <c r="F82" i="1"/>
  <c r="AG276" i="1"/>
  <c r="R100" i="1"/>
  <c r="R102" i="1"/>
  <c r="R103" i="1" s="1"/>
  <c r="E96" i="1"/>
  <c r="E102" i="1"/>
  <c r="E103" i="1" s="1"/>
  <c r="Q84" i="1"/>
  <c r="Q82" i="1"/>
  <c r="AI71" i="1"/>
  <c r="I100" i="1"/>
  <c r="I102" i="1"/>
  <c r="I103" i="1" s="1"/>
  <c r="X102" i="1"/>
  <c r="X103" i="1" s="1"/>
  <c r="X96" i="1"/>
  <c r="AG97" i="1"/>
  <c r="G76" i="3" s="1"/>
  <c r="O96" i="1"/>
  <c r="AG96" i="1" s="1"/>
  <c r="W82" i="1"/>
  <c r="W84" i="1"/>
  <c r="K82" i="1"/>
  <c r="K84" i="1"/>
  <c r="E84" i="1"/>
  <c r="E82" i="1"/>
  <c r="R276" i="1"/>
  <c r="R272" i="1" s="1"/>
  <c r="AH272" i="1" s="1"/>
  <c r="U277" i="1"/>
  <c r="E277" i="1"/>
  <c r="R151" i="1"/>
  <c r="M151" i="1"/>
  <c r="H62" i="1"/>
  <c r="Z354" i="1"/>
  <c r="Z353" i="1"/>
  <c r="Z370" i="1" s="1"/>
  <c r="Z374" i="1" s="1"/>
  <c r="AA355" i="1"/>
  <c r="Z365" i="1"/>
  <c r="N423" i="1"/>
  <c r="N424" i="1"/>
  <c r="W424" i="1"/>
  <c r="W423" i="1"/>
  <c r="K424" i="1"/>
  <c r="K423" i="1"/>
  <c r="T102" i="1"/>
  <c r="T103" i="1" s="1"/>
  <c r="D102" i="1"/>
  <c r="D103" i="1" s="1"/>
  <c r="P96" i="1"/>
  <c r="T272" i="1"/>
  <c r="AJ56" i="1"/>
  <c r="Q424" i="1"/>
  <c r="Q423" i="1"/>
  <c r="J424" i="1"/>
  <c r="J423" i="1"/>
  <c r="S102" i="1"/>
  <c r="L62" i="1"/>
  <c r="AI611" i="1"/>
  <c r="T615" i="1"/>
  <c r="AF611" i="1"/>
  <c r="H619" i="1"/>
  <c r="H56" i="1" s="1"/>
  <c r="X424" i="1"/>
  <c r="X423" i="1"/>
  <c r="I424" i="1"/>
  <c r="I423" i="1"/>
  <c r="AD151" i="1"/>
  <c r="AE39" i="1"/>
  <c r="P424" i="1"/>
  <c r="P423" i="1"/>
  <c r="V276" i="1"/>
  <c r="V272" i="1" s="1"/>
  <c r="U151" i="1"/>
  <c r="P62" i="1"/>
  <c r="O424" i="1"/>
  <c r="O423" i="1"/>
  <c r="Z277" i="1"/>
  <c r="J63" i="1"/>
  <c r="Z453" i="1"/>
  <c r="AG39" i="1"/>
  <c r="AF38" i="1"/>
  <c r="AG38" i="1"/>
  <c r="E18" i="1"/>
  <c r="E44" i="1"/>
  <c r="E43" i="1"/>
  <c r="E45" i="1"/>
  <c r="E151" i="1"/>
  <c r="E611" i="1"/>
  <c r="S423" i="1"/>
  <c r="S424" i="1"/>
  <c r="D44" i="1"/>
  <c r="D43" i="1"/>
  <c r="D18" i="1"/>
  <c r="G424" i="1"/>
  <c r="G423" i="1"/>
  <c r="G399" i="1" s="1"/>
  <c r="T424" i="1"/>
  <c r="T423" i="1"/>
  <c r="X63" i="1"/>
  <c r="AE611" i="1"/>
  <c r="D619" i="1"/>
  <c r="D56" i="1" s="1"/>
  <c r="AD13" i="1"/>
  <c r="AD113" i="1"/>
  <c r="AD29" i="1" s="1"/>
  <c r="L272" i="1"/>
  <c r="V424" i="1"/>
  <c r="V423" i="1"/>
  <c r="R424" i="1"/>
  <c r="R423" i="1"/>
  <c r="S62" i="1"/>
  <c r="F151" i="1"/>
  <c r="X145" i="1"/>
  <c r="X34" i="1" s="1"/>
  <c r="P145" i="1"/>
  <c r="P34" i="1" s="1"/>
  <c r="AF145" i="1"/>
  <c r="AF34" i="1" s="1"/>
  <c r="AH611" i="1"/>
  <c r="P615" i="1"/>
  <c r="AG611" i="1"/>
  <c r="L619" i="1"/>
  <c r="L56" i="1" s="1"/>
  <c r="N276" i="1"/>
  <c r="N272" i="1" s="1"/>
  <c r="J151" i="1"/>
  <c r="AF39" i="1"/>
  <c r="E13" i="14"/>
  <c r="AH39" i="1"/>
  <c r="M424" i="1"/>
  <c r="M423" i="1"/>
  <c r="AG240" i="1"/>
  <c r="L424" i="1"/>
  <c r="L423" i="1"/>
  <c r="Q39" i="1"/>
  <c r="AH638" i="1"/>
  <c r="AH145" i="1" s="1"/>
  <c r="AH34" i="1" s="1"/>
  <c r="AF626" i="1"/>
  <c r="AF144" i="1" s="1"/>
  <c r="AF33" i="1" s="1"/>
  <c r="P39" i="1"/>
  <c r="F423" i="1"/>
  <c r="F399" i="1" s="1"/>
  <c r="O39" i="1"/>
  <c r="H145" i="1"/>
  <c r="H34" i="1" s="1"/>
  <c r="L39" i="1"/>
  <c r="K39" i="1"/>
  <c r="U379" i="1"/>
  <c r="D46" i="1"/>
  <c r="H423" i="1"/>
  <c r="AH626" i="1"/>
  <c r="AH144" i="1" s="1"/>
  <c r="AH33" i="1" s="1"/>
  <c r="V39" i="1"/>
  <c r="D59" i="3" l="1"/>
  <c r="F114" i="3"/>
  <c r="D89" i="3" s="1"/>
  <c r="T383" i="1"/>
  <c r="T380" i="1"/>
  <c r="AH274" i="1"/>
  <c r="X297" i="1"/>
  <c r="X292" i="1"/>
  <c r="G401" i="1"/>
  <c r="AD45" i="1"/>
  <c r="AD44" i="1"/>
  <c r="AO13" i="1"/>
  <c r="AO15" i="1" s="1"/>
  <c r="AD25" i="1"/>
  <c r="AD18" i="1"/>
  <c r="AD75" i="1"/>
  <c r="I49" i="3"/>
  <c r="F61" i="1"/>
  <c r="AD61" i="1"/>
  <c r="AD163" i="1"/>
  <c r="AE102" i="1"/>
  <c r="G103" i="1"/>
  <c r="AG216" i="1"/>
  <c r="AG251" i="1"/>
  <c r="AH251" i="1"/>
  <c r="J61" i="1"/>
  <c r="J157" i="1"/>
  <c r="AF151" i="1"/>
  <c r="N157" i="1"/>
  <c r="AE615" i="1"/>
  <c r="G615" i="1" s="1"/>
  <c r="G619" i="1" s="1"/>
  <c r="G56" i="1" s="1"/>
  <c r="AE614" i="1"/>
  <c r="G614" i="1" s="1"/>
  <c r="G618" i="1" s="1"/>
  <c r="E83" i="1"/>
  <c r="H49" i="3"/>
  <c r="AA287" i="1"/>
  <c r="W292" i="1"/>
  <c r="W297" i="1"/>
  <c r="M435" i="1"/>
  <c r="M399" i="1"/>
  <c r="N126" i="1"/>
  <c r="N273" i="1"/>
  <c r="N268" i="1"/>
  <c r="N274" i="1"/>
  <c r="R427" i="1"/>
  <c r="R436" i="1"/>
  <c r="E619" i="1"/>
  <c r="E56" i="1" s="1"/>
  <c r="E618" i="1"/>
  <c r="Q435" i="1"/>
  <c r="Q399" i="1"/>
  <c r="K83" i="1"/>
  <c r="X198" i="1"/>
  <c r="X186" i="1"/>
  <c r="X221" i="1"/>
  <c r="X222" i="1"/>
  <c r="AF102" i="1"/>
  <c r="K103" i="1"/>
  <c r="O191" i="1"/>
  <c r="K191" i="1"/>
  <c r="K203" i="1"/>
  <c r="AE157" i="1"/>
  <c r="AF194" i="1"/>
  <c r="AF497" i="1" s="1"/>
  <c r="AF496" i="1" s="1"/>
  <c r="I317" i="1"/>
  <c r="E314" i="1"/>
  <c r="AH317" i="1"/>
  <c r="P387" i="1"/>
  <c r="AI417" i="1"/>
  <c r="AJ417" i="1"/>
  <c r="AF414" i="1"/>
  <c r="D380" i="1"/>
  <c r="D391" i="1"/>
  <c r="Q383" i="1"/>
  <c r="Q380" i="1"/>
  <c r="Q385" i="1" s="1"/>
  <c r="U383" i="1"/>
  <c r="S435" i="1"/>
  <c r="S399" i="1"/>
  <c r="AH102" i="1"/>
  <c r="S103" i="1"/>
  <c r="J399" i="1"/>
  <c r="J435" i="1"/>
  <c r="M427" i="1"/>
  <c r="M436" i="1"/>
  <c r="T399" i="1"/>
  <c r="T435" i="1"/>
  <c r="Z63" i="1"/>
  <c r="U314" i="1"/>
  <c r="AI312" i="1"/>
  <c r="AI317" i="1" s="1"/>
  <c r="U317" i="1"/>
  <c r="H419" i="1"/>
  <c r="L419" i="1"/>
  <c r="AF407" i="1"/>
  <c r="AI509" i="1"/>
  <c r="AI516" i="1" s="1"/>
  <c r="AI517" i="1"/>
  <c r="E20" i="3"/>
  <c r="E13" i="3" s="1"/>
  <c r="E14" i="3" s="1"/>
  <c r="E47" i="3"/>
  <c r="U63" i="1"/>
  <c r="U276" i="1"/>
  <c r="H399" i="1"/>
  <c r="AF423" i="1"/>
  <c r="AF435" i="1" s="1"/>
  <c r="H435" i="1"/>
  <c r="W399" i="1"/>
  <c r="W435" i="1"/>
  <c r="W427" i="1"/>
  <c r="W436" i="1"/>
  <c r="U400" i="1"/>
  <c r="Y379" i="1"/>
  <c r="U576" i="1"/>
  <c r="H427" i="1"/>
  <c r="E61" i="1"/>
  <c r="E163" i="1"/>
  <c r="I157" i="1"/>
  <c r="X399" i="1"/>
  <c r="X435" i="1"/>
  <c r="Q427" i="1"/>
  <c r="Q436" i="1"/>
  <c r="AG217" i="1"/>
  <c r="I192" i="1"/>
  <c r="I204" i="1"/>
  <c r="M192" i="1"/>
  <c r="I215" i="1"/>
  <c r="I177" i="1"/>
  <c r="AF178" i="1"/>
  <c r="AG215" i="1"/>
  <c r="AG250" i="1"/>
  <c r="F297" i="1"/>
  <c r="G297" i="1"/>
  <c r="Z188" i="1"/>
  <c r="Z200" i="1"/>
  <c r="Z178" i="1"/>
  <c r="AF139" i="1"/>
  <c r="AF133" i="1"/>
  <c r="F24" i="3"/>
  <c r="Y296" i="1"/>
  <c r="Z296" i="1"/>
  <c r="Y287" i="1"/>
  <c r="Y564" i="1"/>
  <c r="Y563" i="1" s="1"/>
  <c r="R319" i="1"/>
  <c r="V319" i="1"/>
  <c r="V399" i="1"/>
  <c r="V435" i="1"/>
  <c r="T427" i="1"/>
  <c r="T436" i="1"/>
  <c r="O435" i="1"/>
  <c r="O399" i="1"/>
  <c r="X427" i="1"/>
  <c r="X436" i="1"/>
  <c r="Z379" i="1"/>
  <c r="Z95" i="1"/>
  <c r="W85" i="1"/>
  <c r="W83" i="1"/>
  <c r="G49" i="3"/>
  <c r="E49" i="3"/>
  <c r="Q126" i="1"/>
  <c r="Q273" i="1"/>
  <c r="Q268" i="1"/>
  <c r="Q274" i="1"/>
  <c r="AI134" i="1"/>
  <c r="I25" i="3"/>
  <c r="AH134" i="1"/>
  <c r="H25" i="3"/>
  <c r="AF293" i="1"/>
  <c r="AF287" i="1"/>
  <c r="AF292" i="1" s="1"/>
  <c r="AG247" i="1"/>
  <c r="H318" i="1"/>
  <c r="AF313" i="1"/>
  <c r="H314" i="1"/>
  <c r="J292" i="1"/>
  <c r="AI511" i="1"/>
  <c r="M367" i="1"/>
  <c r="U419" i="1"/>
  <c r="Y419" i="1"/>
  <c r="L56" i="3"/>
  <c r="M57" i="3"/>
  <c r="F391" i="1"/>
  <c r="F401" i="1"/>
  <c r="M83" i="1"/>
  <c r="M85" i="1"/>
  <c r="N84" i="1"/>
  <c r="N82" i="1"/>
  <c r="I83" i="1"/>
  <c r="I85" i="1"/>
  <c r="AH277" i="1"/>
  <c r="AH63" i="1" s="1"/>
  <c r="J191" i="1"/>
  <c r="W191" i="1"/>
  <c r="W203" i="1"/>
  <c r="AA177" i="1"/>
  <c r="AA203" i="1" s="1"/>
  <c r="Y191" i="1"/>
  <c r="Y203" i="1"/>
  <c r="AH220" i="1"/>
  <c r="V308" i="1"/>
  <c r="Z308" i="1"/>
  <c r="AJ240" i="1"/>
  <c r="AA251" i="1"/>
  <c r="AA258" i="1"/>
  <c r="Y221" i="1"/>
  <c r="Z221" i="1" s="1"/>
  <c r="Y222" i="1"/>
  <c r="Z222" i="1" s="1"/>
  <c r="AA222" i="1" s="1"/>
  <c r="Y198" i="1"/>
  <c r="Y186" i="1"/>
  <c r="AJ253" i="1"/>
  <c r="X318" i="1"/>
  <c r="S308" i="1"/>
  <c r="J375" i="1"/>
  <c r="J387" i="1"/>
  <c r="K387" i="1"/>
  <c r="O375" i="1"/>
  <c r="O387" i="1"/>
  <c r="AG374" i="1"/>
  <c r="U387" i="1"/>
  <c r="AF494" i="1"/>
  <c r="AD396" i="1"/>
  <c r="AD406" i="1"/>
  <c r="AD408" i="1" s="1"/>
  <c r="AD103" i="1"/>
  <c r="D77" i="3"/>
  <c r="D78" i="3" s="1"/>
  <c r="AF274" i="1"/>
  <c r="AF273" i="1"/>
  <c r="J230" i="1"/>
  <c r="N230" i="1"/>
  <c r="AF246" i="1"/>
  <c r="AG246" i="1"/>
  <c r="R254" i="1"/>
  <c r="V254" i="1"/>
  <c r="Y246" i="1"/>
  <c r="Y238" i="1"/>
  <c r="AI243" i="1"/>
  <c r="AI254" i="1" s="1"/>
  <c r="U254" i="1"/>
  <c r="Y254" i="1"/>
  <c r="AF354" i="1"/>
  <c r="AF358" i="1" s="1"/>
  <c r="K358" i="1"/>
  <c r="O380" i="1"/>
  <c r="V380" i="1"/>
  <c r="V383" i="1"/>
  <c r="H388" i="1"/>
  <c r="X419" i="1"/>
  <c r="AI416" i="1"/>
  <c r="AH585" i="1"/>
  <c r="AF554" i="1"/>
  <c r="O427" i="1"/>
  <c r="O436" i="1"/>
  <c r="Y83" i="1"/>
  <c r="O85" i="1"/>
  <c r="O83" i="1"/>
  <c r="R232" i="1"/>
  <c r="V232" i="1"/>
  <c r="AJ286" i="1"/>
  <c r="AJ291" i="1" s="1"/>
  <c r="X296" i="1"/>
  <c r="X564" i="1"/>
  <c r="X563" i="1" s="1"/>
  <c r="S388" i="1"/>
  <c r="M419" i="1"/>
  <c r="Q419" i="1"/>
  <c r="AH503" i="1"/>
  <c r="AH537" i="1"/>
  <c r="Y388" i="1"/>
  <c r="K692" i="1"/>
  <c r="AF692" i="1" s="1"/>
  <c r="AF690" i="1"/>
  <c r="P80" i="3"/>
  <c r="Q37" i="3"/>
  <c r="V427" i="1"/>
  <c r="V436" i="1"/>
  <c r="T126" i="1"/>
  <c r="T274" i="1"/>
  <c r="T273" i="1"/>
  <c r="X273" i="1"/>
  <c r="T268" i="1"/>
  <c r="P85" i="1"/>
  <c r="P83" i="1"/>
  <c r="AF248" i="1"/>
  <c r="AG248" i="1"/>
  <c r="Y209" i="1"/>
  <c r="Y223" i="1" s="1"/>
  <c r="AG292" i="1"/>
  <c r="T297" i="1"/>
  <c r="T292" i="1"/>
  <c r="AI356" i="1"/>
  <c r="AI368" i="1"/>
  <c r="AE406" i="1"/>
  <c r="AE415" i="1"/>
  <c r="W378" i="1"/>
  <c r="W366" i="1"/>
  <c r="AI364" i="1"/>
  <c r="X378" i="1"/>
  <c r="W354" i="1"/>
  <c r="AI353" i="1"/>
  <c r="AG417" i="1"/>
  <c r="AF417" i="1"/>
  <c r="AG615" i="1"/>
  <c r="O615" i="1" s="1"/>
  <c r="O619" i="1" s="1"/>
  <c r="O56" i="1" s="1"/>
  <c r="AG614" i="1"/>
  <c r="O614" i="1" s="1"/>
  <c r="O618" i="1" s="1"/>
  <c r="X85" i="1"/>
  <c r="X83" i="1"/>
  <c r="AG272" i="1"/>
  <c r="L126" i="1"/>
  <c r="P273" i="1"/>
  <c r="L268" i="1"/>
  <c r="L274" i="1"/>
  <c r="L273" i="1"/>
  <c r="AF615" i="1"/>
  <c r="K615" i="1" s="1"/>
  <c r="K619" i="1" s="1"/>
  <c r="K56" i="1" s="1"/>
  <c r="AF614" i="1"/>
  <c r="K614" i="1" s="1"/>
  <c r="K618" i="1" s="1"/>
  <c r="U84" i="1"/>
  <c r="U82" i="1"/>
  <c r="X223" i="1"/>
  <c r="W246" i="1"/>
  <c r="W238" i="1"/>
  <c r="AI313" i="1"/>
  <c r="AI318" i="1" s="1"/>
  <c r="T318" i="1"/>
  <c r="T314" i="1"/>
  <c r="AH215" i="1"/>
  <c r="AH230" i="1" s="1"/>
  <c r="AH250" i="1"/>
  <c r="AI250" i="1"/>
  <c r="AH139" i="1"/>
  <c r="AH133" i="1"/>
  <c r="H24" i="3"/>
  <c r="W186" i="1"/>
  <c r="W519" i="1"/>
  <c r="W518" i="1" s="1"/>
  <c r="AH302" i="1"/>
  <c r="AH309" i="1"/>
  <c r="AI309" i="1"/>
  <c r="R387" i="1"/>
  <c r="R375" i="1"/>
  <c r="O358" i="1"/>
  <c r="AG354" i="1"/>
  <c r="AG358" i="1" s="1"/>
  <c r="AI291" i="1"/>
  <c r="AI571" i="1" s="1"/>
  <c r="AI570" i="1" s="1"/>
  <c r="AI564" i="1"/>
  <c r="AI563" i="1" s="1"/>
  <c r="I383" i="1"/>
  <c r="I380" i="1"/>
  <c r="I385" i="1" s="1"/>
  <c r="M383" i="1"/>
  <c r="W387" i="1"/>
  <c r="W375" i="1"/>
  <c r="AI374" i="1"/>
  <c r="AI375" i="1" s="1"/>
  <c r="R419" i="1"/>
  <c r="X387" i="1"/>
  <c r="AG414" i="1"/>
  <c r="F83" i="1"/>
  <c r="J204" i="1"/>
  <c r="AF253" i="1"/>
  <c r="AG253" i="1"/>
  <c r="AH615" i="1"/>
  <c r="S615" i="1" s="1"/>
  <c r="S619" i="1" s="1"/>
  <c r="S56" i="1" s="1"/>
  <c r="AH614" i="1"/>
  <c r="S614" i="1" s="1"/>
  <c r="S618" i="1" s="1"/>
  <c r="V126" i="1"/>
  <c r="V274" i="1"/>
  <c r="V273" i="1"/>
  <c r="V268" i="1"/>
  <c r="Z301" i="1"/>
  <c r="X358" i="1"/>
  <c r="F49" i="3"/>
  <c r="AG423" i="1"/>
  <c r="AG435" i="1" s="1"/>
  <c r="L435" i="1"/>
  <c r="L399" i="1"/>
  <c r="P399" i="1"/>
  <c r="AH423" i="1"/>
  <c r="AH435" i="1" s="1"/>
  <c r="P435" i="1"/>
  <c r="AI615" i="1"/>
  <c r="W615" i="1" s="1"/>
  <c r="W619" i="1" s="1"/>
  <c r="W56" i="1" s="1"/>
  <c r="AI614" i="1"/>
  <c r="W614" i="1" s="1"/>
  <c r="W618" i="1" s="1"/>
  <c r="M61" i="1"/>
  <c r="AG151" i="1"/>
  <c r="M157" i="1"/>
  <c r="Q157" i="1"/>
  <c r="E391" i="1"/>
  <c r="E401" i="1"/>
  <c r="AE82" i="1"/>
  <c r="AE84" i="1"/>
  <c r="H85" i="1"/>
  <c r="H83" i="1"/>
  <c r="J84" i="1"/>
  <c r="AF84" i="1" s="1"/>
  <c r="J82" i="1"/>
  <c r="AG103" i="1"/>
  <c r="G77" i="3"/>
  <c r="G78" i="3" s="1"/>
  <c r="AI177" i="1"/>
  <c r="AI191" i="1" s="1"/>
  <c r="AF302" i="1"/>
  <c r="AF309" i="1"/>
  <c r="M314" i="1"/>
  <c r="M317" i="1"/>
  <c r="S135" i="1"/>
  <c r="AI215" i="1"/>
  <c r="AI230" i="1" s="1"/>
  <c r="I135" i="1"/>
  <c r="E427" i="1"/>
  <c r="I297" i="1"/>
  <c r="I292" i="1"/>
  <c r="H203" i="1"/>
  <c r="W318" i="1"/>
  <c r="W314" i="1"/>
  <c r="AH292" i="1"/>
  <c r="X308" i="1"/>
  <c r="M385" i="1"/>
  <c r="P383" i="1"/>
  <c r="P380" i="1"/>
  <c r="AH502" i="1"/>
  <c r="Z387" i="1"/>
  <c r="Z375" i="1"/>
  <c r="D21" i="1"/>
  <c r="D25" i="1"/>
  <c r="D20" i="1"/>
  <c r="L427" i="1"/>
  <c r="AG424" i="1"/>
  <c r="L436" i="1"/>
  <c r="Q297" i="1"/>
  <c r="Q292" i="1"/>
  <c r="K135" i="1"/>
  <c r="AH414" i="1"/>
  <c r="AI414" i="1"/>
  <c r="N375" i="1"/>
  <c r="O38" i="3"/>
  <c r="AA354" i="1"/>
  <c r="AJ354" i="1" s="1"/>
  <c r="AA353" i="1"/>
  <c r="AA365" i="1"/>
  <c r="AA379" i="1" s="1"/>
  <c r="AA98" i="1"/>
  <c r="AA356" i="1"/>
  <c r="AJ355" i="1"/>
  <c r="AJ356" i="1" s="1"/>
  <c r="G427" i="1"/>
  <c r="E25" i="1"/>
  <c r="E21" i="1"/>
  <c r="E20" i="1"/>
  <c r="U61" i="1"/>
  <c r="U157" i="1"/>
  <c r="Y157" i="1"/>
  <c r="AI151" i="1"/>
  <c r="P427" i="1"/>
  <c r="AH424" i="1"/>
  <c r="AH436" i="1" s="1"/>
  <c r="P436" i="1"/>
  <c r="R61" i="1"/>
  <c r="V157" i="1"/>
  <c r="AH151" i="1"/>
  <c r="R157" i="1"/>
  <c r="G82" i="1"/>
  <c r="G84" i="1"/>
  <c r="G83" i="1" s="1"/>
  <c r="AF82" i="1"/>
  <c r="AE121" i="1"/>
  <c r="AE163" i="1"/>
  <c r="AD32" i="1"/>
  <c r="AD46" i="1" s="1"/>
  <c r="AD43" i="1"/>
  <c r="S427" i="1"/>
  <c r="S436" i="1"/>
  <c r="K435" i="1"/>
  <c r="K399" i="1"/>
  <c r="E63" i="1"/>
  <c r="E276" i="1"/>
  <c r="E272" i="1" s="1"/>
  <c r="J126" i="1"/>
  <c r="J268" i="1"/>
  <c r="J274" i="1"/>
  <c r="J273" i="1"/>
  <c r="S85" i="1"/>
  <c r="S83" i="1"/>
  <c r="AD83" i="1"/>
  <c r="D73" i="3"/>
  <c r="V83" i="1"/>
  <c r="X317" i="1"/>
  <c r="X314" i="1"/>
  <c r="S314" i="1"/>
  <c r="S319" i="1" s="1"/>
  <c r="AI172" i="1"/>
  <c r="W198" i="1"/>
  <c r="AA172" i="1"/>
  <c r="AJ172" i="1" s="1"/>
  <c r="AJ186" i="1" s="1"/>
  <c r="Z312" i="1"/>
  <c r="Z298" i="1"/>
  <c r="Z293" i="1"/>
  <c r="R297" i="1"/>
  <c r="S297" i="1"/>
  <c r="R292" i="1"/>
  <c r="V292" i="1"/>
  <c r="U297" i="1"/>
  <c r="I319" i="1"/>
  <c r="AI407" i="1"/>
  <c r="AI419" i="1" s="1"/>
  <c r="P419" i="1"/>
  <c r="AH407" i="1"/>
  <c r="AH419" i="1" s="1"/>
  <c r="T419" i="1"/>
  <c r="Y394" i="1"/>
  <c r="AG511" i="1"/>
  <c r="AG501" i="1"/>
  <c r="AF454" i="1"/>
  <c r="AF455" i="1" s="1"/>
  <c r="S394" i="1"/>
  <c r="E40" i="3"/>
  <c r="E43" i="3"/>
  <c r="E59" i="3"/>
  <c r="E34" i="3"/>
  <c r="E27" i="3" s="1"/>
  <c r="E28" i="3" s="1"/>
  <c r="AE135" i="1"/>
  <c r="AE141" i="1"/>
  <c r="AI188" i="1"/>
  <c r="W221" i="1"/>
  <c r="W220" i="1" s="1"/>
  <c r="W222" i="1"/>
  <c r="K378" i="1"/>
  <c r="AF364" i="1"/>
  <c r="K366" i="1"/>
  <c r="L378" i="1"/>
  <c r="AG537" i="1"/>
  <c r="AG503" i="1"/>
  <c r="AH504" i="1"/>
  <c r="AF241" i="1"/>
  <c r="AG252" i="1" s="1"/>
  <c r="H217" i="1"/>
  <c r="L252" i="1"/>
  <c r="H243" i="1"/>
  <c r="H252" i="1"/>
  <c r="W103" i="1"/>
  <c r="AI102" i="1"/>
  <c r="AG139" i="1"/>
  <c r="AG133" i="1"/>
  <c r="G24" i="3"/>
  <c r="T387" i="1"/>
  <c r="T375" i="1"/>
  <c r="G354" i="1"/>
  <c r="AE353" i="1"/>
  <c r="N383" i="1"/>
  <c r="N380" i="1"/>
  <c r="N385" i="1" s="1"/>
  <c r="AE501" i="1"/>
  <c r="AE511" i="1"/>
  <c r="AE364" i="1"/>
  <c r="AE378" i="1" s="1"/>
  <c r="G366" i="1"/>
  <c r="AE366" i="1" s="1"/>
  <c r="AE367" i="1" s="1"/>
  <c r="G378" i="1"/>
  <c r="G380" i="1" s="1"/>
  <c r="H378" i="1"/>
  <c r="AE407" i="1"/>
  <c r="AE419" i="1" s="1"/>
  <c r="AE414" i="1"/>
  <c r="AF505" i="1"/>
  <c r="AH501" i="1"/>
  <c r="AG82" i="1"/>
  <c r="T85" i="1"/>
  <c r="AI84" i="1"/>
  <c r="T83" i="1"/>
  <c r="AI217" i="1"/>
  <c r="AI232" i="1" s="1"/>
  <c r="AI252" i="1"/>
  <c r="AE188" i="1"/>
  <c r="AF188" i="1"/>
  <c r="AH217" i="1"/>
  <c r="AH232" i="1" s="1"/>
  <c r="AH252" i="1"/>
  <c r="Y317" i="1"/>
  <c r="J380" i="1"/>
  <c r="J385" i="1" s="1"/>
  <c r="J383" i="1"/>
  <c r="X367" i="1"/>
  <c r="AI525" i="1"/>
  <c r="AI502" i="1"/>
  <c r="AI505" i="1" s="1"/>
  <c r="R126" i="1"/>
  <c r="R274" i="1"/>
  <c r="R273" i="1"/>
  <c r="R268" i="1"/>
  <c r="I435" i="1"/>
  <c r="I399" i="1"/>
  <c r="Q83" i="1"/>
  <c r="Q85" i="1"/>
  <c r="W135" i="1"/>
  <c r="H135" i="1"/>
  <c r="H297" i="1"/>
  <c r="H292" i="1"/>
  <c r="AI235" i="1"/>
  <c r="I375" i="1"/>
  <c r="I387" i="1"/>
  <c r="AF387" i="1" s="1"/>
  <c r="AE537" i="1"/>
  <c r="AE503" i="1"/>
  <c r="R367" i="1"/>
  <c r="K427" i="1"/>
  <c r="K436" i="1"/>
  <c r="AG84" i="1"/>
  <c r="L83" i="1"/>
  <c r="L85" i="1"/>
  <c r="J427" i="1"/>
  <c r="J436" i="1"/>
  <c r="Z454" i="1"/>
  <c r="Z442" i="1" s="1"/>
  <c r="F427" i="1"/>
  <c r="N427" i="1"/>
  <c r="N436" i="1"/>
  <c r="R82" i="1"/>
  <c r="R84" i="1"/>
  <c r="AI82" i="1"/>
  <c r="N191" i="1"/>
  <c r="AI133" i="1"/>
  <c r="AI139" i="1"/>
  <c r="I24" i="3"/>
  <c r="R399" i="1"/>
  <c r="R435" i="1"/>
  <c r="I427" i="1"/>
  <c r="AF424" i="1"/>
  <c r="AF436" i="1" s="1"/>
  <c r="I436" i="1"/>
  <c r="N399" i="1"/>
  <c r="N435" i="1"/>
  <c r="AF134" i="1"/>
  <c r="F25" i="3"/>
  <c r="O135" i="1"/>
  <c r="AG134" i="1"/>
  <c r="G25" i="3"/>
  <c r="X203" i="1"/>
  <c r="E175" i="1"/>
  <c r="E177" i="1" s="1"/>
  <c r="AE178" i="1"/>
  <c r="E204" i="1"/>
  <c r="P297" i="1"/>
  <c r="P292" i="1"/>
  <c r="AH336" i="1"/>
  <c r="AH337" i="1"/>
  <c r="V375" i="1"/>
  <c r="G387" i="1"/>
  <c r="G394" i="1" s="1"/>
  <c r="AE374" i="1"/>
  <c r="AF375" i="1" s="1"/>
  <c r="L388" i="1"/>
  <c r="U380" i="1"/>
  <c r="U385" i="1" s="1"/>
  <c r="R380" i="1"/>
  <c r="R383" i="1"/>
  <c r="S378" i="1"/>
  <c r="S366" i="1"/>
  <c r="AH364" i="1"/>
  <c r="AG407" i="1"/>
  <c r="M388" i="1"/>
  <c r="Q388" i="1"/>
  <c r="O692" i="1"/>
  <c r="AG692" i="1" s="1"/>
  <c r="AG690" i="1"/>
  <c r="D45" i="3"/>
  <c r="D52" i="3"/>
  <c r="E89" i="3"/>
  <c r="D91" i="3" l="1"/>
  <c r="G114" i="3"/>
  <c r="D90" i="3"/>
  <c r="AA400" i="1"/>
  <c r="AA384" i="1"/>
  <c r="F203" i="1"/>
  <c r="AF394" i="1"/>
  <c r="AF85" i="1"/>
  <c r="F73" i="3"/>
  <c r="Z24" i="1"/>
  <c r="Z448" i="1"/>
  <c r="D94" i="3"/>
  <c r="AG419" i="1"/>
  <c r="I110" i="1"/>
  <c r="I466" i="1"/>
  <c r="I439" i="1"/>
  <c r="I444" i="1"/>
  <c r="I459" i="1"/>
  <c r="AH505" i="1"/>
  <c r="AI387" i="1"/>
  <c r="T394" i="1"/>
  <c r="T388" i="1"/>
  <c r="AG378" i="1"/>
  <c r="L383" i="1"/>
  <c r="L380" i="1"/>
  <c r="D27" i="1"/>
  <c r="D48" i="1"/>
  <c r="P401" i="1"/>
  <c r="P391" i="1"/>
  <c r="P411" i="1"/>
  <c r="AH399" i="1"/>
  <c r="AG268" i="1"/>
  <c r="L270" i="1"/>
  <c r="L269" i="1"/>
  <c r="P269" i="1"/>
  <c r="W380" i="1"/>
  <c r="W383" i="1"/>
  <c r="T269" i="1"/>
  <c r="X269" i="1"/>
  <c r="T270" i="1"/>
  <c r="O110" i="1"/>
  <c r="O439" i="1"/>
  <c r="O459" i="1"/>
  <c r="O466" i="1"/>
  <c r="O444" i="1"/>
  <c r="Z223" i="1"/>
  <c r="Z209" i="1" s="1"/>
  <c r="AA221" i="1"/>
  <c r="AA223" i="1" s="1"/>
  <c r="AA209" i="1" s="1"/>
  <c r="AF318" i="1"/>
  <c r="AG318" i="1"/>
  <c r="H401" i="1"/>
  <c r="H391" i="1"/>
  <c r="H411" i="1"/>
  <c r="AF399" i="1"/>
  <c r="AJ221" i="1"/>
  <c r="N132" i="1"/>
  <c r="N138" i="1"/>
  <c r="N129" i="1"/>
  <c r="AD20" i="1"/>
  <c r="AD21" i="1"/>
  <c r="E52" i="3"/>
  <c r="E45" i="3"/>
  <c r="E44" i="3"/>
  <c r="AI314" i="1"/>
  <c r="AI319" i="1" s="1"/>
  <c r="T319" i="1"/>
  <c r="AA264" i="1"/>
  <c r="AJ258" i="1"/>
  <c r="AJ264" i="1" s="1"/>
  <c r="E67" i="3"/>
  <c r="E50" i="3"/>
  <c r="U272" i="1"/>
  <c r="AI276" i="1"/>
  <c r="T401" i="1"/>
  <c r="T391" i="1"/>
  <c r="T411" i="1"/>
  <c r="M401" i="1"/>
  <c r="M391" i="1"/>
  <c r="M411" i="1"/>
  <c r="AD48" i="1"/>
  <c r="AD27" i="1"/>
  <c r="AE192" i="1"/>
  <c r="AE215" i="1"/>
  <c r="AE230" i="1" s="1"/>
  <c r="J110" i="1"/>
  <c r="J459" i="1"/>
  <c r="J444" i="1"/>
  <c r="J466" i="1"/>
  <c r="J439" i="1"/>
  <c r="AF366" i="1"/>
  <c r="K367" i="1"/>
  <c r="O367" i="1"/>
  <c r="E110" i="1"/>
  <c r="E444" i="1"/>
  <c r="E443" i="1" s="1"/>
  <c r="E459" i="1"/>
  <c r="E466" i="1"/>
  <c r="AG399" i="1"/>
  <c r="L401" i="1"/>
  <c r="L391" i="1"/>
  <c r="L411" i="1"/>
  <c r="E90" i="3"/>
  <c r="S367" i="1"/>
  <c r="AH366" i="1"/>
  <c r="AH367" i="1" s="1"/>
  <c r="E236" i="1"/>
  <c r="I189" i="1"/>
  <c r="I533" i="1" s="1"/>
  <c r="I532" i="1" s="1"/>
  <c r="F201" i="1"/>
  <c r="D175" i="1"/>
  <c r="E526" i="1"/>
  <c r="R411" i="1"/>
  <c r="R391" i="1"/>
  <c r="R401" i="1"/>
  <c r="G32" i="3"/>
  <c r="G38" i="3"/>
  <c r="U62" i="1"/>
  <c r="AI61" i="1"/>
  <c r="Y62" i="1"/>
  <c r="Y65" i="1"/>
  <c r="R388" i="1"/>
  <c r="V388" i="1"/>
  <c r="R394" i="1"/>
  <c r="L132" i="1"/>
  <c r="L138" i="1"/>
  <c r="P132" i="1"/>
  <c r="AG126" i="1"/>
  <c r="L129" i="1"/>
  <c r="Y249" i="1"/>
  <c r="AJ238" i="1"/>
  <c r="AJ249" i="1" s="1"/>
  <c r="U388" i="1"/>
  <c r="U394" i="1"/>
  <c r="N85" i="1"/>
  <c r="N83" i="1"/>
  <c r="T110" i="1"/>
  <c r="T444" i="1"/>
  <c r="T439" i="1"/>
  <c r="T459" i="1"/>
  <c r="T466" i="1"/>
  <c r="X401" i="1"/>
  <c r="X391" i="1"/>
  <c r="X411" i="1"/>
  <c r="AG231" i="1"/>
  <c r="AH231" i="1"/>
  <c r="I32" i="3"/>
  <c r="I38" i="3"/>
  <c r="AG83" i="1"/>
  <c r="K380" i="1"/>
  <c r="K385" i="1" s="1"/>
  <c r="K383" i="1"/>
  <c r="Z402" i="1"/>
  <c r="Z388" i="1"/>
  <c r="AE83" i="1"/>
  <c r="AE85" i="1"/>
  <c r="E73" i="3"/>
  <c r="AG274" i="1"/>
  <c r="AG273" i="1"/>
  <c r="AE408" i="1"/>
  <c r="AE420" i="1" s="1"/>
  <c r="AE418" i="1"/>
  <c r="AG375" i="1"/>
  <c r="AH375" i="1"/>
  <c r="AJ216" i="1"/>
  <c r="AJ231" i="1" s="1"/>
  <c r="AJ251" i="1"/>
  <c r="AA453" i="1"/>
  <c r="AE354" i="1"/>
  <c r="AE358" i="1" s="1"/>
  <c r="G358" i="1"/>
  <c r="S383" i="1"/>
  <c r="S380" i="1"/>
  <c r="S385" i="1" s="1"/>
  <c r="G33" i="3"/>
  <c r="AG85" i="1"/>
  <c r="G73" i="3"/>
  <c r="F67" i="3"/>
  <c r="W249" i="1"/>
  <c r="AI238" i="1"/>
  <c r="AI249" i="1" s="1"/>
  <c r="AA249" i="1"/>
  <c r="T138" i="1"/>
  <c r="X132" i="1"/>
  <c r="T129" i="1"/>
  <c r="T132" i="1"/>
  <c r="O388" i="1"/>
  <c r="O394" i="1"/>
  <c r="G67" i="3"/>
  <c r="V391" i="1"/>
  <c r="V401" i="1"/>
  <c r="V411" i="1"/>
  <c r="AG230" i="1"/>
  <c r="M110" i="1"/>
  <c r="M439" i="1"/>
  <c r="M459" i="1"/>
  <c r="M466" i="1"/>
  <c r="M444" i="1"/>
  <c r="AH387" i="1"/>
  <c r="P388" i="1"/>
  <c r="P394" i="1"/>
  <c r="R385" i="1"/>
  <c r="H380" i="1"/>
  <c r="H385" i="1" s="1"/>
  <c r="AF378" i="1"/>
  <c r="H383" i="1"/>
  <c r="AI103" i="1"/>
  <c r="I77" i="3"/>
  <c r="I78" i="3" s="1"/>
  <c r="AG505" i="1"/>
  <c r="Z324" i="1"/>
  <c r="Z317" i="1"/>
  <c r="AF268" i="1"/>
  <c r="J270" i="1"/>
  <c r="J269" i="1"/>
  <c r="E27" i="1"/>
  <c r="E48" i="1"/>
  <c r="E403" i="1"/>
  <c r="E393" i="1"/>
  <c r="E395" i="1" s="1"/>
  <c r="X388" i="1"/>
  <c r="X394" i="1"/>
  <c r="AH308" i="1"/>
  <c r="AI308" i="1"/>
  <c r="AG277" i="1"/>
  <c r="AG63" i="1" s="1"/>
  <c r="AF192" i="1"/>
  <c r="AG192" i="1"/>
  <c r="AF215" i="1"/>
  <c r="AF230" i="1" s="1"/>
  <c r="I62" i="1"/>
  <c r="AE61" i="1"/>
  <c r="AE62" i="1" s="1"/>
  <c r="K85" i="1"/>
  <c r="AA297" i="1"/>
  <c r="AA288" i="1"/>
  <c r="G393" i="1"/>
  <c r="G395" i="1" s="1"/>
  <c r="G403" i="1"/>
  <c r="K110" i="1"/>
  <c r="K459" i="1"/>
  <c r="K466" i="1"/>
  <c r="K439" i="1"/>
  <c r="K444" i="1"/>
  <c r="I391" i="1"/>
  <c r="I411" i="1"/>
  <c r="I401" i="1"/>
  <c r="AF186" i="1"/>
  <c r="AF519" i="1"/>
  <c r="AF518" i="1" s="1"/>
  <c r="AI186" i="1"/>
  <c r="AI519" i="1"/>
  <c r="AI518" i="1" s="1"/>
  <c r="AA198" i="1"/>
  <c r="AA174" i="1"/>
  <c r="J132" i="1"/>
  <c r="J138" i="1"/>
  <c r="J129" i="1"/>
  <c r="AF126" i="1"/>
  <c r="AH378" i="1"/>
  <c r="AJ223" i="1"/>
  <c r="X220" i="1"/>
  <c r="K388" i="1"/>
  <c r="K394" i="1"/>
  <c r="F393" i="1"/>
  <c r="F395" i="1" s="1"/>
  <c r="F403" i="1"/>
  <c r="H33" i="3"/>
  <c r="I191" i="1"/>
  <c r="I203" i="1"/>
  <c r="AF177" i="1"/>
  <c r="M191" i="1"/>
  <c r="H110" i="1"/>
  <c r="H439" i="1"/>
  <c r="AF427" i="1"/>
  <c r="H444" i="1"/>
  <c r="H459" i="1"/>
  <c r="H466" i="1"/>
  <c r="J391" i="1"/>
  <c r="J411" i="1"/>
  <c r="J401" i="1"/>
  <c r="H67" i="3"/>
  <c r="G391" i="1"/>
  <c r="AE186" i="1"/>
  <c r="AE519" i="1"/>
  <c r="AE518" i="1" s="1"/>
  <c r="E126" i="1"/>
  <c r="E274" i="1"/>
  <c r="I273" i="1"/>
  <c r="E268" i="1"/>
  <c r="G110" i="1"/>
  <c r="G444" i="1"/>
  <c r="G443" i="1" s="1"/>
  <c r="G459" i="1"/>
  <c r="G466" i="1"/>
  <c r="P385" i="1"/>
  <c r="Z303" i="1"/>
  <c r="AA301" i="1"/>
  <c r="AJ301" i="1" s="1"/>
  <c r="AJ307" i="1" s="1"/>
  <c r="Z307" i="1"/>
  <c r="V110" i="1"/>
  <c r="V444" i="1"/>
  <c r="V439" i="1"/>
  <c r="V459" i="1"/>
  <c r="V466" i="1"/>
  <c r="J388" i="1"/>
  <c r="N388" i="1"/>
  <c r="J394" i="1"/>
  <c r="I230" i="1"/>
  <c r="M230" i="1"/>
  <c r="AF419" i="1"/>
  <c r="Q391" i="1"/>
  <c r="Q401" i="1"/>
  <c r="Q411" i="1"/>
  <c r="AE103" i="1"/>
  <c r="E77" i="3"/>
  <c r="E78" i="3" s="1"/>
  <c r="AG387" i="1"/>
  <c r="AE375" i="1"/>
  <c r="AE387" i="1"/>
  <c r="R269" i="1"/>
  <c r="R270" i="1"/>
  <c r="AE380" i="1"/>
  <c r="AE391" i="1"/>
  <c r="AE383" i="1"/>
  <c r="AH157" i="1"/>
  <c r="M319" i="1"/>
  <c r="AG314" i="1"/>
  <c r="AG319" i="1" s="1"/>
  <c r="Q319" i="1"/>
  <c r="V270" i="1"/>
  <c r="V269" i="1"/>
  <c r="H32" i="3"/>
  <c r="H38" i="3"/>
  <c r="R37" i="3"/>
  <c r="M56" i="3"/>
  <c r="N57" i="3"/>
  <c r="Y297" i="1"/>
  <c r="Z297" i="1"/>
  <c r="Y292" i="1"/>
  <c r="Y400" i="1"/>
  <c r="AJ379" i="1"/>
  <c r="AJ384" i="1" s="1"/>
  <c r="Y576" i="1"/>
  <c r="Y380" i="1"/>
  <c r="Y385" i="1" s="1"/>
  <c r="AH103" i="1"/>
  <c r="H77" i="3"/>
  <c r="H78" i="3" s="1"/>
  <c r="AH314" i="1"/>
  <c r="F33" i="3"/>
  <c r="R85" i="1"/>
  <c r="R83" i="1"/>
  <c r="AH83" i="1" s="1"/>
  <c r="L254" i="1"/>
  <c r="AF243" i="1"/>
  <c r="H254" i="1"/>
  <c r="K411" i="1"/>
  <c r="K401" i="1"/>
  <c r="K391" i="1"/>
  <c r="W388" i="1"/>
  <c r="W394" i="1"/>
  <c r="U83" i="1"/>
  <c r="AI83" i="1" s="1"/>
  <c r="U85" i="1"/>
  <c r="V385" i="1"/>
  <c r="I33" i="3"/>
  <c r="U424" i="1"/>
  <c r="U423" i="1"/>
  <c r="U412" i="1"/>
  <c r="AI400" i="1"/>
  <c r="S411" i="1"/>
  <c r="S391" i="1"/>
  <c r="S401" i="1"/>
  <c r="D62" i="3"/>
  <c r="D54" i="3"/>
  <c r="I388" i="1"/>
  <c r="I394" i="1"/>
  <c r="X319" i="1"/>
  <c r="R62" i="1"/>
  <c r="AH61" i="1"/>
  <c r="AH62" i="1" s="1"/>
  <c r="V62" i="1"/>
  <c r="AA101" i="1"/>
  <c r="AJ98" i="1"/>
  <c r="AF308" i="1"/>
  <c r="AG308" i="1"/>
  <c r="AG157" i="1"/>
  <c r="Y220" i="1"/>
  <c r="Q80" i="3"/>
  <c r="O385" i="1"/>
  <c r="Z400" i="1"/>
  <c r="Z384" i="1"/>
  <c r="R129" i="1"/>
  <c r="R132" i="1"/>
  <c r="R138" i="1"/>
  <c r="AI85" i="1"/>
  <c r="I73" i="3"/>
  <c r="H232" i="1"/>
  <c r="L232" i="1"/>
  <c r="M62" i="1"/>
  <c r="AG61" i="1"/>
  <c r="Q62" i="1"/>
  <c r="V138" i="1"/>
  <c r="V129" i="1"/>
  <c r="V132" i="1"/>
  <c r="O383" i="1"/>
  <c r="F38" i="3"/>
  <c r="F32" i="3"/>
  <c r="W110" i="1"/>
  <c r="W444" i="1"/>
  <c r="W439" i="1"/>
  <c r="W459" i="1"/>
  <c r="W466" i="1"/>
  <c r="N110" i="1"/>
  <c r="N439" i="1"/>
  <c r="N459" i="1"/>
  <c r="N466" i="1"/>
  <c r="N444" i="1"/>
  <c r="AI211" i="1"/>
  <c r="AI246" i="1"/>
  <c r="AF217" i="1"/>
  <c r="AF232" i="1" s="1"/>
  <c r="AF252" i="1"/>
  <c r="S110" i="1"/>
  <c r="S444" i="1"/>
  <c r="S439" i="1"/>
  <c r="S459" i="1"/>
  <c r="S466" i="1"/>
  <c r="AA370" i="1"/>
  <c r="AJ353" i="1"/>
  <c r="AG436" i="1"/>
  <c r="W319" i="1"/>
  <c r="AI354" i="1"/>
  <c r="AI358" i="1" s="1"/>
  <c r="W358" i="1"/>
  <c r="J203" i="1"/>
  <c r="U319" i="1"/>
  <c r="Y319" i="1"/>
  <c r="R110" i="1"/>
  <c r="R444" i="1"/>
  <c r="R439" i="1"/>
  <c r="R459" i="1"/>
  <c r="R466" i="1"/>
  <c r="AH273" i="1"/>
  <c r="AA95" i="1"/>
  <c r="AJ95" i="1" s="1"/>
  <c r="AJ365" i="1"/>
  <c r="AJ368" i="1" s="1"/>
  <c r="N391" i="1"/>
  <c r="N401" i="1"/>
  <c r="N411" i="1"/>
  <c r="F110" i="1"/>
  <c r="F444" i="1"/>
  <c r="F443" i="1" s="1"/>
  <c r="F459" i="1"/>
  <c r="F466" i="1"/>
  <c r="V85" i="1"/>
  <c r="P110" i="1"/>
  <c r="AH427" i="1"/>
  <c r="P439" i="1"/>
  <c r="P459" i="1"/>
  <c r="P466" i="1"/>
  <c r="P444" i="1"/>
  <c r="AJ358" i="1"/>
  <c r="L110" i="1"/>
  <c r="L459" i="1"/>
  <c r="L466" i="1"/>
  <c r="AG427" i="1"/>
  <c r="L439" i="1"/>
  <c r="L444" i="1"/>
  <c r="X380" i="1"/>
  <c r="X385" i="1" s="1"/>
  <c r="X383" i="1"/>
  <c r="Y85" i="1"/>
  <c r="Q269" i="1"/>
  <c r="AH268" i="1"/>
  <c r="Q270" i="1"/>
  <c r="X110" i="1"/>
  <c r="X444" i="1"/>
  <c r="X439" i="1"/>
  <c r="X459" i="1"/>
  <c r="X466" i="1"/>
  <c r="W411" i="1"/>
  <c r="W391" i="1"/>
  <c r="W401" i="1"/>
  <c r="AJ177" i="1"/>
  <c r="AJ191" i="1" s="1"/>
  <c r="AF157" i="1"/>
  <c r="I67" i="3"/>
  <c r="AI378" i="1"/>
  <c r="AI157" i="1"/>
  <c r="P38" i="3"/>
  <c r="AH82" i="1"/>
  <c r="AH84" i="1"/>
  <c r="O411" i="1"/>
  <c r="O401" i="1"/>
  <c r="O391" i="1"/>
  <c r="Z192" i="1"/>
  <c r="Z204" i="1"/>
  <c r="Z180" i="1"/>
  <c r="AF103" i="1"/>
  <c r="F77" i="3"/>
  <c r="F78" i="3" s="1"/>
  <c r="N270" i="1"/>
  <c r="N269" i="1"/>
  <c r="T385" i="1"/>
  <c r="J83" i="1"/>
  <c r="AF83" i="1" s="1"/>
  <c r="J85" i="1"/>
  <c r="AI366" i="1"/>
  <c r="W367" i="1"/>
  <c r="AF314" i="1"/>
  <c r="AF319" i="1" s="1"/>
  <c r="H319" i="1"/>
  <c r="L319" i="1"/>
  <c r="Q129" i="1"/>
  <c r="Q132" i="1"/>
  <c r="Q138" i="1"/>
  <c r="AH126" i="1"/>
  <c r="Q110" i="1"/>
  <c r="Q439" i="1"/>
  <c r="Q459" i="1"/>
  <c r="Q466" i="1"/>
  <c r="Q444" i="1"/>
  <c r="D393" i="1"/>
  <c r="D395" i="1" s="1"/>
  <c r="D396" i="1"/>
  <c r="AJ222" i="1"/>
  <c r="J62" i="1"/>
  <c r="AF61" i="1"/>
  <c r="AF62" i="1" s="1"/>
  <c r="N62" i="1"/>
  <c r="F112" i="1" l="1"/>
  <c r="F162" i="1"/>
  <c r="F140" i="1"/>
  <c r="Z331" i="1"/>
  <c r="Z323" i="1"/>
  <c r="R413" i="1"/>
  <c r="R393" i="1"/>
  <c r="R395" i="1" s="1"/>
  <c r="R403" i="1"/>
  <c r="AG391" i="1"/>
  <c r="AG411" i="1"/>
  <c r="L135" i="1"/>
  <c r="AG129" i="1"/>
  <c r="P135" i="1"/>
  <c r="AI367" i="1"/>
  <c r="N393" i="1"/>
  <c r="N395" i="1" s="1"/>
  <c r="N413" i="1"/>
  <c r="N403" i="1"/>
  <c r="S403" i="1"/>
  <c r="S413" i="1"/>
  <c r="S393" i="1"/>
  <c r="S395" i="1" s="1"/>
  <c r="H443" i="1"/>
  <c r="AF444" i="1"/>
  <c r="AF450" i="1" s="1"/>
  <c r="H450" i="1"/>
  <c r="AH383" i="1"/>
  <c r="AH380" i="1"/>
  <c r="AH385" i="1" s="1"/>
  <c r="V393" i="1"/>
  <c r="V395" i="1" s="1"/>
  <c r="V403" i="1"/>
  <c r="V413" i="1"/>
  <c r="AG132" i="1"/>
  <c r="AG138" i="1"/>
  <c r="G23" i="3"/>
  <c r="E54" i="3"/>
  <c r="E53" i="3"/>
  <c r="E62" i="3"/>
  <c r="E72" i="3" s="1"/>
  <c r="E91" i="3"/>
  <c r="N450" i="1"/>
  <c r="N443" i="1"/>
  <c r="N449" i="1" s="1"/>
  <c r="M119" i="1"/>
  <c r="M162" i="1"/>
  <c r="M140" i="1"/>
  <c r="M112" i="1"/>
  <c r="AJ220" i="1"/>
  <c r="K450" i="1"/>
  <c r="K443" i="1"/>
  <c r="K449" i="1" s="1"/>
  <c r="D66" i="3"/>
  <c r="D69" i="3" s="1"/>
  <c r="D92" i="3" s="1"/>
  <c r="AA92" i="3" s="1"/>
  <c r="D93" i="3"/>
  <c r="AA93" i="3" s="1"/>
  <c r="O450" i="1"/>
  <c r="O443" i="1"/>
  <c r="N119" i="1"/>
  <c r="N162" i="1"/>
  <c r="N112" i="1"/>
  <c r="N140" i="1"/>
  <c r="G162" i="1"/>
  <c r="G140" i="1"/>
  <c r="G112" i="1"/>
  <c r="AF439" i="1"/>
  <c r="AF459" i="1"/>
  <c r="AF466" i="1"/>
  <c r="AF132" i="1"/>
  <c r="AF138" i="1"/>
  <c r="F23" i="3"/>
  <c r="G94" i="3"/>
  <c r="E502" i="1"/>
  <c r="E505" i="1" s="1"/>
  <c r="E525" i="1"/>
  <c r="M403" i="1"/>
  <c r="M413" i="1"/>
  <c r="M393" i="1"/>
  <c r="M395" i="1" s="1"/>
  <c r="P393" i="1"/>
  <c r="P395" i="1" s="1"/>
  <c r="AH401" i="1"/>
  <c r="P413" i="1"/>
  <c r="P403" i="1"/>
  <c r="I119" i="1"/>
  <c r="I162" i="1"/>
  <c r="I112" i="1"/>
  <c r="I140" i="1"/>
  <c r="E94" i="3"/>
  <c r="X393" i="1"/>
  <c r="X395" i="1" s="1"/>
  <c r="X403" i="1"/>
  <c r="X413" i="1"/>
  <c r="H189" i="1"/>
  <c r="H533" i="1" s="1"/>
  <c r="H532" i="1" s="1"/>
  <c r="D177" i="1"/>
  <c r="D236" i="1"/>
  <c r="D526" i="1"/>
  <c r="E162" i="1"/>
  <c r="E140" i="1"/>
  <c r="L119" i="1"/>
  <c r="L162" i="1"/>
  <c r="AG110" i="1"/>
  <c r="L112" i="1"/>
  <c r="L140" i="1"/>
  <c r="E270" i="1"/>
  <c r="I269" i="1"/>
  <c r="AE385" i="1"/>
  <c r="AE393" i="1"/>
  <c r="AE395" i="1" s="1"/>
  <c r="AE396" i="1"/>
  <c r="H119" i="1"/>
  <c r="H162" i="1"/>
  <c r="AF110" i="1"/>
  <c r="H140" i="1"/>
  <c r="H112" i="1"/>
  <c r="G406" i="1"/>
  <c r="G408" i="1" s="1"/>
  <c r="G396" i="1"/>
  <c r="AF380" i="1"/>
  <c r="AF385" i="1" s="1"/>
  <c r="AF383" i="1"/>
  <c r="N141" i="1"/>
  <c r="N135" i="1"/>
  <c r="O119" i="1"/>
  <c r="O162" i="1"/>
  <c r="O140" i="1"/>
  <c r="O112" i="1"/>
  <c r="D52" i="1"/>
  <c r="D50" i="1"/>
  <c r="D68" i="1"/>
  <c r="D53" i="1"/>
  <c r="Q443" i="1"/>
  <c r="Q450" i="1"/>
  <c r="S37" i="3"/>
  <c r="E201" i="1"/>
  <c r="D72" i="3"/>
  <c r="Q38" i="3"/>
  <c r="N56" i="3"/>
  <c r="O57" i="3"/>
  <c r="J135" i="1"/>
  <c r="J141" i="1"/>
  <c r="AF129" i="1"/>
  <c r="X443" i="1"/>
  <c r="X450" i="1"/>
  <c r="AA374" i="1"/>
  <c r="AJ370" i="1"/>
  <c r="AJ101" i="1"/>
  <c r="AI392" i="1"/>
  <c r="AI412" i="1"/>
  <c r="X119" i="1"/>
  <c r="X162" i="1"/>
  <c r="X112" i="1"/>
  <c r="X140" i="1"/>
  <c r="AH444" i="1"/>
  <c r="P450" i="1"/>
  <c r="P443" i="1"/>
  <c r="W443" i="1"/>
  <c r="W450" i="1"/>
  <c r="U399" i="1"/>
  <c r="U435" i="1"/>
  <c r="AI423" i="1"/>
  <c r="AI435" i="1" s="1"/>
  <c r="E138" i="1"/>
  <c r="I132" i="1"/>
  <c r="AG191" i="1"/>
  <c r="AA188" i="1"/>
  <c r="AA200" i="1"/>
  <c r="AA178" i="1"/>
  <c r="AJ174" i="1"/>
  <c r="AJ188" i="1" s="1"/>
  <c r="AA312" i="1"/>
  <c r="AA298" i="1"/>
  <c r="AA293" i="1"/>
  <c r="AJ288" i="1"/>
  <c r="E406" i="1"/>
  <c r="E408" i="1" s="1"/>
  <c r="E396" i="1"/>
  <c r="AF367" i="1"/>
  <c r="AG367" i="1"/>
  <c r="T393" i="1"/>
  <c r="T395" i="1" s="1"/>
  <c r="T413" i="1"/>
  <c r="T403" i="1"/>
  <c r="AI383" i="1"/>
  <c r="AI380" i="1"/>
  <c r="AI385" i="1" s="1"/>
  <c r="W119" i="1"/>
  <c r="W162" i="1"/>
  <c r="W112" i="1"/>
  <c r="W140" i="1"/>
  <c r="AE388" i="1"/>
  <c r="AE394" i="1"/>
  <c r="E52" i="1"/>
  <c r="E77" i="1" s="1"/>
  <c r="E50" i="1"/>
  <c r="E68" i="1"/>
  <c r="E70" i="1" s="1"/>
  <c r="E72" i="1" s="1"/>
  <c r="Z407" i="1"/>
  <c r="Z414" i="1"/>
  <c r="E238" i="1"/>
  <c r="I249" i="1" s="1"/>
  <c r="I247" i="1"/>
  <c r="L385" i="1"/>
  <c r="Q162" i="1"/>
  <c r="Q119" i="1"/>
  <c r="Q140" i="1"/>
  <c r="Q112" i="1"/>
  <c r="Q141" i="1" s="1"/>
  <c r="V443" i="1"/>
  <c r="V450" i="1"/>
  <c r="T443" i="1"/>
  <c r="T450" i="1"/>
  <c r="U126" i="1"/>
  <c r="U274" i="1"/>
  <c r="U273" i="1"/>
  <c r="Y273" i="1"/>
  <c r="U268" i="1"/>
  <c r="AI272" i="1"/>
  <c r="AI277" i="1" s="1"/>
  <c r="AI63" i="1" s="1"/>
  <c r="AF411" i="1"/>
  <c r="AF391" i="1"/>
  <c r="Y73" i="3"/>
  <c r="I94" i="3"/>
  <c r="AH270" i="1"/>
  <c r="AH269" i="1"/>
  <c r="U427" i="1"/>
  <c r="U436" i="1"/>
  <c r="AI424" i="1"/>
  <c r="AI436" i="1" s="1"/>
  <c r="S443" i="1"/>
  <c r="S449" i="1" s="1"/>
  <c r="S450" i="1"/>
  <c r="R135" i="1"/>
  <c r="AH439" i="1"/>
  <c r="AH459" i="1"/>
  <c r="AH466" i="1"/>
  <c r="R443" i="1"/>
  <c r="R449" i="1" s="1"/>
  <c r="R450" i="1"/>
  <c r="S119" i="1"/>
  <c r="S162" i="1"/>
  <c r="S140" i="1"/>
  <c r="S112" i="1"/>
  <c r="AH319" i="1"/>
  <c r="AG388" i="1"/>
  <c r="AG394" i="1"/>
  <c r="V162" i="1"/>
  <c r="V119" i="1"/>
  <c r="V112" i="1"/>
  <c r="V140" i="1"/>
  <c r="AH388" i="1"/>
  <c r="AH394" i="1"/>
  <c r="T135" i="1"/>
  <c r="T141" i="1"/>
  <c r="X135" i="1"/>
  <c r="T162" i="1"/>
  <c r="T119" i="1"/>
  <c r="T112" i="1"/>
  <c r="T140" i="1"/>
  <c r="J450" i="1"/>
  <c r="J443" i="1"/>
  <c r="J449" i="1" s="1"/>
  <c r="AG383" i="1"/>
  <c r="AG380" i="1"/>
  <c r="AG385" i="1" s="1"/>
  <c r="F94" i="3"/>
  <c r="AH132" i="1"/>
  <c r="AH138" i="1"/>
  <c r="H23" i="3"/>
  <c r="Z206" i="1"/>
  <c r="Z194" i="1"/>
  <c r="AH110" i="1"/>
  <c r="P119" i="1"/>
  <c r="P162" i="1"/>
  <c r="P112" i="1"/>
  <c r="P140" i="1"/>
  <c r="R162" i="1"/>
  <c r="R119" i="1"/>
  <c r="R140" i="1"/>
  <c r="R112" i="1"/>
  <c r="Z424" i="1"/>
  <c r="Z412" i="1"/>
  <c r="M450" i="1"/>
  <c r="M443" i="1"/>
  <c r="M449" i="1" s="1"/>
  <c r="AA454" i="1"/>
  <c r="AA442" i="1" s="1"/>
  <c r="AJ453" i="1"/>
  <c r="AJ454" i="1" s="1"/>
  <c r="AI62" i="1"/>
  <c r="AJ65" i="1"/>
  <c r="W385" i="1"/>
  <c r="F406" i="1"/>
  <c r="F408" i="1" s="1"/>
  <c r="F396" i="1"/>
  <c r="J112" i="1"/>
  <c r="J119" i="1"/>
  <c r="J162" i="1"/>
  <c r="J140" i="1"/>
  <c r="H393" i="1"/>
  <c r="H395" i="1" s="1"/>
  <c r="AF401" i="1"/>
  <c r="H403" i="1"/>
  <c r="H413" i="1"/>
  <c r="AF254" i="1"/>
  <c r="AG254" i="1"/>
  <c r="Q135" i="1"/>
  <c r="AH129" i="1"/>
  <c r="AA303" i="1"/>
  <c r="AA307" i="1"/>
  <c r="J413" i="1"/>
  <c r="J393" i="1"/>
  <c r="J395" i="1" s="1"/>
  <c r="J403" i="1"/>
  <c r="I413" i="1"/>
  <c r="I403" i="1"/>
  <c r="I393" i="1"/>
  <c r="I395" i="1" s="1"/>
  <c r="AF270" i="1"/>
  <c r="AF269" i="1"/>
  <c r="AI388" i="1"/>
  <c r="AI394" i="1"/>
  <c r="AF388" i="1"/>
  <c r="K119" i="1"/>
  <c r="K162" i="1"/>
  <c r="K140" i="1"/>
  <c r="K112" i="1"/>
  <c r="W393" i="1"/>
  <c r="W395" i="1" s="1"/>
  <c r="W403" i="1"/>
  <c r="W413" i="1"/>
  <c r="AG232" i="1"/>
  <c r="AI209" i="1"/>
  <c r="AI223" i="1" s="1"/>
  <c r="AI226" i="1"/>
  <c r="V135" i="1"/>
  <c r="V141" i="1"/>
  <c r="R80" i="3"/>
  <c r="Q413" i="1"/>
  <c r="Q403" i="1"/>
  <c r="Q393" i="1"/>
  <c r="Q395" i="1" s="1"/>
  <c r="Z313" i="1"/>
  <c r="Z309" i="1"/>
  <c r="AJ303" i="1"/>
  <c r="L393" i="1"/>
  <c r="L395" i="1" s="1"/>
  <c r="L413" i="1"/>
  <c r="L403" i="1"/>
  <c r="AG401" i="1"/>
  <c r="AA211" i="1"/>
  <c r="AG270" i="1"/>
  <c r="AG269" i="1"/>
  <c r="AO14" i="1"/>
  <c r="AD50" i="1"/>
  <c r="AD52" i="1"/>
  <c r="AD77" i="1" s="1"/>
  <c r="AD68" i="1"/>
  <c r="AD70" i="1" s="1"/>
  <c r="AD72" i="1" s="1"/>
  <c r="Z211" i="1"/>
  <c r="AJ209" i="1"/>
  <c r="AH391" i="1"/>
  <c r="AH411" i="1"/>
  <c r="I443" i="1"/>
  <c r="I449" i="1" s="1"/>
  <c r="I450" i="1"/>
  <c r="O393" i="1"/>
  <c r="O395" i="1" s="1"/>
  <c r="O413" i="1"/>
  <c r="O403" i="1"/>
  <c r="L450" i="1"/>
  <c r="L443" i="1"/>
  <c r="AG444" i="1"/>
  <c r="AG450" i="1" s="1"/>
  <c r="Y423" i="1"/>
  <c r="Y424" i="1"/>
  <c r="AJ400" i="1"/>
  <c r="Y412" i="1"/>
  <c r="AH85" i="1"/>
  <c r="H73" i="3"/>
  <c r="AG439" i="1"/>
  <c r="AG466" i="1"/>
  <c r="AG459" i="1"/>
  <c r="AG62" i="1"/>
  <c r="K403" i="1"/>
  <c r="K413" i="1"/>
  <c r="K393" i="1"/>
  <c r="K395" i="1" s="1"/>
  <c r="AA424" i="1"/>
  <c r="AA412" i="1"/>
  <c r="AJ392" i="1" l="1"/>
  <c r="AJ412" i="1"/>
  <c r="Y427" i="1"/>
  <c r="Y436" i="1"/>
  <c r="AJ424" i="1"/>
  <c r="AJ436" i="1" s="1"/>
  <c r="AF393" i="1"/>
  <c r="AF395" i="1" s="1"/>
  <c r="AF413" i="1"/>
  <c r="R13" i="1"/>
  <c r="R121" i="1"/>
  <c r="R113" i="1"/>
  <c r="R163" i="1"/>
  <c r="R141" i="1"/>
  <c r="F113" i="1"/>
  <c r="F29" i="1" s="1"/>
  <c r="F13" i="1"/>
  <c r="F163" i="1"/>
  <c r="F141" i="1"/>
  <c r="AA436" i="1"/>
  <c r="I415" i="1"/>
  <c r="I396" i="1"/>
  <c r="I406" i="1"/>
  <c r="V113" i="1"/>
  <c r="V13" i="1"/>
  <c r="V163" i="1"/>
  <c r="V121" i="1"/>
  <c r="T396" i="1"/>
  <c r="T406" i="1"/>
  <c r="T415" i="1"/>
  <c r="F31" i="3"/>
  <c r="F37" i="3"/>
  <c r="F26" i="3"/>
  <c r="Z436" i="1"/>
  <c r="L113" i="1"/>
  <c r="L13" i="1"/>
  <c r="L121" i="1"/>
  <c r="AG112" i="1"/>
  <c r="AG141" i="1" s="1"/>
  <c r="L163" i="1"/>
  <c r="L141" i="1"/>
  <c r="AG443" i="1"/>
  <c r="L449" i="1"/>
  <c r="U270" i="1"/>
  <c r="U269" i="1"/>
  <c r="Y269" i="1"/>
  <c r="AI268" i="1"/>
  <c r="O406" i="1"/>
  <c r="O415" i="1"/>
  <c r="O396" i="1"/>
  <c r="AG393" i="1"/>
  <c r="AG395" i="1" s="1"/>
  <c r="AG413" i="1"/>
  <c r="AG119" i="1"/>
  <c r="G11" i="3"/>
  <c r="AG162" i="1"/>
  <c r="AG140" i="1"/>
  <c r="I13" i="1"/>
  <c r="I121" i="1"/>
  <c r="I163" i="1"/>
  <c r="I113" i="1"/>
  <c r="I141" i="1"/>
  <c r="V396" i="1"/>
  <c r="V415" i="1"/>
  <c r="V406" i="1"/>
  <c r="AG135" i="1"/>
  <c r="AA235" i="1"/>
  <c r="AA226" i="1"/>
  <c r="J396" i="1"/>
  <c r="J406" i="1"/>
  <c r="J415" i="1"/>
  <c r="K406" i="1"/>
  <c r="K415" i="1"/>
  <c r="K396" i="1"/>
  <c r="L396" i="1"/>
  <c r="AG403" i="1"/>
  <c r="L406" i="1"/>
  <c r="L415" i="1"/>
  <c r="J13" i="1"/>
  <c r="J113" i="1"/>
  <c r="J121" i="1"/>
  <c r="J163" i="1"/>
  <c r="U138" i="1"/>
  <c r="Y132" i="1"/>
  <c r="U129" i="1"/>
  <c r="U132" i="1"/>
  <c r="AI126" i="1"/>
  <c r="Z441" i="1"/>
  <c r="Z419" i="1"/>
  <c r="T37" i="3"/>
  <c r="P13" i="1"/>
  <c r="P121" i="1"/>
  <c r="AH112" i="1"/>
  <c r="AH141" i="1" s="1"/>
  <c r="P163" i="1"/>
  <c r="P113" i="1"/>
  <c r="P141" i="1"/>
  <c r="E74" i="1"/>
  <c r="E78" i="1"/>
  <c r="E81" i="1" s="1"/>
  <c r="M13" i="1"/>
  <c r="M121" i="1"/>
  <c r="M141" i="1"/>
  <c r="M113" i="1"/>
  <c r="M163" i="1"/>
  <c r="W396" i="1"/>
  <c r="W415" i="1"/>
  <c r="W406" i="1"/>
  <c r="T13" i="1"/>
  <c r="T163" i="1"/>
  <c r="T121" i="1"/>
  <c r="T113" i="1"/>
  <c r="U110" i="1"/>
  <c r="U444" i="1"/>
  <c r="U439" i="1"/>
  <c r="U459" i="1"/>
  <c r="U466" i="1"/>
  <c r="AI427" i="1"/>
  <c r="T449" i="1"/>
  <c r="P415" i="1"/>
  <c r="P396" i="1"/>
  <c r="P406" i="1"/>
  <c r="AH403" i="1"/>
  <c r="K113" i="1"/>
  <c r="K13" i="1"/>
  <c r="K121" i="1"/>
  <c r="K163" i="1"/>
  <c r="K141" i="1"/>
  <c r="AA313" i="1"/>
  <c r="AA314" i="1" s="1"/>
  <c r="AA319" i="1" s="1"/>
  <c r="AA309" i="1"/>
  <c r="S13" i="1"/>
  <c r="S163" i="1"/>
  <c r="S121" i="1"/>
  <c r="S113" i="1"/>
  <c r="S141" i="1"/>
  <c r="U411" i="1"/>
  <c r="U391" i="1"/>
  <c r="U401" i="1"/>
  <c r="AI399" i="1"/>
  <c r="AA387" i="1"/>
  <c r="AJ374" i="1"/>
  <c r="AJ375" i="1" s="1"/>
  <c r="AA375" i="1"/>
  <c r="Q449" i="1"/>
  <c r="H13" i="1"/>
  <c r="AF112" i="1"/>
  <c r="H121" i="1"/>
  <c r="H163" i="1"/>
  <c r="H113" i="1"/>
  <c r="H141" i="1"/>
  <c r="G13" i="1"/>
  <c r="G163" i="1"/>
  <c r="G113" i="1"/>
  <c r="G29" i="1" s="1"/>
  <c r="G141" i="1"/>
  <c r="R396" i="1"/>
  <c r="R415" i="1"/>
  <c r="R406" i="1"/>
  <c r="AJ309" i="1"/>
  <c r="AJ302" i="1"/>
  <c r="AJ308" i="1" s="1"/>
  <c r="AH135" i="1"/>
  <c r="AH119" i="1"/>
  <c r="H11" i="3"/>
  <c r="AH162" i="1"/>
  <c r="AH140" i="1"/>
  <c r="E53" i="1"/>
  <c r="E57" i="1" s="1"/>
  <c r="D57" i="1"/>
  <c r="AE526" i="1"/>
  <c r="D502" i="1"/>
  <c r="D505" i="1" s="1"/>
  <c r="D525" i="1"/>
  <c r="AH413" i="1"/>
  <c r="AH393" i="1"/>
  <c r="AH395" i="1" s="1"/>
  <c r="H94" i="3"/>
  <c r="Z325" i="1"/>
  <c r="Z318" i="1"/>
  <c r="AJ313" i="1"/>
  <c r="AJ318" i="1" s="1"/>
  <c r="Z314" i="1"/>
  <c r="Z443" i="1"/>
  <c r="V449" i="1"/>
  <c r="AJ287" i="1"/>
  <c r="AJ292" i="1" s="1"/>
  <c r="AJ293" i="1"/>
  <c r="AA443" i="1"/>
  <c r="W449" i="1"/>
  <c r="X449" i="1"/>
  <c r="D70" i="1"/>
  <c r="AF119" i="1"/>
  <c r="AF162" i="1"/>
  <c r="F11" i="3"/>
  <c r="AF140" i="1"/>
  <c r="AE236" i="1"/>
  <c r="D238" i="1"/>
  <c r="H247" i="1"/>
  <c r="AF443" i="1"/>
  <c r="AF449" i="1" s="1"/>
  <c r="H449" i="1"/>
  <c r="Q113" i="1"/>
  <c r="Q13" i="1"/>
  <c r="Q121" i="1"/>
  <c r="Q163" i="1"/>
  <c r="AH443" i="1"/>
  <c r="AH449" i="1" s="1"/>
  <c r="P449" i="1"/>
  <c r="AE177" i="1"/>
  <c r="H191" i="1"/>
  <c r="E203" i="1"/>
  <c r="Z330" i="1"/>
  <c r="Z235" i="1"/>
  <c r="Z226" i="1"/>
  <c r="AD74" i="1"/>
  <c r="AD78" i="1"/>
  <c r="AD81" i="1" s="1"/>
  <c r="Q415" i="1"/>
  <c r="Q396" i="1"/>
  <c r="Q406" i="1"/>
  <c r="AA24" i="1"/>
  <c r="AJ24" i="1" s="1"/>
  <c r="AA448" i="1"/>
  <c r="AJ442" i="1"/>
  <c r="AF135" i="1"/>
  <c r="AF141" i="1"/>
  <c r="D77" i="1"/>
  <c r="N13" i="1"/>
  <c r="N121" i="1"/>
  <c r="N163" i="1"/>
  <c r="N113" i="1"/>
  <c r="H31" i="3"/>
  <c r="H37" i="3"/>
  <c r="H26" i="3"/>
  <c r="W13" i="1"/>
  <c r="W163" i="1"/>
  <c r="W121" i="1"/>
  <c r="W113" i="1"/>
  <c r="W141" i="1"/>
  <c r="AA324" i="1"/>
  <c r="AA317" i="1"/>
  <c r="AJ312" i="1"/>
  <c r="AJ317" i="1" s="1"/>
  <c r="AH450" i="1"/>
  <c r="M415" i="1"/>
  <c r="M396" i="1"/>
  <c r="M406" i="1"/>
  <c r="E66" i="3"/>
  <c r="E69" i="3" s="1"/>
  <c r="E63" i="3"/>
  <c r="E93" i="3"/>
  <c r="AB93" i="3" s="1"/>
  <c r="S406" i="1"/>
  <c r="S415" i="1"/>
  <c r="S396" i="1"/>
  <c r="AD53" i="1"/>
  <c r="AD57" i="1" s="1"/>
  <c r="O13" i="1"/>
  <c r="O121" i="1"/>
  <c r="O163" i="1"/>
  <c r="O113" i="1"/>
  <c r="O141" i="1"/>
  <c r="N415" i="1"/>
  <c r="N396" i="1"/>
  <c r="N406" i="1"/>
  <c r="S80" i="3"/>
  <c r="Y435" i="1"/>
  <c r="Y399" i="1"/>
  <c r="H396" i="1"/>
  <c r="H415" i="1"/>
  <c r="H406" i="1"/>
  <c r="AF403" i="1"/>
  <c r="AA192" i="1"/>
  <c r="AA204" i="1"/>
  <c r="AA180" i="1"/>
  <c r="AJ178" i="1"/>
  <c r="AJ192" i="1" s="1"/>
  <c r="X13" i="1"/>
  <c r="X163" i="1"/>
  <c r="X121" i="1"/>
  <c r="X113" i="1"/>
  <c r="X141" i="1"/>
  <c r="O56" i="3"/>
  <c r="P57" i="3"/>
  <c r="X396" i="1"/>
  <c r="X415" i="1"/>
  <c r="X406" i="1"/>
  <c r="O449" i="1"/>
  <c r="AI273" i="1"/>
  <c r="AI274" i="1"/>
  <c r="G31" i="3"/>
  <c r="G37" i="3"/>
  <c r="G26" i="3"/>
  <c r="R38" i="3"/>
  <c r="N29" i="1" l="1"/>
  <c r="N122" i="1"/>
  <c r="Z319" i="1"/>
  <c r="AJ314" i="1"/>
  <c r="AJ319" i="1" s="1"/>
  <c r="N418" i="1"/>
  <c r="N408" i="1"/>
  <c r="G34" i="3"/>
  <c r="G27" i="3" s="1"/>
  <c r="G28" i="3" s="1"/>
  <c r="G59" i="3"/>
  <c r="G43" i="3"/>
  <c r="H45" i="1"/>
  <c r="AF13" i="1"/>
  <c r="H44" i="1"/>
  <c r="H18" i="1"/>
  <c r="H14" i="1"/>
  <c r="H75" i="1"/>
  <c r="U162" i="1"/>
  <c r="U119" i="1"/>
  <c r="U112" i="1"/>
  <c r="U140" i="1"/>
  <c r="AI110" i="1"/>
  <c r="X18" i="1"/>
  <c r="X44" i="1"/>
  <c r="X14" i="1"/>
  <c r="X45" i="1"/>
  <c r="X75" i="1"/>
  <c r="N14" i="1"/>
  <c r="N45" i="1"/>
  <c r="N44" i="1"/>
  <c r="N18" i="1"/>
  <c r="N75" i="1"/>
  <c r="F19" i="3"/>
  <c r="F12" i="3"/>
  <c r="F40" i="3" s="1"/>
  <c r="F39" i="3"/>
  <c r="AJ325" i="1"/>
  <c r="AJ332" i="1" s="1"/>
  <c r="Z332" i="1"/>
  <c r="Z326" i="1"/>
  <c r="T29" i="1"/>
  <c r="T122" i="1"/>
  <c r="P29" i="1"/>
  <c r="P122" i="1"/>
  <c r="AH113" i="1"/>
  <c r="F34" i="3"/>
  <c r="F27" i="3" s="1"/>
  <c r="F28" i="3" s="1"/>
  <c r="F59" i="3"/>
  <c r="F43" i="3"/>
  <c r="J29" i="1"/>
  <c r="J122" i="1"/>
  <c r="V418" i="1"/>
  <c r="V408" i="1"/>
  <c r="O418" i="1"/>
  <c r="O408" i="1"/>
  <c r="O420" i="1" s="1"/>
  <c r="AA206" i="1"/>
  <c r="AA194" i="1"/>
  <c r="AJ180" i="1"/>
  <c r="AJ194" i="1" s="1"/>
  <c r="O29" i="1"/>
  <c r="O122" i="1"/>
  <c r="K14" i="1"/>
  <c r="K18" i="1"/>
  <c r="K75" i="1"/>
  <c r="K45" i="1"/>
  <c r="K44" i="1"/>
  <c r="AH121" i="1"/>
  <c r="AH163" i="1"/>
  <c r="J14" i="1"/>
  <c r="J45" i="1"/>
  <c r="J18" i="1"/>
  <c r="J44" i="1"/>
  <c r="J75" i="1"/>
  <c r="AI270" i="1"/>
  <c r="AI269" i="1"/>
  <c r="F44" i="1"/>
  <c r="F18" i="1"/>
  <c r="F45" i="1"/>
  <c r="F75" i="1"/>
  <c r="AE13" i="1"/>
  <c r="AE191" i="1"/>
  <c r="AF191" i="1"/>
  <c r="R408" i="1"/>
  <c r="R420" i="1" s="1"/>
  <c r="R418" i="1"/>
  <c r="AA402" i="1"/>
  <c r="AA388" i="1"/>
  <c r="AJ387" i="1"/>
  <c r="AJ388" i="1" s="1"/>
  <c r="K29" i="1"/>
  <c r="K122" i="1"/>
  <c r="F32" i="1"/>
  <c r="F43" i="1"/>
  <c r="AE29" i="1"/>
  <c r="AA326" i="1"/>
  <c r="AA331" i="1"/>
  <c r="AA323" i="1"/>
  <c r="AJ324" i="1"/>
  <c r="AJ331" i="1" s="1"/>
  <c r="D72" i="1"/>
  <c r="AI411" i="1"/>
  <c r="AI391" i="1"/>
  <c r="AH415" i="1"/>
  <c r="AH396" i="1"/>
  <c r="T44" i="1"/>
  <c r="T18" i="1"/>
  <c r="T14" i="1"/>
  <c r="T45" i="1"/>
  <c r="T75" i="1"/>
  <c r="AH13" i="1"/>
  <c r="P14" i="1"/>
  <c r="P45" i="1"/>
  <c r="P18" i="1"/>
  <c r="P44" i="1"/>
  <c r="P75" i="1"/>
  <c r="AG406" i="1"/>
  <c r="AG418" i="1" s="1"/>
  <c r="L418" i="1"/>
  <c r="L408" i="1"/>
  <c r="U37" i="3"/>
  <c r="AG415" i="1"/>
  <c r="AG396" i="1"/>
  <c r="I29" i="1"/>
  <c r="I122" i="1"/>
  <c r="T408" i="1"/>
  <c r="T418" i="1"/>
  <c r="T80" i="3"/>
  <c r="X29" i="1"/>
  <c r="X122" i="1"/>
  <c r="AF396" i="1"/>
  <c r="AF415" i="1"/>
  <c r="AH406" i="1"/>
  <c r="AH418" i="1" s="1"/>
  <c r="P418" i="1"/>
  <c r="P408" i="1"/>
  <c r="O14" i="1"/>
  <c r="O45" i="1"/>
  <c r="O44" i="1"/>
  <c r="O18" i="1"/>
  <c r="O75" i="1"/>
  <c r="AJ448" i="1"/>
  <c r="AJ455" i="1"/>
  <c r="U403" i="1"/>
  <c r="U413" i="1"/>
  <c r="U393" i="1"/>
  <c r="U395" i="1" s="1"/>
  <c r="AI401" i="1"/>
  <c r="W408" i="1"/>
  <c r="W420" i="1" s="1"/>
  <c r="W418" i="1"/>
  <c r="X408" i="1"/>
  <c r="X418" i="1"/>
  <c r="AF406" i="1"/>
  <c r="AF418" i="1" s="1"/>
  <c r="H418" i="1"/>
  <c r="H408" i="1"/>
  <c r="W29" i="1"/>
  <c r="AA122" i="1"/>
  <c r="W122" i="1"/>
  <c r="R29" i="1"/>
  <c r="R122" i="1"/>
  <c r="AE502" i="1"/>
  <c r="AE505" i="1" s="1"/>
  <c r="AE525" i="1"/>
  <c r="G32" i="1"/>
  <c r="G46" i="1" s="1"/>
  <c r="G43" i="1"/>
  <c r="AG449" i="1"/>
  <c r="Q418" i="1"/>
  <c r="Q408" i="1"/>
  <c r="Q420" i="1" s="1"/>
  <c r="Q14" i="1"/>
  <c r="Q45" i="1"/>
  <c r="Q18" i="1"/>
  <c r="Q44" i="1"/>
  <c r="Q75" i="1"/>
  <c r="I45" i="1"/>
  <c r="I44" i="1"/>
  <c r="I18" i="1"/>
  <c r="I14" i="1"/>
  <c r="I75" i="1"/>
  <c r="R14" i="1"/>
  <c r="R18" i="1"/>
  <c r="R45" i="1"/>
  <c r="R44" i="1"/>
  <c r="R75" i="1"/>
  <c r="M418" i="1"/>
  <c r="M408" i="1"/>
  <c r="Q57" i="3"/>
  <c r="P56" i="3"/>
  <c r="S408" i="1"/>
  <c r="S418" i="1"/>
  <c r="W18" i="1"/>
  <c r="W44" i="1"/>
  <c r="W14" i="1"/>
  <c r="W45" i="1"/>
  <c r="AA45" i="1" s="1"/>
  <c r="W75" i="1"/>
  <c r="Q29" i="1"/>
  <c r="Q122" i="1"/>
  <c r="G44" i="1"/>
  <c r="G18" i="1"/>
  <c r="G75" i="1"/>
  <c r="G45" i="1"/>
  <c r="S29" i="1"/>
  <c r="S122" i="1"/>
  <c r="M29" i="1"/>
  <c r="M122" i="1"/>
  <c r="Z23" i="1"/>
  <c r="Z447" i="1"/>
  <c r="Z444" i="1"/>
  <c r="Z450" i="1" s="1"/>
  <c r="K408" i="1"/>
  <c r="K420" i="1" s="1"/>
  <c r="K418" i="1"/>
  <c r="V44" i="1"/>
  <c r="V18" i="1"/>
  <c r="V14" i="1"/>
  <c r="V45" i="1"/>
  <c r="Z45" i="1" s="1"/>
  <c r="V75" i="1"/>
  <c r="Y391" i="1"/>
  <c r="Z391" i="1" s="1"/>
  <c r="AA391" i="1" s="1"/>
  <c r="Y411" i="1"/>
  <c r="Y401" i="1"/>
  <c r="H59" i="3"/>
  <c r="H34" i="3"/>
  <c r="H27" i="3" s="1"/>
  <c r="H28" i="3" s="1"/>
  <c r="H43" i="3"/>
  <c r="AI439" i="1"/>
  <c r="AI459" i="1"/>
  <c r="AI466" i="1"/>
  <c r="AI132" i="1"/>
  <c r="AI138" i="1"/>
  <c r="I23" i="3"/>
  <c r="AG121" i="1"/>
  <c r="AG163" i="1"/>
  <c r="V29" i="1"/>
  <c r="V122" i="1"/>
  <c r="Z122" i="1"/>
  <c r="H29" i="1"/>
  <c r="H122" i="1"/>
  <c r="AF113" i="1"/>
  <c r="AF122" i="1" s="1"/>
  <c r="J408" i="1"/>
  <c r="J420" i="1" s="1"/>
  <c r="J418" i="1"/>
  <c r="G12" i="3"/>
  <c r="G40" i="3" s="1"/>
  <c r="G19" i="3"/>
  <c r="G39" i="3"/>
  <c r="I418" i="1"/>
  <c r="I408" i="1"/>
  <c r="I420" i="1" s="1"/>
  <c r="E70" i="3"/>
  <c r="E92" i="3"/>
  <c r="AB92" i="3" s="1"/>
  <c r="S18" i="1"/>
  <c r="S14" i="1"/>
  <c r="S45" i="1"/>
  <c r="S44" i="1"/>
  <c r="S75" i="1"/>
  <c r="M18" i="1"/>
  <c r="M14" i="1"/>
  <c r="M45" i="1"/>
  <c r="M44" i="1"/>
  <c r="M75" i="1"/>
  <c r="U135" i="1"/>
  <c r="U141" i="1"/>
  <c r="Y135" i="1"/>
  <c r="AI129" i="1"/>
  <c r="L14" i="1"/>
  <c r="L18" i="1"/>
  <c r="AG13" i="1"/>
  <c r="L45" i="1"/>
  <c r="L44" i="1"/>
  <c r="L75" i="1"/>
  <c r="AE238" i="1"/>
  <c r="H249" i="1"/>
  <c r="H19" i="3"/>
  <c r="H12" i="3"/>
  <c r="H40" i="3" s="1"/>
  <c r="H39" i="3"/>
  <c r="L29" i="1"/>
  <c r="AG113" i="1"/>
  <c r="AG122" i="1" s="1"/>
  <c r="L122" i="1"/>
  <c r="Y110" i="1"/>
  <c r="Y466" i="1"/>
  <c r="Y439" i="1"/>
  <c r="Y444" i="1"/>
  <c r="Y459" i="1"/>
  <c r="AE247" i="1"/>
  <c r="AF247" i="1"/>
  <c r="AF121" i="1"/>
  <c r="AF163" i="1"/>
  <c r="AA325" i="1"/>
  <c r="AA332" i="1" s="1"/>
  <c r="AA318" i="1"/>
  <c r="U443" i="1"/>
  <c r="U450" i="1"/>
  <c r="AI444" i="1"/>
  <c r="AI450" i="1" s="1"/>
  <c r="AA239" i="1"/>
  <c r="AA246" i="1"/>
  <c r="S38" i="3"/>
  <c r="Z246" i="1"/>
  <c r="Z239" i="1"/>
  <c r="AJ235" i="1"/>
  <c r="H52" i="3" l="1"/>
  <c r="H45" i="3"/>
  <c r="H44" i="3"/>
  <c r="H90" i="3"/>
  <c r="N32" i="1"/>
  <c r="N37" i="1"/>
  <c r="N43" i="1"/>
  <c r="X37" i="1"/>
  <c r="X43" i="1"/>
  <c r="X32" i="1"/>
  <c r="D74" i="1"/>
  <c r="D78" i="1"/>
  <c r="F44" i="3"/>
  <c r="F52" i="3"/>
  <c r="F45" i="3"/>
  <c r="F90" i="3"/>
  <c r="M20" i="1"/>
  <c r="M25" i="1"/>
  <c r="M19" i="1"/>
  <c r="M21" i="1"/>
  <c r="I21" i="1"/>
  <c r="I19" i="1"/>
  <c r="I25" i="1"/>
  <c r="I20" i="1"/>
  <c r="U415" i="1"/>
  <c r="U406" i="1"/>
  <c r="U396" i="1"/>
  <c r="AI403" i="1"/>
  <c r="P25" i="1"/>
  <c r="AH18" i="1"/>
  <c r="P20" i="1"/>
  <c r="P19" i="1"/>
  <c r="P21" i="1"/>
  <c r="AE14" i="1"/>
  <c r="AP13" i="1"/>
  <c r="AP15" i="1" s="1"/>
  <c r="AE44" i="1"/>
  <c r="AE45" i="1"/>
  <c r="AE75" i="1"/>
  <c r="N25" i="1"/>
  <c r="N20" i="1"/>
  <c r="N19" i="1"/>
  <c r="N21" i="1"/>
  <c r="AE249" i="1"/>
  <c r="AF249" i="1"/>
  <c r="AF29" i="1"/>
  <c r="H32" i="1"/>
  <c r="H37" i="1"/>
  <c r="H43" i="1"/>
  <c r="R37" i="1"/>
  <c r="R43" i="1"/>
  <c r="R32" i="1"/>
  <c r="U80" i="3"/>
  <c r="AA330" i="1"/>
  <c r="AJ323" i="1"/>
  <c r="AJ330" i="1" s="1"/>
  <c r="K20" i="1"/>
  <c r="K21" i="1"/>
  <c r="K25" i="1"/>
  <c r="K19" i="1"/>
  <c r="H19" i="1"/>
  <c r="H25" i="1"/>
  <c r="H20" i="1"/>
  <c r="AF18" i="1"/>
  <c r="H21" i="1"/>
  <c r="AA215" i="1"/>
  <c r="AA230" i="1" s="1"/>
  <c r="AA257" i="1"/>
  <c r="AA250" i="1"/>
  <c r="AA241" i="1"/>
  <c r="AG29" i="1"/>
  <c r="L37" i="1"/>
  <c r="L32" i="1"/>
  <c r="L43" i="1"/>
  <c r="T420" i="1"/>
  <c r="AH14" i="1"/>
  <c r="AH44" i="1"/>
  <c r="AS13" i="1"/>
  <c r="AH45" i="1"/>
  <c r="AH75" i="1"/>
  <c r="AA109" i="1"/>
  <c r="AA118" i="1" s="1"/>
  <c r="AA339" i="1"/>
  <c r="AA335" i="1" s="1"/>
  <c r="AA333" i="1"/>
  <c r="F21" i="1"/>
  <c r="F25" i="1"/>
  <c r="F20" i="1"/>
  <c r="AE18" i="1"/>
  <c r="AH122" i="1"/>
  <c r="AF14" i="1"/>
  <c r="AQ13" i="1"/>
  <c r="AQ15" i="1" s="1"/>
  <c r="AF45" i="1"/>
  <c r="AF44" i="1"/>
  <c r="AF75" i="1"/>
  <c r="W19" i="1"/>
  <c r="W25" i="1"/>
  <c r="W20" i="1"/>
  <c r="W21" i="1"/>
  <c r="M32" i="1"/>
  <c r="M43" i="1"/>
  <c r="M37" i="1"/>
  <c r="S420" i="1"/>
  <c r="W37" i="1"/>
  <c r="W43" i="1"/>
  <c r="W32" i="1"/>
  <c r="O25" i="1"/>
  <c r="O20" i="1"/>
  <c r="O19" i="1"/>
  <c r="O21" i="1"/>
  <c r="AE37" i="1"/>
  <c r="AE43" i="1"/>
  <c r="O32" i="1"/>
  <c r="O37" i="1"/>
  <c r="O43" i="1"/>
  <c r="Y413" i="1"/>
  <c r="Y403" i="1"/>
  <c r="Y393" i="1"/>
  <c r="Y395" i="1" s="1"/>
  <c r="AJ239" i="1"/>
  <c r="Z215" i="1"/>
  <c r="Z230" i="1" s="1"/>
  <c r="Z250" i="1"/>
  <c r="Z241" i="1"/>
  <c r="Z257" i="1"/>
  <c r="AG14" i="1"/>
  <c r="AG44" i="1"/>
  <c r="AR13" i="1"/>
  <c r="AG45" i="1"/>
  <c r="AG75" i="1"/>
  <c r="P43" i="1"/>
  <c r="AH29" i="1"/>
  <c r="P32" i="1"/>
  <c r="P37" i="1"/>
  <c r="AJ211" i="1"/>
  <c r="AJ226" i="1" s="1"/>
  <c r="AJ246" i="1"/>
  <c r="V37" i="1"/>
  <c r="V43" i="1"/>
  <c r="V32" i="1"/>
  <c r="S21" i="1"/>
  <c r="S20" i="1"/>
  <c r="S25" i="1"/>
  <c r="S19" i="1"/>
  <c r="H420" i="1"/>
  <c r="AF408" i="1"/>
  <c r="AF420" i="1" s="1"/>
  <c r="G44" i="3"/>
  <c r="G52" i="3"/>
  <c r="G45" i="3"/>
  <c r="G90" i="3"/>
  <c r="Y443" i="1"/>
  <c r="Y450" i="1"/>
  <c r="AG18" i="1"/>
  <c r="L20" i="1"/>
  <c r="L25" i="1"/>
  <c r="L19" i="1"/>
  <c r="L21" i="1"/>
  <c r="S32" i="1"/>
  <c r="S37" i="1"/>
  <c r="S43" i="1"/>
  <c r="R57" i="3"/>
  <c r="Q56" i="3"/>
  <c r="Q21" i="1"/>
  <c r="Q20" i="1"/>
  <c r="Q25" i="1"/>
  <c r="Q19" i="1"/>
  <c r="I32" i="1"/>
  <c r="I37" i="1"/>
  <c r="I43" i="1"/>
  <c r="F46" i="1"/>
  <c r="AE32" i="1"/>
  <c r="T38" i="3"/>
  <c r="I31" i="3"/>
  <c r="I37" i="3"/>
  <c r="I26" i="3"/>
  <c r="M420" i="1"/>
  <c r="T21" i="1"/>
  <c r="T25" i="1"/>
  <c r="T20" i="1"/>
  <c r="T19" i="1"/>
  <c r="AI135" i="1"/>
  <c r="P420" i="1"/>
  <c r="AH408" i="1"/>
  <c r="AH420" i="1" s="1"/>
  <c r="K37" i="1"/>
  <c r="K43" i="1"/>
  <c r="K32" i="1"/>
  <c r="T32" i="1"/>
  <c r="T37" i="1"/>
  <c r="T43" i="1"/>
  <c r="Y119" i="1"/>
  <c r="Y162" i="1"/>
  <c r="Y140" i="1"/>
  <c r="Y112" i="1"/>
  <c r="G25" i="1"/>
  <c r="G20" i="1"/>
  <c r="G21" i="1"/>
  <c r="J20" i="1"/>
  <c r="J21" i="1"/>
  <c r="J19" i="1"/>
  <c r="J25" i="1"/>
  <c r="Z339" i="1"/>
  <c r="Z109" i="1"/>
  <c r="Z333" i="1"/>
  <c r="AJ326" i="1"/>
  <c r="AJ333" i="1" s="1"/>
  <c r="Z335" i="1"/>
  <c r="X19" i="1"/>
  <c r="X25" i="1"/>
  <c r="X20" i="1"/>
  <c r="X21" i="1"/>
  <c r="N420" i="1"/>
  <c r="X420" i="1"/>
  <c r="V420" i="1"/>
  <c r="AI162" i="1"/>
  <c r="AI119" i="1"/>
  <c r="I11" i="3"/>
  <c r="AI140" i="1"/>
  <c r="V19" i="1"/>
  <c r="V25" i="1"/>
  <c r="V21" i="1"/>
  <c r="V20" i="1"/>
  <c r="L420" i="1"/>
  <c r="AG408" i="1"/>
  <c r="AA407" i="1"/>
  <c r="AA414" i="1"/>
  <c r="AJ402" i="1"/>
  <c r="G20" i="3"/>
  <c r="G13" i="3" s="1"/>
  <c r="G14" i="3" s="1"/>
  <c r="G47" i="3"/>
  <c r="G89" i="3"/>
  <c r="G50" i="3"/>
  <c r="Q37" i="1"/>
  <c r="Q43" i="1"/>
  <c r="Q32" i="1"/>
  <c r="R21" i="1"/>
  <c r="R20" i="1"/>
  <c r="R25" i="1"/>
  <c r="R19" i="1"/>
  <c r="U113" i="1"/>
  <c r="U13" i="1"/>
  <c r="U121" i="1"/>
  <c r="U163" i="1"/>
  <c r="AI112" i="1"/>
  <c r="U449" i="1"/>
  <c r="AI443" i="1"/>
  <c r="AI449" i="1" s="1"/>
  <c r="J37" i="1"/>
  <c r="J43" i="1"/>
  <c r="J32" i="1"/>
  <c r="F20" i="3"/>
  <c r="F13" i="3" s="1"/>
  <c r="F14" i="3" s="1"/>
  <c r="F47" i="3"/>
  <c r="F89" i="3"/>
  <c r="F50" i="3"/>
  <c r="AI413" i="1"/>
  <c r="AI393" i="1"/>
  <c r="AI395" i="1" s="1"/>
  <c r="H20" i="3"/>
  <c r="H13" i="3" s="1"/>
  <c r="H14" i="3" s="1"/>
  <c r="H47" i="3"/>
  <c r="H89" i="3"/>
  <c r="H50" i="3"/>
  <c r="AA337" i="1" l="1"/>
  <c r="AA336" i="1"/>
  <c r="R56" i="3"/>
  <c r="S57" i="3"/>
  <c r="W27" i="1"/>
  <c r="W26" i="1"/>
  <c r="W48" i="1"/>
  <c r="AF20" i="1"/>
  <c r="AF19" i="1"/>
  <c r="AF21" i="1"/>
  <c r="I19" i="3"/>
  <c r="I12" i="3"/>
  <c r="I40" i="3" s="1"/>
  <c r="I39" i="3"/>
  <c r="Z346" i="1"/>
  <c r="Z127" i="1"/>
  <c r="AJ339" i="1"/>
  <c r="Z340" i="1"/>
  <c r="Z343" i="1"/>
  <c r="AJ343" i="1" s="1"/>
  <c r="AJ344" i="1" s="1"/>
  <c r="I34" i="3"/>
  <c r="I27" i="3" s="1"/>
  <c r="I28" i="3" s="1"/>
  <c r="I43" i="3"/>
  <c r="I59" i="3"/>
  <c r="AF32" i="1"/>
  <c r="H46" i="1"/>
  <c r="H40" i="1"/>
  <c r="AH20" i="1"/>
  <c r="AH19" i="1"/>
  <c r="AH21" i="1"/>
  <c r="F53" i="3"/>
  <c r="F62" i="3"/>
  <c r="F54" i="3"/>
  <c r="F91" i="3"/>
  <c r="H54" i="3"/>
  <c r="H53" i="3"/>
  <c r="H62" i="3"/>
  <c r="H91" i="3"/>
  <c r="J40" i="1"/>
  <c r="J46" i="1"/>
  <c r="J48" i="1"/>
  <c r="J27" i="1"/>
  <c r="J26" i="1"/>
  <c r="T46" i="1"/>
  <c r="T40" i="1"/>
  <c r="AR15" i="1"/>
  <c r="AS15" i="1"/>
  <c r="H48" i="1"/>
  <c r="H27" i="1"/>
  <c r="AF25" i="1"/>
  <c r="H26" i="1"/>
  <c r="AF37" i="1"/>
  <c r="AF43" i="1"/>
  <c r="P26" i="1"/>
  <c r="P48" i="1"/>
  <c r="AH25" i="1"/>
  <c r="P27" i="1"/>
  <c r="K40" i="1"/>
  <c r="K46" i="1"/>
  <c r="S46" i="1"/>
  <c r="S40" i="1"/>
  <c r="AI415" i="1"/>
  <c r="AI396" i="1"/>
  <c r="D81" i="1"/>
  <c r="U38" i="3"/>
  <c r="S48" i="1"/>
  <c r="S27" i="1"/>
  <c r="S26" i="1"/>
  <c r="Q27" i="1"/>
  <c r="Q26" i="1"/>
  <c r="Q48" i="1"/>
  <c r="V27" i="1"/>
  <c r="V26" i="1"/>
  <c r="V48" i="1"/>
  <c r="AJ257" i="1"/>
  <c r="AJ263" i="1" s="1"/>
  <c r="Z263" i="1"/>
  <c r="Z260" i="1"/>
  <c r="K27" i="1"/>
  <c r="K48" i="1"/>
  <c r="K26" i="1"/>
  <c r="U418" i="1"/>
  <c r="U408" i="1"/>
  <c r="AI406" i="1"/>
  <c r="AI418" i="1" s="1"/>
  <c r="AJ241" i="1"/>
  <c r="Z217" i="1"/>
  <c r="Z232" i="1" s="1"/>
  <c r="Z252" i="1"/>
  <c r="Z243" i="1"/>
  <c r="O26" i="1"/>
  <c r="O48" i="1"/>
  <c r="O27" i="1"/>
  <c r="W46" i="1"/>
  <c r="W40" i="1"/>
  <c r="AE46" i="1"/>
  <c r="AE40" i="1"/>
  <c r="AJ394" i="1"/>
  <c r="AJ414" i="1"/>
  <c r="V46" i="1"/>
  <c r="V40" i="1"/>
  <c r="L26" i="1"/>
  <c r="AG25" i="1"/>
  <c r="L27" i="1"/>
  <c r="L48" i="1"/>
  <c r="AI121" i="1"/>
  <c r="AI163" i="1"/>
  <c r="X46" i="1"/>
  <c r="X40" i="1"/>
  <c r="AG20" i="1"/>
  <c r="AG19" i="1"/>
  <c r="AG21" i="1"/>
  <c r="AE20" i="1"/>
  <c r="AE19" i="1"/>
  <c r="AE21" i="1"/>
  <c r="L40" i="1"/>
  <c r="AG32" i="1"/>
  <c r="L46" i="1"/>
  <c r="N26" i="1"/>
  <c r="N48" i="1"/>
  <c r="N27" i="1"/>
  <c r="I48" i="1"/>
  <c r="I27" i="1"/>
  <c r="I26" i="1"/>
  <c r="AA441" i="1"/>
  <c r="AA419" i="1"/>
  <c r="AJ407" i="1"/>
  <c r="AJ419" i="1" s="1"/>
  <c r="G48" i="1"/>
  <c r="G27" i="1"/>
  <c r="AI141" i="1"/>
  <c r="AJ215" i="1"/>
  <c r="AJ230" i="1" s="1"/>
  <c r="AJ250" i="1"/>
  <c r="U44" i="1"/>
  <c r="U18" i="1"/>
  <c r="U14" i="1"/>
  <c r="U45" i="1"/>
  <c r="U75" i="1"/>
  <c r="AI13" i="1"/>
  <c r="AG420" i="1"/>
  <c r="I46" i="1"/>
  <c r="I40" i="1"/>
  <c r="F27" i="1"/>
  <c r="F48" i="1"/>
  <c r="AE25" i="1"/>
  <c r="AG37" i="1"/>
  <c r="AG43" i="1"/>
  <c r="U29" i="1"/>
  <c r="U122" i="1"/>
  <c r="AI113" i="1"/>
  <c r="AI122" i="1" s="1"/>
  <c r="X27" i="1"/>
  <c r="X48" i="1"/>
  <c r="X26" i="1"/>
  <c r="Y13" i="1"/>
  <c r="Y163" i="1"/>
  <c r="Y121" i="1"/>
  <c r="Y113" i="1"/>
  <c r="Y141" i="1"/>
  <c r="Y449" i="1"/>
  <c r="AJ443" i="1"/>
  <c r="AJ449" i="1" s="1"/>
  <c r="AA252" i="1"/>
  <c r="AA243" i="1"/>
  <c r="AA254" i="1" s="1"/>
  <c r="AA217" i="1"/>
  <c r="AA232" i="1" s="1"/>
  <c r="Y415" i="1"/>
  <c r="Y406" i="1"/>
  <c r="Y396" i="1"/>
  <c r="R46" i="1"/>
  <c r="R40" i="1"/>
  <c r="T48" i="1"/>
  <c r="T27" i="1"/>
  <c r="T26" i="1"/>
  <c r="R27" i="1"/>
  <c r="R48" i="1"/>
  <c r="R26" i="1"/>
  <c r="Z336" i="1"/>
  <c r="AJ335" i="1"/>
  <c r="Z337" i="1"/>
  <c r="P46" i="1"/>
  <c r="P40" i="1"/>
  <c r="AH32" i="1"/>
  <c r="M40" i="1"/>
  <c r="M46" i="1"/>
  <c r="AA263" i="1"/>
  <c r="AA260" i="1"/>
  <c r="M26" i="1"/>
  <c r="M48" i="1"/>
  <c r="M27" i="1"/>
  <c r="N46" i="1"/>
  <c r="N40" i="1"/>
  <c r="G53" i="3"/>
  <c r="G54" i="3"/>
  <c r="G62" i="3"/>
  <c r="G91" i="3"/>
  <c r="AH43" i="1"/>
  <c r="AH37" i="1"/>
  <c r="AA127" i="1"/>
  <c r="AA343" i="1"/>
  <c r="AA346" i="1"/>
  <c r="AA340" i="1"/>
  <c r="Q46" i="1"/>
  <c r="Q40" i="1"/>
  <c r="AJ109" i="1"/>
  <c r="Z118" i="1"/>
  <c r="O46" i="1"/>
  <c r="O40" i="1"/>
  <c r="Y408" i="1" l="1"/>
  <c r="Y418" i="1"/>
  <c r="G66" i="3"/>
  <c r="G69" i="3" s="1"/>
  <c r="G63" i="3"/>
  <c r="G93" i="3"/>
  <c r="AD93" i="3" s="1"/>
  <c r="G72" i="3"/>
  <c r="AJ336" i="1"/>
  <c r="AJ337" i="1"/>
  <c r="R53" i="1"/>
  <c r="R52" i="1"/>
  <c r="R77" i="1" s="1"/>
  <c r="R50" i="1"/>
  <c r="R49" i="1"/>
  <c r="R68" i="1"/>
  <c r="R70" i="1" s="1"/>
  <c r="R72" i="1" s="1"/>
  <c r="K50" i="1"/>
  <c r="K49" i="1"/>
  <c r="K52" i="1"/>
  <c r="K77" i="1" s="1"/>
  <c r="K68" i="1"/>
  <c r="K70" i="1" s="1"/>
  <c r="K72" i="1" s="1"/>
  <c r="AJ341" i="1"/>
  <c r="AJ340" i="1"/>
  <c r="Z139" i="1"/>
  <c r="Z133" i="1"/>
  <c r="AJ127" i="1"/>
  <c r="U19" i="1"/>
  <c r="U25" i="1"/>
  <c r="U21" i="1"/>
  <c r="U20" i="1"/>
  <c r="AI18" i="1"/>
  <c r="Z149" i="1"/>
  <c r="AJ346" i="1"/>
  <c r="Z348" i="1"/>
  <c r="Z347" i="1"/>
  <c r="H50" i="1"/>
  <c r="H49" i="1"/>
  <c r="AF48" i="1"/>
  <c r="H68" i="1"/>
  <c r="H52" i="1"/>
  <c r="F52" i="1"/>
  <c r="F50" i="1"/>
  <c r="F68" i="1"/>
  <c r="AE48" i="1"/>
  <c r="AJ252" i="1"/>
  <c r="AJ217" i="1"/>
  <c r="AJ232" i="1" s="1"/>
  <c r="G53" i="1"/>
  <c r="G57" i="1" s="1"/>
  <c r="G52" i="1"/>
  <c r="G77" i="1" s="1"/>
  <c r="G50" i="1"/>
  <c r="G68" i="1"/>
  <c r="G70" i="1" s="1"/>
  <c r="G72" i="1" s="1"/>
  <c r="AJ118" i="1"/>
  <c r="J10" i="3"/>
  <c r="AA23" i="1"/>
  <c r="AJ23" i="1" s="1"/>
  <c r="AA447" i="1"/>
  <c r="AA444" i="1"/>
  <c r="AJ441" i="1"/>
  <c r="AJ447" i="1" s="1"/>
  <c r="Z272" i="1"/>
  <c r="Z108" i="1"/>
  <c r="Z266" i="1"/>
  <c r="Z268" i="1"/>
  <c r="AJ260" i="1"/>
  <c r="AJ266" i="1" s="1"/>
  <c r="T49" i="1"/>
  <c r="T52" i="1"/>
  <c r="T50" i="1"/>
  <c r="T68" i="1"/>
  <c r="F63" i="3"/>
  <c r="F66" i="3"/>
  <c r="F69" i="3" s="1"/>
  <c r="F93" i="3"/>
  <c r="AC93" i="3" s="1"/>
  <c r="F72" i="3"/>
  <c r="M52" i="1"/>
  <c r="M77" i="1" s="1"/>
  <c r="M50" i="1"/>
  <c r="M49" i="1"/>
  <c r="M53" i="1"/>
  <c r="M68" i="1"/>
  <c r="M70" i="1" s="1"/>
  <c r="M72" i="1" s="1"/>
  <c r="Y29" i="1"/>
  <c r="Y122" i="1"/>
  <c r="AJ113" i="1"/>
  <c r="AJ122" i="1" s="1"/>
  <c r="I20" i="3"/>
  <c r="I13" i="3" s="1"/>
  <c r="I14" i="3" s="1"/>
  <c r="I47" i="3"/>
  <c r="I89" i="3"/>
  <c r="I50" i="3"/>
  <c r="AA108" i="1"/>
  <c r="AA266" i="1"/>
  <c r="AA272" i="1"/>
  <c r="AA268" i="1"/>
  <c r="V49" i="1"/>
  <c r="V53" i="1"/>
  <c r="V52" i="1"/>
  <c r="V77" i="1" s="1"/>
  <c r="V50" i="1"/>
  <c r="V68" i="1"/>
  <c r="V70" i="1" s="1"/>
  <c r="V72" i="1" s="1"/>
  <c r="O52" i="1"/>
  <c r="O77" i="1" s="1"/>
  <c r="O50" i="1"/>
  <c r="O49" i="1"/>
  <c r="O68" i="1"/>
  <c r="O70" i="1" s="1"/>
  <c r="O72" i="1" s="1"/>
  <c r="AA149" i="1"/>
  <c r="AA348" i="1"/>
  <c r="AA347" i="1"/>
  <c r="Y44" i="1"/>
  <c r="Y14" i="1"/>
  <c r="Y18" i="1"/>
  <c r="Y45" i="1"/>
  <c r="Y75" i="1"/>
  <c r="AK13" i="1"/>
  <c r="AK15" i="1"/>
  <c r="AI14" i="1"/>
  <c r="AI44" i="1"/>
  <c r="AT13" i="1"/>
  <c r="AT15" i="1" s="1"/>
  <c r="AI45" i="1"/>
  <c r="AI75" i="1"/>
  <c r="I50" i="1"/>
  <c r="I49" i="1"/>
  <c r="I52" i="1"/>
  <c r="I77" i="1" s="1"/>
  <c r="I68" i="1"/>
  <c r="I70" i="1" s="1"/>
  <c r="I72" i="1" s="1"/>
  <c r="Z254" i="1"/>
  <c r="AJ243" i="1"/>
  <c r="AJ254" i="1" s="1"/>
  <c r="Q53" i="1"/>
  <c r="Q52" i="1"/>
  <c r="Q77" i="1" s="1"/>
  <c r="Q50" i="1"/>
  <c r="Q49" i="1"/>
  <c r="Q68" i="1"/>
  <c r="Q70" i="1" s="1"/>
  <c r="Q72" i="1" s="1"/>
  <c r="P53" i="1"/>
  <c r="AH48" i="1"/>
  <c r="P50" i="1"/>
  <c r="P49" i="1"/>
  <c r="P68" i="1"/>
  <c r="P52" i="1"/>
  <c r="AE27" i="1"/>
  <c r="AE26" i="1"/>
  <c r="AA139" i="1"/>
  <c r="AA133" i="1"/>
  <c r="AH46" i="1"/>
  <c r="AH40" i="1"/>
  <c r="N52" i="1"/>
  <c r="N77" i="1" s="1"/>
  <c r="N50" i="1"/>
  <c r="N49" i="1"/>
  <c r="N53" i="1"/>
  <c r="N68" i="1"/>
  <c r="N70" i="1" s="1"/>
  <c r="N72" i="1" s="1"/>
  <c r="L52" i="1"/>
  <c r="L49" i="1"/>
  <c r="AG48" i="1"/>
  <c r="L68" i="1"/>
  <c r="L50" i="1"/>
  <c r="AH26" i="1"/>
  <c r="AH27" i="1"/>
  <c r="J50" i="1"/>
  <c r="J49" i="1"/>
  <c r="J53" i="1"/>
  <c r="J52" i="1"/>
  <c r="J77" i="1" s="1"/>
  <c r="J68" i="1"/>
  <c r="J70" i="1" s="1"/>
  <c r="J72" i="1" s="1"/>
  <c r="AF40" i="1"/>
  <c r="AF46" i="1"/>
  <c r="W49" i="1"/>
  <c r="W52" i="1"/>
  <c r="W77" i="1" s="1"/>
  <c r="W50" i="1"/>
  <c r="W68" i="1"/>
  <c r="W70" i="1" s="1"/>
  <c r="W72" i="1" s="1"/>
  <c r="I45" i="3"/>
  <c r="I44" i="3"/>
  <c r="I52" i="3"/>
  <c r="I90" i="3"/>
  <c r="X50" i="1"/>
  <c r="X49" i="1"/>
  <c r="X68" i="1"/>
  <c r="X52" i="1"/>
  <c r="X53" i="1" s="1"/>
  <c r="AG26" i="1"/>
  <c r="AG27" i="1"/>
  <c r="S56" i="3"/>
  <c r="T57" i="3"/>
  <c r="S53" i="1"/>
  <c r="S52" i="1"/>
  <c r="S77" i="1" s="1"/>
  <c r="S50" i="1"/>
  <c r="S49" i="1"/>
  <c r="S68" i="1"/>
  <c r="S70" i="1" s="1"/>
  <c r="S72" i="1" s="1"/>
  <c r="H66" i="3"/>
  <c r="H69" i="3" s="1"/>
  <c r="H63" i="3"/>
  <c r="H93" i="3"/>
  <c r="AE93" i="3" s="1"/>
  <c r="H72" i="3"/>
  <c r="AG40" i="1"/>
  <c r="AG46" i="1"/>
  <c r="U420" i="1"/>
  <c r="AI408" i="1"/>
  <c r="AI420" i="1" s="1"/>
  <c r="U37" i="1"/>
  <c r="U43" i="1"/>
  <c r="U32" i="1"/>
  <c r="AI29" i="1"/>
  <c r="AF27" i="1"/>
  <c r="AF26" i="1"/>
  <c r="X57" i="1" l="1"/>
  <c r="AA450" i="1"/>
  <c r="AJ444" i="1"/>
  <c r="AJ450" i="1" s="1"/>
  <c r="W53" i="1"/>
  <c r="AG52" i="1"/>
  <c r="L77" i="1"/>
  <c r="AG77" i="1" s="1"/>
  <c r="AS14" i="1"/>
  <c r="AH50" i="1"/>
  <c r="AH49" i="1"/>
  <c r="Z155" i="1"/>
  <c r="Z161" i="1"/>
  <c r="AJ149" i="1"/>
  <c r="R74" i="1"/>
  <c r="R78" i="1"/>
  <c r="R73" i="1"/>
  <c r="N78" i="1"/>
  <c r="N73" i="1"/>
  <c r="N74" i="1"/>
  <c r="Q74" i="1"/>
  <c r="Q78" i="1"/>
  <c r="Q73" i="1"/>
  <c r="P54" i="1"/>
  <c r="AH53" i="1"/>
  <c r="P57" i="1"/>
  <c r="T77" i="1"/>
  <c r="Y37" i="1"/>
  <c r="Y32" i="1"/>
  <c r="Y43" i="1"/>
  <c r="M78" i="1"/>
  <c r="M73" i="1"/>
  <c r="M74" i="1"/>
  <c r="Z269" i="1"/>
  <c r="AJ268" i="1"/>
  <c r="Z270" i="1"/>
  <c r="AE50" i="1"/>
  <c r="AP14" i="1"/>
  <c r="AE49" i="1"/>
  <c r="X70" i="1"/>
  <c r="M57" i="1"/>
  <c r="F70" i="1"/>
  <c r="AE68" i="1"/>
  <c r="J54" i="1"/>
  <c r="J57" i="1"/>
  <c r="Q57" i="1"/>
  <c r="Q54" i="1"/>
  <c r="V57" i="1"/>
  <c r="V54" i="1"/>
  <c r="AJ108" i="1"/>
  <c r="Z117" i="1"/>
  <c r="U48" i="1"/>
  <c r="U27" i="1"/>
  <c r="U26" i="1"/>
  <c r="AI25" i="1"/>
  <c r="R57" i="1"/>
  <c r="R58" i="1" s="1"/>
  <c r="R54" i="1"/>
  <c r="AI20" i="1"/>
  <c r="AI19" i="1"/>
  <c r="AI21" i="1"/>
  <c r="X77" i="1"/>
  <c r="F77" i="1"/>
  <c r="AE77" i="1" s="1"/>
  <c r="AE52" i="1"/>
  <c r="AJ348" i="1"/>
  <c r="AJ347" i="1"/>
  <c r="N57" i="1"/>
  <c r="N58" i="1" s="1"/>
  <c r="N54" i="1"/>
  <c r="V74" i="1"/>
  <c r="V78" i="1"/>
  <c r="V73" i="1"/>
  <c r="J74" i="1"/>
  <c r="J78" i="1"/>
  <c r="Z126" i="1"/>
  <c r="AJ272" i="1"/>
  <c r="Z273" i="1"/>
  <c r="Z276" i="1"/>
  <c r="AJ276" i="1" s="1"/>
  <c r="AJ277" i="1" s="1"/>
  <c r="AJ63" i="1" s="1"/>
  <c r="Y21" i="1"/>
  <c r="Y25" i="1"/>
  <c r="Y19" i="1"/>
  <c r="Y20" i="1"/>
  <c r="F53" i="1"/>
  <c r="AJ133" i="1"/>
  <c r="AJ139" i="1"/>
  <c r="J24" i="3"/>
  <c r="AF52" i="1"/>
  <c r="H77" i="1"/>
  <c r="AF77" i="1" s="1"/>
  <c r="I74" i="1"/>
  <c r="I78" i="1"/>
  <c r="I73" i="1"/>
  <c r="H70" i="3"/>
  <c r="H92" i="3"/>
  <c r="AE92" i="3" s="1"/>
  <c r="AA269" i="1"/>
  <c r="AA270" i="1"/>
  <c r="S74" i="1"/>
  <c r="S78" i="1"/>
  <c r="S73" i="1"/>
  <c r="AF68" i="1"/>
  <c r="H70" i="1"/>
  <c r="I53" i="1"/>
  <c r="M54" i="1" s="1"/>
  <c r="F70" i="3"/>
  <c r="F92" i="3"/>
  <c r="AC92" i="3" s="1"/>
  <c r="AQ14" i="1"/>
  <c r="AF49" i="1"/>
  <c r="AF50" i="1"/>
  <c r="AG68" i="1"/>
  <c r="L70" i="1"/>
  <c r="AH52" i="1"/>
  <c r="P77" i="1"/>
  <c r="AH77" i="1" s="1"/>
  <c r="AA117" i="1"/>
  <c r="J18" i="3"/>
  <c r="K10" i="3"/>
  <c r="H53" i="1"/>
  <c r="G70" i="3"/>
  <c r="G92" i="3"/>
  <c r="AD92" i="3" s="1"/>
  <c r="AI37" i="1"/>
  <c r="AI43" i="1"/>
  <c r="W74" i="1"/>
  <c r="W78" i="1"/>
  <c r="W73" i="1"/>
  <c r="L53" i="1"/>
  <c r="P70" i="1"/>
  <c r="AH68" i="1"/>
  <c r="AA155" i="1"/>
  <c r="AA161" i="1"/>
  <c r="T70" i="1"/>
  <c r="K73" i="1"/>
  <c r="K74" i="1"/>
  <c r="K78" i="1"/>
  <c r="I54" i="3"/>
  <c r="I53" i="3"/>
  <c r="I62" i="3"/>
  <c r="I91" i="3"/>
  <c r="AA273" i="1"/>
  <c r="AA126" i="1"/>
  <c r="AA276" i="1"/>
  <c r="AA279" i="1"/>
  <c r="U46" i="1"/>
  <c r="U40" i="1"/>
  <c r="AI32" i="1"/>
  <c r="S57" i="1"/>
  <c r="S54" i="1"/>
  <c r="AG50" i="1"/>
  <c r="AG49" i="1"/>
  <c r="AR14" i="1"/>
  <c r="O78" i="1"/>
  <c r="O73" i="1"/>
  <c r="O74" i="1"/>
  <c r="G74" i="1"/>
  <c r="G78" i="1"/>
  <c r="G81" i="1" s="1"/>
  <c r="T56" i="3"/>
  <c r="U57" i="3"/>
  <c r="U56" i="3" s="1"/>
  <c r="O53" i="1"/>
  <c r="T53" i="1"/>
  <c r="K53" i="1"/>
  <c r="Y420" i="1"/>
  <c r="W79" i="1" l="1"/>
  <c r="W81" i="1"/>
  <c r="Z132" i="1"/>
  <c r="AJ126" i="1"/>
  <c r="Z138" i="1"/>
  <c r="R79" i="1"/>
  <c r="R81" i="1"/>
  <c r="I63" i="3"/>
  <c r="I66" i="3"/>
  <c r="I69" i="3" s="1"/>
  <c r="I93" i="3"/>
  <c r="AF93" i="3" s="1"/>
  <c r="I72" i="3"/>
  <c r="J81" i="1"/>
  <c r="F72" i="1"/>
  <c r="AE70" i="1"/>
  <c r="Y46" i="1"/>
  <c r="Y40" i="1"/>
  <c r="AJ161" i="1"/>
  <c r="AJ155" i="1"/>
  <c r="J38" i="3"/>
  <c r="J32" i="3"/>
  <c r="O79" i="1"/>
  <c r="O81" i="1"/>
  <c r="I54" i="1"/>
  <c r="I57" i="1"/>
  <c r="I58" i="1" s="1"/>
  <c r="AI26" i="1"/>
  <c r="AI27" i="1"/>
  <c r="M58" i="1"/>
  <c r="K79" i="1"/>
  <c r="K81" i="1"/>
  <c r="H72" i="1"/>
  <c r="AF70" i="1"/>
  <c r="V79" i="1"/>
  <c r="V81" i="1"/>
  <c r="H54" i="1"/>
  <c r="AF53" i="1"/>
  <c r="H57" i="1"/>
  <c r="H58" i="1" s="1"/>
  <c r="F57" i="1"/>
  <c r="AE53" i="1"/>
  <c r="X72" i="1"/>
  <c r="P58" i="1"/>
  <c r="K24" i="3"/>
  <c r="L10" i="3"/>
  <c r="U49" i="1"/>
  <c r="U52" i="1"/>
  <c r="U50" i="1"/>
  <c r="U68" i="1"/>
  <c r="AI48" i="1"/>
  <c r="AH57" i="1"/>
  <c r="S79" i="1"/>
  <c r="S81" i="1"/>
  <c r="S58" i="1"/>
  <c r="T72" i="1"/>
  <c r="AI46" i="1"/>
  <c r="AI40" i="1"/>
  <c r="Y27" i="1"/>
  <c r="Y48" i="1"/>
  <c r="Y26" i="1"/>
  <c r="AJ117" i="1"/>
  <c r="J9" i="3"/>
  <c r="Q79" i="1"/>
  <c r="Q81" i="1"/>
  <c r="W57" i="1"/>
  <c r="W58" i="1" s="1"/>
  <c r="W54" i="1"/>
  <c r="K54" i="1"/>
  <c r="K57" i="1"/>
  <c r="K58" i="1" s="1"/>
  <c r="AJ270" i="1"/>
  <c r="AJ269" i="1"/>
  <c r="T54" i="1"/>
  <c r="T57" i="1"/>
  <c r="T58" i="1" s="1"/>
  <c r="V58" i="1"/>
  <c r="O57" i="1"/>
  <c r="O54" i="1"/>
  <c r="AA280" i="1"/>
  <c r="AA148" i="1"/>
  <c r="AA281" i="1"/>
  <c r="P72" i="1"/>
  <c r="AH70" i="1"/>
  <c r="L72" i="1"/>
  <c r="AG70" i="1"/>
  <c r="AG53" i="1"/>
  <c r="L54" i="1"/>
  <c r="L57" i="1"/>
  <c r="L58" i="1" s="1"/>
  <c r="AJ274" i="1"/>
  <c r="AJ273" i="1"/>
  <c r="Q58" i="1"/>
  <c r="N79" i="1"/>
  <c r="N81" i="1"/>
  <c r="AA138" i="1"/>
  <c r="AA132" i="1"/>
  <c r="I79" i="1"/>
  <c r="I81" i="1"/>
  <c r="Z279" i="1"/>
  <c r="J58" i="1"/>
  <c r="M79" i="1"/>
  <c r="M81" i="1"/>
  <c r="X54" i="1"/>
  <c r="M10" i="3" l="1"/>
  <c r="L24" i="3"/>
  <c r="K32" i="3"/>
  <c r="F74" i="1"/>
  <c r="F78" i="1"/>
  <c r="AE72" i="1"/>
  <c r="J73" i="1"/>
  <c r="T74" i="1"/>
  <c r="T78" i="1"/>
  <c r="T73" i="1"/>
  <c r="X74" i="1"/>
  <c r="X78" i="1"/>
  <c r="X73" i="1"/>
  <c r="AG57" i="1"/>
  <c r="AG54" i="1"/>
  <c r="AE54" i="1"/>
  <c r="AE57" i="1"/>
  <c r="AE58" i="1" s="1"/>
  <c r="Z281" i="1"/>
  <c r="Z280" i="1"/>
  <c r="AJ279" i="1"/>
  <c r="Z148" i="1"/>
  <c r="I70" i="3"/>
  <c r="I92" i="3"/>
  <c r="AF92" i="3" s="1"/>
  <c r="L78" i="1"/>
  <c r="L73" i="1"/>
  <c r="AG72" i="1"/>
  <c r="L74" i="1"/>
  <c r="AH54" i="1"/>
  <c r="AF54" i="1"/>
  <c r="AF57" i="1"/>
  <c r="AA160" i="1"/>
  <c r="AA154" i="1"/>
  <c r="J17" i="3"/>
  <c r="K9" i="3"/>
  <c r="U70" i="1"/>
  <c r="AI68" i="1"/>
  <c r="X58" i="1"/>
  <c r="J23" i="3"/>
  <c r="AJ138" i="1"/>
  <c r="AJ132" i="1"/>
  <c r="U77" i="1"/>
  <c r="AI77" i="1" s="1"/>
  <c r="AI52" i="1"/>
  <c r="H74" i="1"/>
  <c r="AF72" i="1"/>
  <c r="H78" i="1"/>
  <c r="H73" i="1"/>
  <c r="P74" i="1"/>
  <c r="P78" i="1"/>
  <c r="P73" i="1"/>
  <c r="AH72" i="1"/>
  <c r="O58" i="1"/>
  <c r="U53" i="1"/>
  <c r="AH58" i="1"/>
  <c r="AI50" i="1"/>
  <c r="AI49" i="1"/>
  <c r="AT14" i="1"/>
  <c r="Y50" i="1"/>
  <c r="Y49" i="1"/>
  <c r="Y53" i="1"/>
  <c r="Y52" i="1"/>
  <c r="Y68" i="1"/>
  <c r="AK48" i="1"/>
  <c r="Y54" i="1" l="1"/>
  <c r="Y57" i="1"/>
  <c r="J31" i="3"/>
  <c r="J37" i="3"/>
  <c r="AE74" i="1"/>
  <c r="AE73" i="1"/>
  <c r="X79" i="1"/>
  <c r="X81" i="1"/>
  <c r="T79" i="1"/>
  <c r="T81" i="1"/>
  <c r="F81" i="1"/>
  <c r="AE78" i="1"/>
  <c r="J79" i="1"/>
  <c r="AH73" i="1"/>
  <c r="AH74" i="1"/>
  <c r="AG73" i="1"/>
  <c r="AG74" i="1"/>
  <c r="AG78" i="1"/>
  <c r="AG79" i="1" s="1"/>
  <c r="L79" i="1"/>
  <c r="L81" i="1"/>
  <c r="AG81" i="1" s="1"/>
  <c r="AJ280" i="1"/>
  <c r="AJ281" i="1"/>
  <c r="L9" i="3"/>
  <c r="K23" i="3"/>
  <c r="AH78" i="1"/>
  <c r="AH79" i="1" s="1"/>
  <c r="P79" i="1"/>
  <c r="P81" i="1"/>
  <c r="AH81" i="1" s="1"/>
  <c r="U72" i="1"/>
  <c r="AI70" i="1"/>
  <c r="AF78" i="1"/>
  <c r="H79" i="1"/>
  <c r="H81" i="1"/>
  <c r="AF81" i="1" s="1"/>
  <c r="L32" i="3"/>
  <c r="U57" i="1"/>
  <c r="U58" i="1" s="1"/>
  <c r="U54" i="1"/>
  <c r="AI53" i="1"/>
  <c r="Z160" i="1"/>
  <c r="Z154" i="1"/>
  <c r="AJ148" i="1"/>
  <c r="AL48" i="1"/>
  <c r="AK49" i="1"/>
  <c r="Y70" i="1"/>
  <c r="Y77" i="1"/>
  <c r="AF73" i="1"/>
  <c r="AF74" i="1"/>
  <c r="AF58" i="1"/>
  <c r="AG58" i="1"/>
  <c r="N10" i="3"/>
  <c r="M24" i="3"/>
  <c r="K31" i="3" l="1"/>
  <c r="AE79" i="1"/>
  <c r="AE81" i="1"/>
  <c r="M32" i="3"/>
  <c r="AI57" i="1"/>
  <c r="AI58" i="1" s="1"/>
  <c r="AI54" i="1"/>
  <c r="AF79" i="1"/>
  <c r="AJ160" i="1"/>
  <c r="AJ154" i="1"/>
  <c r="M9" i="3"/>
  <c r="L23" i="3"/>
  <c r="O10" i="3"/>
  <c r="N24" i="3"/>
  <c r="Y58" i="1"/>
  <c r="Y72" i="1"/>
  <c r="U74" i="1"/>
  <c r="U78" i="1"/>
  <c r="U73" i="1"/>
  <c r="AI72" i="1"/>
  <c r="AI73" i="1" l="1"/>
  <c r="AI74" i="1"/>
  <c r="L31" i="3"/>
  <c r="N9" i="3"/>
  <c r="M23" i="3"/>
  <c r="N32" i="3"/>
  <c r="U79" i="1"/>
  <c r="U81" i="1"/>
  <c r="AI81" i="1" s="1"/>
  <c r="AI78" i="1"/>
  <c r="AI79" i="1" s="1"/>
  <c r="P10" i="3"/>
  <c r="O24" i="3"/>
  <c r="Y74" i="1"/>
  <c r="Y78" i="1"/>
  <c r="Y73" i="1"/>
  <c r="Q10" i="3" l="1"/>
  <c r="P24" i="3"/>
  <c r="M31" i="3"/>
  <c r="O9" i="3"/>
  <c r="N23" i="3"/>
  <c r="O32" i="3"/>
  <c r="Y79" i="1"/>
  <c r="Y81" i="1"/>
  <c r="AJ81" i="1" s="1"/>
  <c r="N31" i="3" l="1"/>
  <c r="P9" i="3"/>
  <c r="O23" i="3"/>
  <c r="P32" i="3"/>
  <c r="R10" i="3"/>
  <c r="Q24" i="3"/>
  <c r="Q9" i="3" l="1"/>
  <c r="P23" i="3"/>
  <c r="Q32" i="3"/>
  <c r="S10" i="3"/>
  <c r="R24" i="3"/>
  <c r="O31" i="3"/>
  <c r="R32" i="3" l="1"/>
  <c r="T10" i="3"/>
  <c r="S24" i="3"/>
  <c r="P31" i="3"/>
  <c r="R9" i="3"/>
  <c r="Q23" i="3"/>
  <c r="Q31" i="3" l="1"/>
  <c r="S9" i="3"/>
  <c r="R23" i="3"/>
  <c r="S32" i="3"/>
  <c r="U10" i="3"/>
  <c r="U24" i="3" s="1"/>
  <c r="T24" i="3"/>
  <c r="T32" i="3" l="1"/>
  <c r="U32" i="3"/>
  <c r="R31" i="3"/>
  <c r="T9" i="3"/>
  <c r="S23" i="3"/>
  <c r="S31" i="3" l="1"/>
  <c r="U9" i="3"/>
  <c r="T23" i="3"/>
  <c r="T31" i="3" l="1"/>
  <c r="U23" i="3"/>
  <c r="U31" i="3" l="1"/>
  <c r="Z13" i="1"/>
  <c r="AA13" i="1"/>
  <c r="AJ13" i="1"/>
  <c r="AU13" i="1"/>
  <c r="Z14" i="1"/>
  <c r="AA14" i="1"/>
  <c r="AJ14" i="1"/>
  <c r="AU14" i="1"/>
  <c r="Z16" i="1"/>
  <c r="AA16" i="1"/>
  <c r="AJ16" i="1"/>
  <c r="Z17" i="1"/>
  <c r="AA17" i="1"/>
  <c r="AJ17" i="1"/>
  <c r="Z18" i="1"/>
  <c r="AA18" i="1"/>
  <c r="AJ18" i="1"/>
  <c r="Z19" i="1"/>
  <c r="AA19" i="1"/>
  <c r="AJ19" i="1"/>
  <c r="Z20" i="1"/>
  <c r="AA20" i="1"/>
  <c r="AJ20" i="1"/>
  <c r="AJ21" i="1"/>
  <c r="Z25" i="1"/>
  <c r="AA25" i="1"/>
  <c r="AJ25" i="1"/>
  <c r="Z26" i="1"/>
  <c r="AA26" i="1"/>
  <c r="AJ26" i="1"/>
  <c r="Z27" i="1"/>
  <c r="AA27" i="1"/>
  <c r="AJ27" i="1"/>
  <c r="Z29" i="1"/>
  <c r="AA29" i="1"/>
  <c r="AJ29" i="1"/>
  <c r="Z31" i="1"/>
  <c r="AA31" i="1"/>
  <c r="AJ31" i="1"/>
  <c r="Z32" i="1"/>
  <c r="AA32" i="1"/>
  <c r="AJ32" i="1"/>
  <c r="Z37" i="1"/>
  <c r="AA37" i="1"/>
  <c r="AJ37" i="1"/>
  <c r="Z39" i="1"/>
  <c r="AA39" i="1"/>
  <c r="AJ39" i="1"/>
  <c r="Z40" i="1"/>
  <c r="AA40" i="1"/>
  <c r="AJ40" i="1"/>
  <c r="Z43" i="1"/>
  <c r="AA43" i="1"/>
  <c r="AJ43" i="1"/>
  <c r="Z44" i="1"/>
  <c r="AA44" i="1"/>
  <c r="AJ44" i="1"/>
  <c r="AJ45" i="1"/>
  <c r="Z46" i="1"/>
  <c r="AA46" i="1"/>
  <c r="AJ46" i="1"/>
  <c r="Z48" i="1"/>
  <c r="AA48" i="1"/>
  <c r="AJ48" i="1"/>
  <c r="Z49" i="1"/>
  <c r="AA49" i="1"/>
  <c r="AJ49" i="1"/>
  <c r="Z50" i="1"/>
  <c r="AA50" i="1"/>
  <c r="AJ50" i="1"/>
  <c r="Z52" i="1"/>
  <c r="AA52" i="1"/>
  <c r="AJ52" i="1"/>
  <c r="Z53" i="1"/>
  <c r="AA53" i="1"/>
  <c r="AJ53" i="1"/>
  <c r="Z54" i="1"/>
  <c r="AA54" i="1"/>
  <c r="AJ54" i="1"/>
  <c r="Z57" i="1"/>
  <c r="AA57" i="1"/>
  <c r="AJ57" i="1"/>
  <c r="Z58" i="1"/>
  <c r="AA58" i="1"/>
  <c r="AJ58" i="1"/>
  <c r="Z61" i="1"/>
  <c r="AA61" i="1"/>
  <c r="AJ61" i="1"/>
  <c r="Z62" i="1"/>
  <c r="AA62" i="1"/>
  <c r="AJ62" i="1"/>
  <c r="AL65" i="1"/>
  <c r="AM65" i="1"/>
  <c r="Z68" i="1"/>
  <c r="AA68" i="1"/>
  <c r="AJ68" i="1"/>
  <c r="Z70" i="1"/>
  <c r="AA70" i="1"/>
  <c r="AJ70" i="1"/>
  <c r="Z71" i="1"/>
  <c r="AA71" i="1"/>
  <c r="AJ71" i="1"/>
  <c r="Z72" i="1"/>
  <c r="AA72" i="1"/>
  <c r="AJ72" i="1"/>
  <c r="Z73" i="1"/>
  <c r="AA73" i="1"/>
  <c r="AJ73" i="1"/>
  <c r="Z74" i="1"/>
  <c r="AA74" i="1"/>
  <c r="AJ74" i="1"/>
  <c r="AJ75" i="1"/>
  <c r="Z77" i="1"/>
  <c r="AA77" i="1"/>
  <c r="AJ77" i="1"/>
  <c r="Z78" i="1"/>
  <c r="AA78" i="1"/>
  <c r="AJ78" i="1"/>
  <c r="Z79" i="1"/>
  <c r="AA79" i="1"/>
  <c r="AJ79" i="1"/>
  <c r="Z82" i="1"/>
  <c r="AA82" i="1"/>
  <c r="AJ82" i="1"/>
  <c r="Z83" i="1"/>
  <c r="AA83" i="1"/>
  <c r="AJ83" i="1"/>
  <c r="Z84" i="1"/>
  <c r="AA84" i="1"/>
  <c r="AJ84" i="1"/>
  <c r="Z85" i="1"/>
  <c r="AA85" i="1"/>
  <c r="AJ85" i="1"/>
  <c r="Z94" i="1"/>
  <c r="AA94" i="1"/>
  <c r="AJ94" i="1"/>
  <c r="Z97" i="1"/>
  <c r="AA97" i="1"/>
  <c r="AJ97" i="1"/>
  <c r="Z102" i="1"/>
  <c r="AA102" i="1"/>
  <c r="AJ102" i="1"/>
  <c r="Z103" i="1"/>
  <c r="AA103" i="1"/>
  <c r="AJ103" i="1"/>
  <c r="Z110" i="1"/>
  <c r="AA110" i="1"/>
  <c r="AJ110" i="1"/>
  <c r="Z112" i="1"/>
  <c r="AA112" i="1"/>
  <c r="AJ112" i="1"/>
  <c r="Z114" i="1"/>
  <c r="AA114" i="1"/>
  <c r="AJ114" i="1"/>
  <c r="Z119" i="1"/>
  <c r="AA119" i="1"/>
  <c r="AJ119" i="1"/>
  <c r="Z121" i="1"/>
  <c r="AA121" i="1"/>
  <c r="AJ121" i="1"/>
  <c r="Z123" i="1"/>
  <c r="AA123" i="1"/>
  <c r="AJ123" i="1"/>
  <c r="Z128" i="1"/>
  <c r="AA128" i="1"/>
  <c r="AJ128" i="1"/>
  <c r="Z129" i="1"/>
  <c r="AA129" i="1"/>
  <c r="AJ129" i="1"/>
  <c r="Z134" i="1"/>
  <c r="AA134" i="1"/>
  <c r="AJ134" i="1"/>
  <c r="Z135" i="1"/>
  <c r="AA135" i="1"/>
  <c r="AJ135" i="1"/>
  <c r="Z140" i="1"/>
  <c r="AA140" i="1"/>
  <c r="AJ140" i="1"/>
  <c r="Z141" i="1"/>
  <c r="AA141" i="1"/>
  <c r="AJ141" i="1"/>
  <c r="Z150" i="1"/>
  <c r="AA150" i="1"/>
  <c r="AJ150" i="1"/>
  <c r="Z151" i="1"/>
  <c r="AA151" i="1"/>
  <c r="AJ151" i="1"/>
  <c r="Z156" i="1"/>
  <c r="AA156" i="1"/>
  <c r="AJ156" i="1"/>
  <c r="Z157" i="1"/>
  <c r="AA157" i="1"/>
  <c r="AJ157" i="1"/>
  <c r="Z162" i="1"/>
  <c r="AA162" i="1"/>
  <c r="AJ162" i="1"/>
  <c r="Z163" i="1"/>
  <c r="AA163" i="1"/>
  <c r="AJ163" i="1"/>
  <c r="Z361" i="1"/>
  <c r="AA361" i="1"/>
  <c r="AJ361" i="1"/>
  <c r="Z364" i="1"/>
  <c r="AA364" i="1"/>
  <c r="AJ364" i="1"/>
  <c r="Z366" i="1"/>
  <c r="AA366" i="1"/>
  <c r="AJ366" i="1"/>
  <c r="Z367" i="1"/>
  <c r="AA367" i="1"/>
  <c r="AJ367" i="1"/>
  <c r="Z378" i="1"/>
  <c r="AA378" i="1"/>
  <c r="AJ378" i="1"/>
  <c r="Z380" i="1"/>
  <c r="AA380" i="1"/>
  <c r="AJ380" i="1"/>
  <c r="Z383" i="1"/>
  <c r="AA383" i="1"/>
  <c r="AJ383" i="1"/>
  <c r="Z385" i="1"/>
  <c r="AA385" i="1"/>
  <c r="AJ385" i="1"/>
  <c r="AJ391" i="1"/>
  <c r="Z393" i="1"/>
  <c r="AA393" i="1"/>
  <c r="AJ393" i="1"/>
  <c r="Z395" i="1"/>
  <c r="AA395" i="1"/>
  <c r="AJ395" i="1"/>
  <c r="Z396" i="1"/>
  <c r="AA396" i="1"/>
  <c r="AJ396" i="1"/>
  <c r="Z399" i="1"/>
  <c r="AA399" i="1"/>
  <c r="AJ399" i="1"/>
  <c r="Z401" i="1"/>
  <c r="AA401" i="1"/>
  <c r="AJ401" i="1"/>
  <c r="Z403" i="1"/>
  <c r="AA403" i="1"/>
  <c r="AJ403" i="1"/>
  <c r="Z406" i="1"/>
  <c r="AA406" i="1"/>
  <c r="AJ406" i="1"/>
  <c r="Z408" i="1"/>
  <c r="AA408" i="1"/>
  <c r="AJ408" i="1"/>
  <c r="Z411" i="1"/>
  <c r="AA411" i="1"/>
  <c r="AJ411" i="1"/>
  <c r="Z413" i="1"/>
  <c r="AA413" i="1"/>
  <c r="AJ413" i="1"/>
  <c r="Z415" i="1"/>
  <c r="AA415" i="1"/>
  <c r="AJ415" i="1"/>
  <c r="Z418" i="1"/>
  <c r="AA418" i="1"/>
  <c r="AJ418" i="1"/>
  <c r="Z420" i="1"/>
  <c r="AA420" i="1"/>
  <c r="AJ420" i="1"/>
  <c r="Z423" i="1"/>
  <c r="AA423" i="1"/>
  <c r="AJ423" i="1"/>
  <c r="Z427" i="1"/>
  <c r="AA427" i="1"/>
  <c r="AJ427" i="1"/>
  <c r="Z435" i="1"/>
  <c r="AA435" i="1"/>
  <c r="AJ435" i="1"/>
  <c r="Z439" i="1"/>
  <c r="AA439" i="1"/>
  <c r="AJ439" i="1"/>
  <c r="Z457" i="1"/>
  <c r="AA457" i="1"/>
  <c r="AJ457" i="1"/>
  <c r="Z458" i="1"/>
  <c r="AA458" i="1"/>
  <c r="AJ458" i="1"/>
  <c r="Z459" i="1"/>
  <c r="AA459" i="1"/>
  <c r="AJ459" i="1"/>
  <c r="Z461" i="1"/>
  <c r="AA461" i="1"/>
  <c r="AJ461" i="1"/>
  <c r="AJ462" i="1"/>
  <c r="Z464" i="1"/>
  <c r="AA464" i="1"/>
  <c r="AJ464" i="1"/>
  <c r="Z465" i="1"/>
  <c r="AA465" i="1"/>
  <c r="AJ465" i="1"/>
  <c r="Z466" i="1"/>
  <c r="AA466" i="1"/>
  <c r="AJ466" i="1"/>
  <c r="J11" i="3"/>
  <c r="K11" i="3"/>
  <c r="L11" i="3"/>
  <c r="M11" i="3"/>
  <c r="N11" i="3"/>
  <c r="O11" i="3"/>
  <c r="P11" i="3"/>
  <c r="Q11" i="3"/>
  <c r="R11" i="3"/>
  <c r="S11" i="3"/>
  <c r="T11" i="3"/>
  <c r="U11" i="3"/>
  <c r="J12" i="3"/>
  <c r="K12" i="3"/>
  <c r="L12" i="3"/>
  <c r="M12" i="3"/>
  <c r="N12" i="3"/>
  <c r="O12" i="3"/>
  <c r="P12" i="3"/>
  <c r="Q12" i="3"/>
  <c r="R12" i="3"/>
  <c r="S12" i="3"/>
  <c r="T12" i="3"/>
  <c r="U12" i="3"/>
  <c r="J13" i="3"/>
  <c r="K13" i="3"/>
  <c r="L13" i="3"/>
  <c r="M13" i="3"/>
  <c r="N13" i="3"/>
  <c r="O13" i="3"/>
  <c r="P13" i="3"/>
  <c r="Q13" i="3"/>
  <c r="R13" i="3"/>
  <c r="S13" i="3"/>
  <c r="T13" i="3"/>
  <c r="U13" i="3"/>
  <c r="J14" i="3"/>
  <c r="K14" i="3"/>
  <c r="L14" i="3"/>
  <c r="M14" i="3"/>
  <c r="N14" i="3"/>
  <c r="O14" i="3"/>
  <c r="P14" i="3"/>
  <c r="Q14" i="3"/>
  <c r="R14" i="3"/>
  <c r="S14" i="3"/>
  <c r="T14" i="3"/>
  <c r="U14" i="3"/>
  <c r="J19" i="3"/>
  <c r="J20" i="3"/>
  <c r="K20" i="3"/>
  <c r="L20" i="3"/>
  <c r="M20" i="3"/>
  <c r="N20" i="3"/>
  <c r="O20" i="3"/>
  <c r="P20" i="3"/>
  <c r="Q20" i="3"/>
  <c r="R20" i="3"/>
  <c r="S20" i="3"/>
  <c r="T20" i="3"/>
  <c r="U20" i="3"/>
  <c r="J25" i="3"/>
  <c r="K25" i="3"/>
  <c r="L25" i="3"/>
  <c r="M25" i="3"/>
  <c r="N25" i="3"/>
  <c r="O25" i="3"/>
  <c r="P25" i="3"/>
  <c r="Q25" i="3"/>
  <c r="R25" i="3"/>
  <c r="S25" i="3"/>
  <c r="T25" i="3"/>
  <c r="U25" i="3"/>
  <c r="J26" i="3"/>
  <c r="K26" i="3"/>
  <c r="L26" i="3"/>
  <c r="M26" i="3"/>
  <c r="N26" i="3"/>
  <c r="O26" i="3"/>
  <c r="P26" i="3"/>
  <c r="Q26" i="3"/>
  <c r="R26" i="3"/>
  <c r="S26" i="3"/>
  <c r="T26" i="3"/>
  <c r="U26" i="3"/>
  <c r="J27" i="3"/>
  <c r="K27" i="3"/>
  <c r="L27" i="3"/>
  <c r="M27" i="3"/>
  <c r="N27" i="3"/>
  <c r="O27" i="3"/>
  <c r="P27" i="3"/>
  <c r="Q27" i="3"/>
  <c r="R27" i="3"/>
  <c r="S27" i="3"/>
  <c r="T27" i="3"/>
  <c r="U27" i="3"/>
  <c r="J28" i="3"/>
  <c r="K28" i="3"/>
  <c r="L28" i="3"/>
  <c r="M28" i="3"/>
  <c r="N28" i="3"/>
  <c r="O28" i="3"/>
  <c r="P28" i="3"/>
  <c r="Q28" i="3"/>
  <c r="R28" i="3"/>
  <c r="S28" i="3"/>
  <c r="T28" i="3"/>
  <c r="U28" i="3"/>
  <c r="J33" i="3"/>
  <c r="K33" i="3"/>
  <c r="L33" i="3"/>
  <c r="M33" i="3"/>
  <c r="N33" i="3"/>
  <c r="O33" i="3"/>
  <c r="P33" i="3"/>
  <c r="Q33" i="3"/>
  <c r="R33" i="3"/>
  <c r="S33" i="3"/>
  <c r="T33" i="3"/>
  <c r="U33" i="3"/>
  <c r="J34" i="3"/>
  <c r="K34" i="3"/>
  <c r="L34" i="3"/>
  <c r="M34" i="3"/>
  <c r="N34" i="3"/>
  <c r="O34" i="3"/>
  <c r="P34" i="3"/>
  <c r="Q34" i="3"/>
  <c r="R34" i="3"/>
  <c r="S34" i="3"/>
  <c r="T34" i="3"/>
  <c r="U34" i="3"/>
  <c r="J39" i="3"/>
  <c r="J40" i="3"/>
  <c r="K40" i="3"/>
  <c r="L40" i="3"/>
  <c r="M40" i="3"/>
  <c r="N40" i="3"/>
  <c r="O40" i="3"/>
  <c r="P40" i="3"/>
  <c r="Q40" i="3"/>
  <c r="R40" i="3"/>
  <c r="S40" i="3"/>
  <c r="T40" i="3"/>
  <c r="U40" i="3"/>
  <c r="K42" i="3"/>
  <c r="L42" i="3"/>
  <c r="M42" i="3"/>
  <c r="N42" i="3"/>
  <c r="O42" i="3"/>
  <c r="P42" i="3"/>
  <c r="Q42" i="3"/>
  <c r="R42" i="3"/>
  <c r="S42" i="3"/>
  <c r="T42" i="3"/>
  <c r="U42" i="3"/>
  <c r="J43" i="3"/>
  <c r="K43" i="3"/>
  <c r="L43" i="3"/>
  <c r="M43" i="3"/>
  <c r="N43" i="3"/>
  <c r="O43" i="3"/>
  <c r="P43" i="3"/>
  <c r="Q43" i="3"/>
  <c r="R43" i="3"/>
  <c r="S43" i="3"/>
  <c r="T43" i="3"/>
  <c r="U43" i="3"/>
  <c r="J44" i="3"/>
  <c r="K44" i="3"/>
  <c r="L44" i="3"/>
  <c r="M44" i="3"/>
  <c r="N44" i="3"/>
  <c r="O44" i="3"/>
  <c r="P44" i="3"/>
  <c r="Q44" i="3"/>
  <c r="R44" i="3"/>
  <c r="S44" i="3"/>
  <c r="T44" i="3"/>
  <c r="U44" i="3"/>
  <c r="J45" i="3"/>
  <c r="K45" i="3"/>
  <c r="L45" i="3"/>
  <c r="M45" i="3"/>
  <c r="N45" i="3"/>
  <c r="O45" i="3"/>
  <c r="P45" i="3"/>
  <c r="Q45" i="3"/>
  <c r="R45" i="3"/>
  <c r="S45" i="3"/>
  <c r="T45" i="3"/>
  <c r="U45" i="3"/>
  <c r="J47" i="3"/>
  <c r="K47" i="3"/>
  <c r="L47" i="3"/>
  <c r="M47" i="3"/>
  <c r="N47" i="3"/>
  <c r="O47" i="3"/>
  <c r="P47" i="3"/>
  <c r="Q47" i="3"/>
  <c r="R47" i="3"/>
  <c r="S47" i="3"/>
  <c r="T47" i="3"/>
  <c r="U47" i="3"/>
  <c r="J49" i="3"/>
  <c r="K49" i="3"/>
  <c r="L49" i="3"/>
  <c r="M49" i="3"/>
  <c r="N49" i="3"/>
  <c r="O49" i="3"/>
  <c r="P49" i="3"/>
  <c r="Q49" i="3"/>
  <c r="R49" i="3"/>
  <c r="S49" i="3"/>
  <c r="T49" i="3"/>
  <c r="U49" i="3"/>
  <c r="J50" i="3"/>
  <c r="K50" i="3"/>
  <c r="L50" i="3"/>
  <c r="M50" i="3"/>
  <c r="N50" i="3"/>
  <c r="O50" i="3"/>
  <c r="P50" i="3"/>
  <c r="Q50" i="3"/>
  <c r="R50" i="3"/>
  <c r="S50" i="3"/>
  <c r="T50" i="3"/>
  <c r="U50" i="3"/>
  <c r="J52" i="3"/>
  <c r="K52" i="3"/>
  <c r="L52" i="3"/>
  <c r="M52" i="3"/>
  <c r="N52" i="3"/>
  <c r="O52" i="3"/>
  <c r="P52" i="3"/>
  <c r="Q52" i="3"/>
  <c r="R52" i="3"/>
  <c r="S52" i="3"/>
  <c r="T52" i="3"/>
  <c r="U52" i="3"/>
  <c r="J53" i="3"/>
  <c r="K53" i="3"/>
  <c r="L53" i="3"/>
  <c r="M53" i="3"/>
  <c r="N53" i="3"/>
  <c r="O53" i="3"/>
  <c r="P53" i="3"/>
  <c r="Q53" i="3"/>
  <c r="R53" i="3"/>
  <c r="S53" i="3"/>
  <c r="T53" i="3"/>
  <c r="U53" i="3"/>
  <c r="J54" i="3"/>
  <c r="K54" i="3"/>
  <c r="L54" i="3"/>
  <c r="M54" i="3"/>
  <c r="N54" i="3"/>
  <c r="O54" i="3"/>
  <c r="P54" i="3"/>
  <c r="Q54" i="3"/>
  <c r="R54" i="3"/>
  <c r="S54" i="3"/>
  <c r="T54" i="3"/>
  <c r="U54" i="3"/>
  <c r="J59" i="3"/>
  <c r="K59" i="3"/>
  <c r="L59" i="3"/>
  <c r="M59" i="3"/>
  <c r="N59" i="3"/>
  <c r="O59" i="3"/>
  <c r="P59" i="3"/>
  <c r="Q59" i="3"/>
  <c r="R59" i="3"/>
  <c r="S59" i="3"/>
  <c r="T59" i="3"/>
  <c r="U59" i="3"/>
  <c r="J62" i="3"/>
  <c r="K62" i="3"/>
  <c r="L62" i="3"/>
  <c r="M62" i="3"/>
  <c r="N62" i="3"/>
  <c r="O62" i="3"/>
  <c r="P62" i="3"/>
  <c r="Q62" i="3"/>
  <c r="R62" i="3"/>
  <c r="S62" i="3"/>
  <c r="T62" i="3"/>
  <c r="U62" i="3"/>
  <c r="J63" i="3"/>
  <c r="K63" i="3"/>
  <c r="L63" i="3"/>
  <c r="M63" i="3"/>
  <c r="N63" i="3"/>
  <c r="O63" i="3"/>
  <c r="P63" i="3"/>
  <c r="Q63" i="3"/>
  <c r="R63" i="3"/>
  <c r="S63" i="3"/>
  <c r="T63" i="3"/>
  <c r="U63" i="3"/>
  <c r="J66" i="3"/>
  <c r="K66" i="3"/>
  <c r="L66" i="3"/>
  <c r="M66" i="3"/>
  <c r="N66" i="3"/>
  <c r="O66" i="3"/>
  <c r="P66" i="3"/>
  <c r="Q66" i="3"/>
  <c r="R66" i="3"/>
  <c r="S66" i="3"/>
  <c r="T66" i="3"/>
  <c r="U66" i="3"/>
  <c r="J67" i="3"/>
  <c r="K67" i="3"/>
  <c r="L67" i="3"/>
  <c r="M67" i="3"/>
  <c r="N67" i="3"/>
  <c r="O67" i="3"/>
  <c r="P67" i="3"/>
  <c r="Q67" i="3"/>
  <c r="R67" i="3"/>
  <c r="S67" i="3"/>
  <c r="T67" i="3"/>
  <c r="U67" i="3"/>
  <c r="K68" i="3"/>
  <c r="L68" i="3"/>
  <c r="M68" i="3"/>
  <c r="N68" i="3"/>
  <c r="O68" i="3"/>
  <c r="P68" i="3"/>
  <c r="Q68" i="3"/>
  <c r="R68" i="3"/>
  <c r="S68" i="3"/>
  <c r="T68" i="3"/>
  <c r="U68" i="3"/>
  <c r="J69" i="3"/>
  <c r="K69" i="3"/>
  <c r="L69" i="3"/>
  <c r="M69" i="3"/>
  <c r="N69" i="3"/>
  <c r="O69" i="3"/>
  <c r="P69" i="3"/>
  <c r="Q69" i="3"/>
  <c r="R69" i="3"/>
  <c r="S69" i="3"/>
  <c r="T69" i="3"/>
  <c r="U69" i="3"/>
  <c r="J70" i="3"/>
  <c r="K70" i="3"/>
  <c r="L70" i="3"/>
  <c r="M70" i="3"/>
  <c r="N70" i="3"/>
  <c r="O70" i="3"/>
  <c r="P70" i="3"/>
  <c r="Q70" i="3"/>
  <c r="R70" i="3"/>
  <c r="S70" i="3"/>
  <c r="T70" i="3"/>
  <c r="U70" i="3"/>
  <c r="J72" i="3"/>
  <c r="K72" i="3"/>
  <c r="L72" i="3"/>
  <c r="M72" i="3"/>
  <c r="N72" i="3"/>
  <c r="O72" i="3"/>
  <c r="P72" i="3"/>
  <c r="Q72" i="3"/>
  <c r="R72" i="3"/>
  <c r="S72" i="3"/>
  <c r="T72" i="3"/>
  <c r="U72" i="3"/>
  <c r="J73" i="3"/>
  <c r="K73" i="3"/>
  <c r="L73" i="3"/>
  <c r="M73" i="3"/>
  <c r="N73" i="3"/>
  <c r="O73" i="3"/>
  <c r="P73" i="3"/>
  <c r="Q73" i="3"/>
  <c r="R73" i="3"/>
  <c r="S73" i="3"/>
  <c r="T73" i="3"/>
  <c r="U73" i="3"/>
  <c r="J76" i="3"/>
  <c r="K76" i="3"/>
  <c r="L76" i="3"/>
  <c r="M76" i="3"/>
  <c r="N76" i="3"/>
  <c r="O76" i="3"/>
  <c r="P76" i="3"/>
  <c r="Q76" i="3"/>
  <c r="R76" i="3"/>
  <c r="S76" i="3"/>
  <c r="T76" i="3"/>
  <c r="U76" i="3"/>
  <c r="J77" i="3"/>
  <c r="K77" i="3"/>
  <c r="L77" i="3"/>
  <c r="M77" i="3"/>
  <c r="N77" i="3"/>
  <c r="O77" i="3"/>
  <c r="P77" i="3"/>
  <c r="Q77" i="3"/>
  <c r="R77" i="3"/>
  <c r="S77" i="3"/>
  <c r="T77" i="3"/>
  <c r="U77" i="3"/>
  <c r="J78" i="3"/>
  <c r="J81" i="3"/>
  <c r="K81" i="3"/>
  <c r="L81" i="3"/>
  <c r="M81" i="3"/>
  <c r="N81" i="3"/>
  <c r="O81" i="3"/>
  <c r="P81" i="3"/>
  <c r="Q81" i="3"/>
  <c r="R81" i="3"/>
  <c r="S81" i="3"/>
  <c r="T81" i="3"/>
  <c r="U81" i="3"/>
  <c r="K83" i="3"/>
  <c r="L83" i="3"/>
  <c r="M83" i="3"/>
  <c r="N83" i="3"/>
  <c r="O83" i="3"/>
  <c r="P83" i="3"/>
  <c r="Q83" i="3"/>
  <c r="R83" i="3"/>
  <c r="S83" i="3"/>
  <c r="T83" i="3"/>
  <c r="U83" i="3"/>
  <c r="K85" i="3"/>
  <c r="L85" i="3"/>
  <c r="M85" i="3"/>
  <c r="N85" i="3"/>
  <c r="O85" i="3"/>
  <c r="P85" i="3"/>
  <c r="Q85" i="3"/>
  <c r="R85" i="3"/>
  <c r="S85" i="3"/>
  <c r="T85" i="3"/>
  <c r="U85" i="3"/>
  <c r="K86" i="3"/>
  <c r="L86" i="3"/>
  <c r="M86" i="3"/>
  <c r="N86" i="3"/>
  <c r="O86" i="3"/>
  <c r="P86" i="3"/>
  <c r="Q86" i="3"/>
  <c r="R86" i="3"/>
  <c r="S86" i="3"/>
  <c r="T86" i="3"/>
  <c r="U86" i="3"/>
  <c r="J89" i="3"/>
  <c r="K89" i="3"/>
  <c r="L89" i="3"/>
  <c r="M89" i="3"/>
  <c r="N89" i="3"/>
  <c r="O89" i="3"/>
  <c r="P89" i="3"/>
  <c r="Q89" i="3"/>
  <c r="R89" i="3"/>
  <c r="S89" i="3"/>
  <c r="T89" i="3"/>
  <c r="U89" i="3"/>
  <c r="J90" i="3"/>
  <c r="K90" i="3"/>
  <c r="L90" i="3"/>
  <c r="M90" i="3"/>
  <c r="N90" i="3"/>
  <c r="O90" i="3"/>
  <c r="P90" i="3"/>
  <c r="Q90" i="3"/>
  <c r="R90" i="3"/>
  <c r="S90" i="3"/>
  <c r="T90" i="3"/>
  <c r="U90" i="3"/>
  <c r="J91" i="3"/>
  <c r="K91" i="3"/>
  <c r="L91" i="3"/>
  <c r="M91" i="3"/>
  <c r="N91" i="3"/>
  <c r="O91" i="3"/>
  <c r="P91" i="3"/>
  <c r="Q91" i="3"/>
  <c r="R91" i="3"/>
  <c r="S91" i="3"/>
  <c r="T91" i="3"/>
  <c r="U91" i="3"/>
  <c r="J92" i="3"/>
  <c r="K92" i="3"/>
  <c r="L92" i="3"/>
  <c r="M92" i="3"/>
  <c r="N92" i="3"/>
  <c r="O92" i="3"/>
  <c r="P92" i="3"/>
  <c r="Q92" i="3"/>
  <c r="R92" i="3"/>
  <c r="S92" i="3"/>
  <c r="T92" i="3"/>
  <c r="U92" i="3"/>
  <c r="AG92" i="3"/>
  <c r="AH92" i="3"/>
  <c r="AI92" i="3"/>
  <c r="AJ92" i="3"/>
  <c r="J93" i="3"/>
  <c r="K93" i="3"/>
  <c r="L93" i="3"/>
  <c r="M93" i="3"/>
  <c r="N93" i="3"/>
  <c r="O93" i="3"/>
  <c r="P93" i="3"/>
  <c r="Q93" i="3"/>
  <c r="R93" i="3"/>
  <c r="S93" i="3"/>
  <c r="T93" i="3"/>
  <c r="U93" i="3"/>
  <c r="AG93" i="3"/>
  <c r="AH93" i="3"/>
  <c r="AI93" i="3"/>
  <c r="AJ93" i="3"/>
  <c r="J94" i="3"/>
  <c r="K94" i="3"/>
  <c r="L94" i="3"/>
  <c r="M94" i="3"/>
  <c r="N94" i="3"/>
  <c r="O94" i="3"/>
  <c r="P94" i="3"/>
  <c r="Q94" i="3"/>
  <c r="R94" i="3"/>
  <c r="S94" i="3"/>
  <c r="T94" i="3"/>
  <c r="U94" i="3"/>
  <c r="T98" i="3"/>
  <c r="K100" i="3"/>
  <c r="L100" i="3"/>
  <c r="M100" i="3"/>
  <c r="N100" i="3"/>
  <c r="O100" i="3"/>
  <c r="P100" i="3"/>
  <c r="Q100" i="3"/>
  <c r="R100" i="3"/>
  <c r="S100" i="3"/>
  <c r="T100" i="3"/>
  <c r="U100" i="3"/>
  <c r="U101" i="3"/>
  <c r="G102" i="3"/>
  <c r="G10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Nicolau</author>
  </authors>
  <commentList>
    <comment ref="G471" authorId="0" shapeId="0" xr:uid="{224BCA49-35D8-423D-99F6-C0ACB2753142}">
      <text>
        <r>
          <rPr>
            <b/>
            <sz val="9"/>
            <color indexed="81"/>
            <rFont val="Tahoma"/>
            <family val="2"/>
          </rPr>
          <t>Alex Nicolau:</t>
        </r>
        <r>
          <rPr>
            <sz val="9"/>
            <color indexed="81"/>
            <rFont val="Tahoma"/>
            <family val="2"/>
          </rPr>
          <t xml:space="preserve">
5.7 in 4Q20 presentation, 5.970 in IPO prospectus</t>
        </r>
      </text>
    </comment>
    <comment ref="AE471" authorId="0" shapeId="0" xr:uid="{D6EC98E8-3DBC-4CB3-8D51-A3A1E9228E5C}">
      <text>
        <r>
          <rPr>
            <b/>
            <sz val="9"/>
            <color indexed="81"/>
            <rFont val="Tahoma"/>
            <family val="2"/>
          </rPr>
          <t>Alex Nicolau:</t>
        </r>
        <r>
          <rPr>
            <sz val="9"/>
            <color indexed="81"/>
            <rFont val="Tahoma"/>
            <family val="2"/>
          </rPr>
          <t xml:space="preserve">
5.7 in 4Q20 presentation, 5.970 in IPO prospectus</t>
        </r>
      </text>
    </comment>
    <comment ref="G472" authorId="0" shapeId="0" xr:uid="{F578634E-CAB8-4413-8EF8-A520D3E236DC}">
      <text>
        <r>
          <rPr>
            <b/>
            <sz val="9"/>
            <color indexed="81"/>
            <rFont val="Tahoma"/>
            <family val="2"/>
          </rPr>
          <t>Alex Nicolau:</t>
        </r>
        <r>
          <rPr>
            <sz val="9"/>
            <color indexed="81"/>
            <rFont val="Tahoma"/>
            <family val="2"/>
          </rPr>
          <t xml:space="preserve">
1.9 in 4Q20 presentation, 2.030 in IPO prospectus</t>
        </r>
      </text>
    </comment>
    <comment ref="AE472" authorId="0" shapeId="0" xr:uid="{84BB62F2-28BA-4EC1-8F2C-38FEE003F2BF}">
      <text>
        <r>
          <rPr>
            <b/>
            <sz val="9"/>
            <color indexed="81"/>
            <rFont val="Tahoma"/>
            <family val="2"/>
          </rPr>
          <t>Alex Nicolau:</t>
        </r>
        <r>
          <rPr>
            <sz val="9"/>
            <color indexed="81"/>
            <rFont val="Tahoma"/>
            <family val="2"/>
          </rPr>
          <t xml:space="preserve">
1.9 in 4Q20 presentation, 2.030 in IPO prospectus</t>
        </r>
      </text>
    </comment>
    <comment ref="G473" authorId="0" shapeId="0" xr:uid="{4443B0D2-3137-4C35-B11D-6EAAA8728960}">
      <text>
        <r>
          <rPr>
            <b/>
            <sz val="9"/>
            <color indexed="81"/>
            <rFont val="Tahoma"/>
            <family val="2"/>
          </rPr>
          <t>Alex Nicolau:</t>
        </r>
        <r>
          <rPr>
            <sz val="9"/>
            <color indexed="81"/>
            <rFont val="Tahoma"/>
            <family val="2"/>
          </rPr>
          <t xml:space="preserve">
33% in 4Q20 presentation, 34% in IPO prospectus</t>
        </r>
      </text>
    </comment>
    <comment ref="AE473" authorId="0" shapeId="0" xr:uid="{9FB85932-695C-4F56-90BF-93B45E451A1A}">
      <text>
        <r>
          <rPr>
            <b/>
            <sz val="9"/>
            <color indexed="81"/>
            <rFont val="Tahoma"/>
            <family val="2"/>
          </rPr>
          <t>Alex Nicolau:</t>
        </r>
        <r>
          <rPr>
            <sz val="9"/>
            <color indexed="81"/>
            <rFont val="Tahoma"/>
            <family val="2"/>
          </rPr>
          <t xml:space="preserve">
33% in 4Q20 presentation, 34% in IPO prospectus</t>
        </r>
      </text>
    </comment>
  </commentList>
</comments>
</file>

<file path=xl/sharedStrings.xml><?xml version="1.0" encoding="utf-8"?>
<sst xmlns="http://schemas.openxmlformats.org/spreadsheetml/2006/main" count="1516" uniqueCount="454">
  <si>
    <t>Revenue</t>
  </si>
  <si>
    <t>Income Statement</t>
  </si>
  <si>
    <t>Interest revenue</t>
  </si>
  <si>
    <t>Other gains (losses)</t>
  </si>
  <si>
    <t>Total revenue</t>
  </si>
  <si>
    <t>Interest expenses</t>
  </si>
  <si>
    <t>Transaction expenses</t>
  </si>
  <si>
    <t>Cost of goods and services</t>
  </si>
  <si>
    <t>Technology &amp; product development</t>
  </si>
  <si>
    <t>General &amp; administrative expenses</t>
  </si>
  <si>
    <t>Net income before tax</t>
  </si>
  <si>
    <t>Income tax</t>
  </si>
  <si>
    <t>Net income</t>
  </si>
  <si>
    <t>Net income attributable to non-controlling interests of the Company</t>
  </si>
  <si>
    <t>Net income attributable to shareholders of the Company</t>
  </si>
  <si>
    <t>Earnings per share:</t>
  </si>
  <si>
    <t>Basic</t>
  </si>
  <si>
    <t>Diluted</t>
  </si>
  <si>
    <t>Weighted average shares outstanding:</t>
  </si>
  <si>
    <t>Segment Summary</t>
  </si>
  <si>
    <t>Marketplace</t>
  </si>
  <si>
    <t>Payments</t>
  </si>
  <si>
    <t>Fintech</t>
  </si>
  <si>
    <t>Intergroup</t>
  </si>
  <si>
    <t>Total Revenue</t>
  </si>
  <si>
    <t>Segment Revenue</t>
  </si>
  <si>
    <t>Net Income</t>
  </si>
  <si>
    <t>Rewards</t>
  </si>
  <si>
    <t>Y/Y % Change</t>
  </si>
  <si>
    <t>Margin</t>
  </si>
  <si>
    <t>1Q19</t>
  </si>
  <si>
    <t>2Q19</t>
  </si>
  <si>
    <t>3Q19</t>
  </si>
  <si>
    <t>4Q19</t>
  </si>
  <si>
    <t>1Q20</t>
  </si>
  <si>
    <t>2Q20</t>
  </si>
  <si>
    <t>3Q20</t>
  </si>
  <si>
    <t>4Q20</t>
  </si>
  <si>
    <t>1Q21</t>
  </si>
  <si>
    <t>2Q21</t>
  </si>
  <si>
    <t>3Q21</t>
  </si>
  <si>
    <t>4Q21</t>
  </si>
  <si>
    <t>1Q22</t>
  </si>
  <si>
    <t>2Q22</t>
  </si>
  <si>
    <t>3Q22</t>
  </si>
  <si>
    <t>4Q22</t>
  </si>
  <si>
    <t>1Q23</t>
  </si>
  <si>
    <t>2Q23</t>
  </si>
  <si>
    <t>3Q23</t>
  </si>
  <si>
    <t>4Q23</t>
  </si>
  <si>
    <t>FY20</t>
  </si>
  <si>
    <t>FY19</t>
  </si>
  <si>
    <t>FY18</t>
  </si>
  <si>
    <t>FY21</t>
  </si>
  <si>
    <t>FY22</t>
  </si>
  <si>
    <t>FY23</t>
  </si>
  <si>
    <t>FY24e</t>
  </si>
  <si>
    <t>3Q24e</t>
  </si>
  <si>
    <t>4Q24e</t>
  </si>
  <si>
    <t>Cash Flow Statement</t>
  </si>
  <si>
    <t>Balance Sheet</t>
  </si>
  <si>
    <t>Other Gains</t>
  </si>
  <si>
    <t>GMV</t>
  </si>
  <si>
    <t>Travel</t>
  </si>
  <si>
    <t>3P GMV</t>
  </si>
  <si>
    <t>Total GMV</t>
  </si>
  <si>
    <t>Start Date</t>
  </si>
  <si>
    <t>End Date</t>
  </si>
  <si>
    <t>FYE December 31,</t>
  </si>
  <si>
    <t>Quarterly,</t>
  </si>
  <si>
    <t>Take Rate %</t>
  </si>
  <si>
    <t>Memo:</t>
  </si>
  <si>
    <r>
      <t>Memo:</t>
    </r>
    <r>
      <rPr>
        <i/>
        <sz val="8"/>
        <color theme="1"/>
        <rFont val="Arial"/>
        <family val="2"/>
      </rPr>
      <t xml:space="preserve"> Total GMV (excl. Travel)</t>
    </r>
  </si>
  <si>
    <t>e-Commerce</t>
  </si>
  <si>
    <t>m-Commerce</t>
  </si>
  <si>
    <t>In-Store/Other</t>
  </si>
  <si>
    <t>n/a</t>
  </si>
  <si>
    <t>n/m</t>
  </si>
  <si>
    <t>Q/Q % Change</t>
  </si>
  <si>
    <t>P&amp;L</t>
  </si>
  <si>
    <t>Payments Fee Revenue</t>
  </si>
  <si>
    <t>Interest Revenue</t>
  </si>
  <si>
    <t>TPV</t>
  </si>
  <si>
    <t>Transaction Revenue</t>
  </si>
  <si>
    <t>Membership Revenue</t>
  </si>
  <si>
    <t>Average Balances on Current Accounts</t>
  </si>
  <si>
    <t>Yield</t>
  </si>
  <si>
    <t>Days in Period</t>
  </si>
  <si>
    <t>Liquidity Revenue</t>
  </si>
  <si>
    <t>Average Net Loan Portfolio</t>
  </si>
  <si>
    <t>Fintech Fee Revenue - Fintech Banking Service Fees</t>
  </si>
  <si>
    <t>Fintech Fee Revenue - Membership Revenue</t>
  </si>
  <si>
    <t>Interest Expense</t>
  </si>
  <si>
    <t>Provision Expense</t>
  </si>
  <si>
    <t>Other Expenses</t>
  </si>
  <si>
    <t>Total Expenses</t>
  </si>
  <si>
    <t>Share-Based Compensation</t>
  </si>
  <si>
    <t>3P Revenue</t>
  </si>
  <si>
    <t>3P Take Rate %</t>
  </si>
  <si>
    <t>Total Marketplace Revenue</t>
  </si>
  <si>
    <t>Income Taxes</t>
  </si>
  <si>
    <t>ETR %</t>
  </si>
  <si>
    <t>Operating Income</t>
  </si>
  <si>
    <t>Total Marketplace Take Rate %</t>
  </si>
  <si>
    <t>% of Revenue</t>
  </si>
  <si>
    <t>Retail revenue</t>
  </si>
  <si>
    <t>Provision expenses</t>
  </si>
  <si>
    <r>
      <t>Net fee revenue</t>
    </r>
    <r>
      <rPr>
        <vertAlign val="superscript"/>
        <sz val="8"/>
        <color theme="1"/>
        <rFont val="Arial"/>
        <family val="2"/>
      </rPr>
      <t>1</t>
    </r>
  </si>
  <si>
    <r>
      <t>Sales &amp; marketing</t>
    </r>
    <r>
      <rPr>
        <vertAlign val="superscript"/>
        <sz val="8"/>
        <color theme="1"/>
        <rFont val="Arial"/>
        <family val="2"/>
      </rPr>
      <t>1</t>
    </r>
  </si>
  <si>
    <t>Notes</t>
  </si>
  <si>
    <t>(1) Rewards changed from a sales and marketing expense to a contra-revenue item beginning in 1Q21.</t>
  </si>
  <si>
    <t>Sales and marketing</t>
  </si>
  <si>
    <t>Total share-based compensation</t>
  </si>
  <si>
    <t>Contributions to the public fund “Kazakhstan Halkyna”</t>
  </si>
  <si>
    <t>Total contributions to the public fund “Kazakhstan Halkyna”</t>
  </si>
  <si>
    <t>Expenses related to the January 2022 events</t>
  </si>
  <si>
    <t>Total expenses related to the January 2022 events</t>
  </si>
  <si>
    <t>YTD</t>
  </si>
  <si>
    <t>Interest received</t>
  </si>
  <si>
    <t>Interest paid</t>
  </si>
  <si>
    <t>Expenses paid on obligatory insurance of individual deposits</t>
  </si>
  <si>
    <t>Fee &amp; commissions received</t>
  </si>
  <si>
    <t>Seller fees received</t>
  </si>
  <si>
    <t>Transaction &amp; membership revenue received</t>
  </si>
  <si>
    <t>Retail revenue received</t>
  </si>
  <si>
    <t>Other income received</t>
  </si>
  <si>
    <t>Cash flow from operating activities before changes in operating assets and liabilities</t>
  </si>
  <si>
    <t>Mandatory cash balances with NBRK</t>
  </si>
  <si>
    <t>Financial assets at FVTPL</t>
  </si>
  <si>
    <t>Due from banks</t>
  </si>
  <si>
    <t>Loans to customers</t>
  </si>
  <si>
    <t>Other assets</t>
  </si>
  <si>
    <t>Due to banks</t>
  </si>
  <si>
    <t>Customer accounts</t>
  </si>
  <si>
    <t>Financial liabilities at FVTPL</t>
  </si>
  <si>
    <t>Other liabilities</t>
  </si>
  <si>
    <t>Cash flow from operating activities before income tax</t>
  </si>
  <si>
    <t>Income tax paid</t>
  </si>
  <si>
    <t>Cash flow from operating activities</t>
  </si>
  <si>
    <t>Purchase of property, equipment and intangible assets</t>
  </si>
  <si>
    <t>Proceeds on sale of property and equipment</t>
  </si>
  <si>
    <t>Net cash outflow on transaction under common control</t>
  </si>
  <si>
    <t>Proceeds from sale of subsidiary</t>
  </si>
  <si>
    <t>Acquisition of subsidiary</t>
  </si>
  <si>
    <t>Proceeds on disposal of financial assets at FVTOCI</t>
  </si>
  <si>
    <t>Purchase of financial assets at FVTOCI</t>
  </si>
  <si>
    <t>Cash flow from investing activities</t>
  </si>
  <si>
    <t>Repayment of debt securities issued</t>
  </si>
  <si>
    <t>Purchase of non-controlling interest by subsidiaries</t>
  </si>
  <si>
    <t>Purchase of treasury shares</t>
  </si>
  <si>
    <t>Dividends paid by subsidiary to non-controlling interests</t>
  </si>
  <si>
    <t>Dividends paid</t>
  </si>
  <si>
    <t>Cash flow from financing activities</t>
  </si>
  <si>
    <t>Effects of changes in foreign exchange rate on cash and cash equivalents</t>
  </si>
  <si>
    <t>Net change in cash and cash equivalents</t>
  </si>
  <si>
    <r>
      <t>Rewards</t>
    </r>
    <r>
      <rPr>
        <vertAlign val="superscript"/>
        <sz val="8"/>
        <color theme="1"/>
        <rFont val="Arial"/>
        <family val="2"/>
      </rPr>
      <t>1</t>
    </r>
  </si>
  <si>
    <r>
      <t>Total Revenue</t>
    </r>
    <r>
      <rPr>
        <b/>
        <vertAlign val="superscript"/>
        <sz val="8"/>
        <color theme="1"/>
        <rFont val="Arial"/>
        <family val="2"/>
      </rPr>
      <t>1</t>
    </r>
  </si>
  <si>
    <r>
      <t>Margin</t>
    </r>
    <r>
      <rPr>
        <i/>
        <u/>
        <vertAlign val="superscript"/>
        <sz val="8"/>
        <color theme="1"/>
        <rFont val="Arial"/>
        <family val="2"/>
      </rPr>
      <t>2</t>
    </r>
  </si>
  <si>
    <t>(2) Margins are based on segment revenue.</t>
  </si>
  <si>
    <t>Interest received from loans to consumers</t>
  </si>
  <si>
    <t>Other interest received</t>
  </si>
  <si>
    <t>Fees &amp; commissions paid</t>
  </si>
  <si>
    <t>Operating and other expenses paid</t>
  </si>
  <si>
    <t>Net fee revenue received</t>
  </si>
  <si>
    <t>Proceeds of debt securities issued</t>
  </si>
  <si>
    <t>Proceeds of subordinated debt issued</t>
  </si>
  <si>
    <t>Repayment of subordinated debt issued</t>
  </si>
  <si>
    <t>Cash Flow Statement (cont.)</t>
  </si>
  <si>
    <t>Cash and cash equivalents</t>
  </si>
  <si>
    <t>Mandatory cash balances with the National Bank of the Republic of Kazakhstan</t>
  </si>
  <si>
    <t>Investment securities and derivatives</t>
  </si>
  <si>
    <t>Property, equipment and intangible assets</t>
  </si>
  <si>
    <t>Assets classified as held for sale</t>
  </si>
  <si>
    <t>Total assets</t>
  </si>
  <si>
    <t>Debt securities issued</t>
  </si>
  <si>
    <t>Dividends payable</t>
  </si>
  <si>
    <t>Insurance reserves</t>
  </si>
  <si>
    <t>Subordinated debt</t>
  </si>
  <si>
    <t>Liabilities directly associated with assets classified as held for sale</t>
  </si>
  <si>
    <t>Total liabilities</t>
  </si>
  <si>
    <t>Share capital</t>
  </si>
  <si>
    <t>Additional paid-in capital</t>
  </si>
  <si>
    <t>Revaluation reserve of financial assets</t>
  </si>
  <si>
    <t>Other reserves</t>
  </si>
  <si>
    <t>Share-based compensation reserve</t>
  </si>
  <si>
    <t>Retained earnings</t>
  </si>
  <si>
    <t>Total equity attributable to shareholders of the Company</t>
  </si>
  <si>
    <t>Non-controlling interests</t>
  </si>
  <si>
    <t>Total equity</t>
  </si>
  <si>
    <t>Total liabilities and equity</t>
  </si>
  <si>
    <t>Loans to Customers</t>
  </si>
  <si>
    <t>% of NPLs</t>
  </si>
  <si>
    <t>Net Changes, Resulting from Changes in Credit Risk Parameters</t>
  </si>
  <si>
    <t>New Assets Issued or Acquired</t>
  </si>
  <si>
    <t>Repaid Assets (except for write-off)</t>
  </si>
  <si>
    <t>Modification Effect</t>
  </si>
  <si>
    <t>Provision Expense (proxy)</t>
  </si>
  <si>
    <t>Write-off, Net of Recoveries</t>
  </si>
  <si>
    <t>Foreign Exchange Difference</t>
  </si>
  <si>
    <t>Effect of Adoption of IFRS 9</t>
  </si>
  <si>
    <t>% of Gross Loans</t>
  </si>
  <si>
    <t>Allowance for Loan Losses</t>
  </si>
  <si>
    <t>Gross Loans to Customers</t>
  </si>
  <si>
    <t>Net Loans to Customers</t>
  </si>
  <si>
    <t>Allowance for Loan Losses:</t>
  </si>
  <si>
    <t>NPLs</t>
  </si>
  <si>
    <t>Customer Accounts</t>
  </si>
  <si>
    <t>Allowance for Loan Losses, BoP</t>
  </si>
  <si>
    <t>Allowance for Loan Losses, EoP</t>
  </si>
  <si>
    <t>Capital Ratios</t>
  </si>
  <si>
    <t>Basel III:</t>
  </si>
  <si>
    <t>NBRK:</t>
  </si>
  <si>
    <t>(1) New methodology as of 2Q21. Kaspi.kz implemented updated requirements stated in Basel III: Finalising post-crisis reforms. New methodology introduces unified approach for estimation of risk weighted assets for operational risk. The methodology excludes excessive conservatism for companies generating high interest margin by means of interest margin normalization, as it does not lead to proportional increase of operational risk.</t>
  </si>
  <si>
    <t>Cash and Cash Equivalents</t>
  </si>
  <si>
    <t>Due from Banks</t>
  </si>
  <si>
    <t>Investment Securities</t>
  </si>
  <si>
    <t>Liquidity Assets</t>
  </si>
  <si>
    <t>Total Interest Earning Assets, Avg</t>
  </si>
  <si>
    <t>Loans</t>
  </si>
  <si>
    <t>Term Deposits</t>
  </si>
  <si>
    <t>Current Accounts</t>
  </si>
  <si>
    <r>
      <t>Tier 1 Capital Adequacty Ratio (%)</t>
    </r>
    <r>
      <rPr>
        <vertAlign val="superscript"/>
        <sz val="8"/>
        <color theme="1"/>
        <rFont val="Arial"/>
        <family val="2"/>
      </rPr>
      <t>1</t>
    </r>
  </si>
  <si>
    <r>
      <t>Total Capital Adequacty Ratio (%)</t>
    </r>
    <r>
      <rPr>
        <vertAlign val="superscript"/>
        <sz val="8"/>
        <color theme="1"/>
        <rFont val="Arial"/>
        <family val="2"/>
      </rPr>
      <t>1</t>
    </r>
  </si>
  <si>
    <t>Tier 1 Capital Adequacty Ratio (%)</t>
  </si>
  <si>
    <t>Total Capital Adequacty Ratio (%)</t>
  </si>
  <si>
    <t>Total Customer Accounts</t>
  </si>
  <si>
    <t>Loan Revenue</t>
  </si>
  <si>
    <t>Deposits</t>
  </si>
  <si>
    <t>Debt</t>
  </si>
  <si>
    <t>Debt Securities Issued</t>
  </si>
  <si>
    <t>Subordinated Debt</t>
  </si>
  <si>
    <t>Due to Banks</t>
  </si>
  <si>
    <t>IEL, EoP</t>
  </si>
  <si>
    <t>IEA, EoP</t>
  </si>
  <si>
    <t>IEA/IEL, Avg</t>
  </si>
  <si>
    <t>IEL, Avg</t>
  </si>
  <si>
    <t>IEA, Avg</t>
  </si>
  <si>
    <t>Liquidity Revenue Yield</t>
  </si>
  <si>
    <t>Total Revenue Yield</t>
  </si>
  <si>
    <t>Loan Revenue Yield</t>
  </si>
  <si>
    <t>Interest Expense Yield</t>
  </si>
  <si>
    <t>Net Yield Spread</t>
  </si>
  <si>
    <t>Total Net Revenue</t>
  </si>
  <si>
    <t>Yield Revenue</t>
  </si>
  <si>
    <t>Net Yield Revenue</t>
  </si>
  <si>
    <t>Cost of Risk %</t>
  </si>
  <si>
    <t>Gross Loans, EoP</t>
  </si>
  <si>
    <t>Gross Loans, Avg</t>
  </si>
  <si>
    <t>Y/Y Change (bps)</t>
  </si>
  <si>
    <t>Total Deposits</t>
  </si>
  <si>
    <t>Current Account Mix</t>
  </si>
  <si>
    <t>Yield %</t>
  </si>
  <si>
    <t>SBC</t>
  </si>
  <si>
    <t>Extraordinary Costs</t>
  </si>
  <si>
    <t>Financial Summary</t>
  </si>
  <si>
    <t>Cost of Goods and Services</t>
  </si>
  <si>
    <t>CRC Gross Profit</t>
  </si>
  <si>
    <t>Transaction Expenses</t>
  </si>
  <si>
    <t>CRC Revenue</t>
  </si>
  <si>
    <t>CRC Variable Profit</t>
  </si>
  <si>
    <t>R&amp;D</t>
  </si>
  <si>
    <t>G&amp;A</t>
  </si>
  <si>
    <t>Opex</t>
  </si>
  <si>
    <t>CRC EBIT</t>
  </si>
  <si>
    <t>Taxes @ 20%</t>
  </si>
  <si>
    <t>CRC NI</t>
  </si>
  <si>
    <t>/ Shares O/S</t>
  </si>
  <si>
    <t>CRC EPS</t>
  </si>
  <si>
    <t>IFRS NI</t>
  </si>
  <si>
    <t>FCF</t>
  </si>
  <si>
    <t>Margin excl. e-Grocery at 30% Margin</t>
  </si>
  <si>
    <r>
      <rPr>
        <i/>
        <u/>
        <sz val="8"/>
        <color theme="1"/>
        <rFont val="Arial"/>
        <family val="2"/>
      </rPr>
      <t>Memo:</t>
    </r>
    <r>
      <rPr>
        <i/>
        <sz val="8"/>
        <color theme="1"/>
        <rFont val="Arial"/>
        <family val="2"/>
      </rPr>
      <t xml:space="preserve"> SBC</t>
    </r>
  </si>
  <si>
    <r>
      <rPr>
        <i/>
        <u/>
        <sz val="8"/>
        <color theme="1"/>
        <rFont val="Arial"/>
        <family val="2"/>
      </rPr>
      <t>Memo:</t>
    </r>
    <r>
      <rPr>
        <i/>
        <sz val="8"/>
        <color theme="1"/>
        <rFont val="Arial"/>
        <family val="2"/>
      </rPr>
      <t xml:space="preserve"> Extraordinary Costs</t>
    </r>
  </si>
  <si>
    <t>S&amp;M (incl. Rewards)</t>
  </si>
  <si>
    <t>D&amp;A</t>
  </si>
  <si>
    <t>CRC EBITDA</t>
  </si>
  <si>
    <t>Capex</t>
  </si>
  <si>
    <t>CRC EBITDA - Capex</t>
  </si>
  <si>
    <t>Taxes</t>
  </si>
  <si>
    <t>Recurring FCF</t>
  </si>
  <si>
    <t>Other</t>
  </si>
  <si>
    <t>Realized FCF Before (Purchase) Sale of Financial Assets</t>
  </si>
  <si>
    <t>(Purchase) Sale of Financial Assets</t>
  </si>
  <si>
    <t>Realized FCF</t>
  </si>
  <si>
    <t>BS Items</t>
  </si>
  <si>
    <t>Cash</t>
  </si>
  <si>
    <t>Investments</t>
  </si>
  <si>
    <t>Assets</t>
  </si>
  <si>
    <t>Liabilities</t>
  </si>
  <si>
    <t>Equity</t>
  </si>
  <si>
    <t>% of Assets</t>
  </si>
  <si>
    <r>
      <rPr>
        <i/>
        <u/>
        <sz val="8"/>
        <color theme="1"/>
        <rFont val="Arial"/>
        <family val="2"/>
      </rPr>
      <t>Memo:</t>
    </r>
    <r>
      <rPr>
        <i/>
        <sz val="8"/>
        <color theme="1"/>
        <rFont val="Arial"/>
        <family val="2"/>
      </rPr>
      <t xml:space="preserve"> Capex / Revenue</t>
    </r>
  </si>
  <si>
    <t>Share Issuance/(Repurcahse)</t>
  </si>
  <si>
    <t>Dividends Paid</t>
  </si>
  <si>
    <t>KSPI</t>
  </si>
  <si>
    <t>Historical Financials</t>
  </si>
  <si>
    <t>KZT in billions, unless otherwise noted</t>
  </si>
  <si>
    <t>Additional KPIs</t>
  </si>
  <si>
    <t>Consolidated</t>
  </si>
  <si>
    <t>Average MAU, millions</t>
  </si>
  <si>
    <t>Average DAU, millions</t>
  </si>
  <si>
    <t>Average DAU to Average MAU Ratio</t>
  </si>
  <si>
    <t>Monthly Transactions per Active Consumer</t>
  </si>
  <si>
    <t>Active Merchants, thousands</t>
  </si>
  <si>
    <t>Active Consumers, millions</t>
  </si>
  <si>
    <t>Purchases, millions</t>
  </si>
  <si>
    <t>Purchases per Active Consumer</t>
  </si>
  <si>
    <t>Average Order Value</t>
  </si>
  <si>
    <t>TPV Payments Transactions, millions</t>
  </si>
  <si>
    <t>TPV Payments Transactions per Active Consumer</t>
  </si>
  <si>
    <t>Average Transaction Value</t>
  </si>
  <si>
    <t>Active Consumers (loans), millions</t>
  </si>
  <si>
    <t>Active Consumers (deposits), millions</t>
  </si>
  <si>
    <t>Average Loan Value per Active Consumer</t>
  </si>
  <si>
    <t>Average Savings per Active Consumer</t>
  </si>
  <si>
    <t>Average Savings</t>
  </si>
  <si>
    <t>TFV</t>
  </si>
  <si>
    <t>TFV to Average Net Loan Portfolio Conversion Rate</t>
  </si>
  <si>
    <t>e-Commerce Purchases, millions</t>
  </si>
  <si>
    <t>e-Commerce Average Order Value</t>
  </si>
  <si>
    <t>e-Commerce GMV</t>
  </si>
  <si>
    <t>m-Commerce Purchases, millions</t>
  </si>
  <si>
    <t>m-Commerce Average Order Value</t>
  </si>
  <si>
    <t>m-Commerce GMV</t>
  </si>
  <si>
    <t>Travel Purchases, millions</t>
  </si>
  <si>
    <t>Travel Average Order Value</t>
  </si>
  <si>
    <t>Travel GMV</t>
  </si>
  <si>
    <t>e-Grocery Purchases</t>
  </si>
  <si>
    <t>e-Grocery Average Order Value</t>
  </si>
  <si>
    <t>e-Grocery GMV</t>
  </si>
  <si>
    <t>e-Grocery</t>
  </si>
  <si>
    <t>GMV Mix</t>
  </si>
  <si>
    <t>In-Store / Other</t>
  </si>
  <si>
    <t>e-Commerce SKUs, millions</t>
  </si>
  <si>
    <t>IEA/IEL, EoP</t>
  </si>
  <si>
    <r>
      <rPr>
        <i/>
        <u/>
        <sz val="8"/>
        <color theme="1"/>
        <rFont val="Arial"/>
        <family val="2"/>
      </rPr>
      <t>Memo:</t>
    </r>
    <r>
      <rPr>
        <i/>
        <sz val="8"/>
        <color theme="1"/>
        <rFont val="Arial"/>
        <family val="2"/>
      </rPr>
      <t xml:space="preserve"> NIM %</t>
    </r>
  </si>
  <si>
    <t>Cost of goods and services purchased</t>
  </si>
  <si>
    <t>Sales and marketing expenses paid</t>
  </si>
  <si>
    <t>Transaction expenses paid</t>
  </si>
  <si>
    <t>Technology &amp; product development expenses paid</t>
  </si>
  <si>
    <t>General &amp; administrative expenses paid</t>
  </si>
  <si>
    <t>Acquisitions</t>
  </si>
  <si>
    <r>
      <rPr>
        <i/>
        <u/>
        <sz val="8"/>
        <color theme="1"/>
        <rFont val="Arial"/>
        <family val="2"/>
      </rPr>
      <t>Memo:</t>
    </r>
    <r>
      <rPr>
        <i/>
        <sz val="8"/>
        <color theme="1"/>
        <rFont val="Arial"/>
        <family val="2"/>
      </rPr>
      <t xml:space="preserve"> L-to-D Ratio</t>
    </r>
  </si>
  <si>
    <t>Guidance</t>
  </si>
  <si>
    <t>Simple Model [Case 1 - Base Case]</t>
  </si>
  <si>
    <t>FY25e</t>
  </si>
  <si>
    <t>FY26e</t>
  </si>
  <si>
    <t>FY27e</t>
  </si>
  <si>
    <t>FY28e</t>
  </si>
  <si>
    <t>FY29e</t>
  </si>
  <si>
    <t>FY30e</t>
  </si>
  <si>
    <t>FY31e</t>
  </si>
  <si>
    <t>FY32e</t>
  </si>
  <si>
    <t>FY33e</t>
  </si>
  <si>
    <t>FY34e</t>
  </si>
  <si>
    <r>
      <t>Memo:</t>
    </r>
    <r>
      <rPr>
        <i/>
        <sz val="8"/>
        <color theme="1"/>
        <rFont val="Arial"/>
        <family val="2"/>
      </rPr>
      <t xml:space="preserve"> D&amp;A / Revenue</t>
    </r>
  </si>
  <si>
    <t>Interest</t>
  </si>
  <si>
    <t>Rate %</t>
  </si>
  <si>
    <t>Net Debt</t>
  </si>
  <si>
    <t>/ LTM EBITDA</t>
  </si>
  <si>
    <t>FCFE</t>
  </si>
  <si>
    <t>Cumulative FCFE</t>
  </si>
  <si>
    <t>% of Market Cap</t>
  </si>
  <si>
    <t>Basis Multiples</t>
  </si>
  <si>
    <t>TEV / Revenue</t>
  </si>
  <si>
    <t>TEV / CRC EBITDA</t>
  </si>
  <si>
    <t>TEV / CRC EBITDA - Capex</t>
  </si>
  <si>
    <t>P / Recurring FCF</t>
  </si>
  <si>
    <t>P / Realized FCF</t>
  </si>
  <si>
    <t>P / CRC NI</t>
  </si>
  <si>
    <t>Ten-Year IRR</t>
  </si>
  <si>
    <t>Forward Multiple</t>
  </si>
  <si>
    <t>Terminal Value</t>
  </si>
  <si>
    <t>Total</t>
  </si>
  <si>
    <t>Cash Flows</t>
  </si>
  <si>
    <t>MOIC ==&gt;</t>
  </si>
  <si>
    <t>IRR</t>
  </si>
  <si>
    <t>Less: Hedging Costs</t>
  </si>
  <si>
    <t>Effective IRR</t>
  </si>
  <si>
    <t>Capitalization</t>
  </si>
  <si>
    <t>Value</t>
  </si>
  <si>
    <t>/ Share</t>
  </si>
  <si>
    <t>Equity (USD in mm)</t>
  </si>
  <si>
    <t>x USDKZT</t>
  </si>
  <si>
    <t>Reported Net Debt</t>
  </si>
  <si>
    <t>Restricted Cash</t>
  </si>
  <si>
    <t>Adjusted Net Debt</t>
  </si>
  <si>
    <t>TEV</t>
  </si>
  <si>
    <t>Shares</t>
  </si>
  <si>
    <t>FY35e</t>
  </si>
  <si>
    <t>Total Assets</t>
  </si>
  <si>
    <t>Total Equity</t>
  </si>
  <si>
    <t>TPV Payments Transactions, billions</t>
  </si>
  <si>
    <t>e-Commerce Active Consumers, millions</t>
  </si>
  <si>
    <t>e-Commerce Purchases per Active Consumer</t>
  </si>
  <si>
    <t>m-Commerce Active Consumers, millions</t>
  </si>
  <si>
    <t>m-Commerce Purchases per Active Consumer</t>
  </si>
  <si>
    <t>e-Grocery Active Consumers, millions</t>
  </si>
  <si>
    <t>e-Grocery Purchases per Active Consumer</t>
  </si>
  <si>
    <t>EBIT</t>
  </si>
  <si>
    <t>FY16</t>
  </si>
  <si>
    <t>FY17</t>
  </si>
  <si>
    <t>AMZN</t>
  </si>
  <si>
    <t>MELI</t>
  </si>
  <si>
    <t>SE</t>
  </si>
  <si>
    <t>CPNG</t>
  </si>
  <si>
    <t>UBER</t>
  </si>
  <si>
    <t>WSE:ALE</t>
  </si>
  <si>
    <t>BKNG</t>
  </si>
  <si>
    <t>META</t>
  </si>
  <si>
    <t>GOOGL</t>
  </si>
  <si>
    <t>NTM</t>
  </si>
  <si>
    <t>CY26</t>
  </si>
  <si>
    <t>1P GMV (e-Grocery and e-Cars)</t>
  </si>
  <si>
    <r>
      <t>Memo:</t>
    </r>
    <r>
      <rPr>
        <i/>
        <sz val="8"/>
        <color theme="1"/>
        <rFont val="Arial"/>
        <family val="2"/>
      </rPr>
      <t xml:space="preserve"> e-Cars GMV</t>
    </r>
  </si>
  <si>
    <r>
      <t>Memo:</t>
    </r>
    <r>
      <rPr>
        <i/>
        <sz val="8"/>
        <color theme="1"/>
        <rFont val="Arial"/>
        <family val="2"/>
      </rPr>
      <t xml:space="preserve"> e-Grocery GMV</t>
    </r>
  </si>
  <si>
    <t xml:space="preserve">1P (e-Grocery and e-Cars) Take Rate % </t>
  </si>
  <si>
    <t>1P Revenue (e-Grocery and e-Cars)</t>
  </si>
  <si>
    <t>Seller Fee</t>
  </si>
  <si>
    <t>Advertising</t>
  </si>
  <si>
    <t>Delivery</t>
  </si>
  <si>
    <r>
      <rPr>
        <i/>
        <u/>
        <sz val="8"/>
        <color theme="1"/>
        <rFont val="Arial"/>
        <family val="2"/>
      </rPr>
      <t>Memo:</t>
    </r>
    <r>
      <rPr>
        <i/>
        <sz val="8"/>
        <color theme="1"/>
        <rFont val="Arial"/>
        <family val="2"/>
      </rPr>
      <t xml:space="preserve"> NBK Base Rate</t>
    </r>
  </si>
  <si>
    <t>(KZT in billions)</t>
  </si>
  <si>
    <t>1Q24</t>
  </si>
  <si>
    <t>Reported e-Commerce Take Rate</t>
  </si>
  <si>
    <t>(-) Delivery</t>
  </si>
  <si>
    <t>(-) Advertising</t>
  </si>
  <si>
    <t>(-) Classifieds</t>
  </si>
  <si>
    <t>Estimated Seller Fee</t>
  </si>
  <si>
    <t>3P e-Commerce GMV</t>
  </si>
  <si>
    <t>Delivery Revenue</t>
  </si>
  <si>
    <t>Advertising Revenue</t>
  </si>
  <si>
    <t>Classifieds Revenue</t>
  </si>
  <si>
    <t>e-Commerce Take Rate</t>
  </si>
  <si>
    <t>Core e-Commerce</t>
  </si>
  <si>
    <t>3P e-Cars</t>
  </si>
  <si>
    <t>Core e-Commerce Take Rate %</t>
  </si>
  <si>
    <t>Consensus IFRS NI</t>
  </si>
  <si>
    <t>FQ32024</t>
  </si>
  <si>
    <t>FQ42024</t>
  </si>
  <si>
    <t>FQ22024</t>
  </si>
  <si>
    <t>FY2024</t>
  </si>
  <si>
    <t>EBITDA-Capex</t>
  </si>
  <si>
    <t>2Q24</t>
  </si>
  <si>
    <t>BAABTAhSRVBPUlRFRAFI/////wFQIQAAADVDSVEuQU1aTi5JUV9FUFNfUkVQT1JURURfRVNULjYwMDAuNC8yMi8yMDI0Li4uVFJBRElORwEAAAA9SQAAAgAAAAc0LjE1MDg1AQ4AAAAFAAAAAjExAQAAAAcyNTg4NTY4AgAAAAoxMDAxMzA5NTMzAwAAAAYxMDAyNzgEAAAAATIGAAAAATAHAAAAAzE2MAgAAAABMAkAAAABMQoAAAABMAsAAAALMTM3NDI1NDEyOTUMAAAAAjEyDQAAAAk0LzIzLzIwMjQQAAAACTQvMjIvMjAyNGAYk+j3lt0IT0TJ6PeW3Qg2Q0lRLkdPT0dMLklRX0VQU19SRVBPUlRFRF9FU1QuNjAwMC40LzIyLzIwMjQuLi5UUkFESU5HAQAAAKhxAAACAAAABzYuODIyMTMBDgAAAAUAAAACMTEBAAAACDExMzExNjYyAgAAAAoxMDAyMDQwNzYzAwAAAAYxMDAyNzgEAAAAATIGAAAAATAHAAAAAzE2MAgAAAABMAkAAAABMQoAAAABMAsAAAALMTM3NDQ4NTcxNTUMAAAAAjEyDQAAAAk0LzIzLzIwMjQQAAAACTQvMjIvMjAyNGAYk+j3lt0IvO7I6PeW3Qg1Q0lRLkJLTkcuSVFfRVBTX1JFUE9SVEVEX0VTVC42MDAwLjQvMjIvMjAyNC4uLlRSQURJTkcBAAAA5oEAAAIAAAAJMTY5LjA2NjQxAQ4AAAAFAAAAAjExAQAAAAcyNjQwMzMyAgAAAAoxMDAyMjY2NzE0AwAAAAYxMDAyNzgEAAAAATIGAAAAATAHAAAAAzE2MAgAAAABMAkAAAABMQoAAAABMAsAAAALMTM3NDEyMjE1NzcMAAAAAjEyDQAAAAk0LzIz</t>
  </si>
  <si>
    <t>LzIwMjQQAAAACTQvMjIvMjAyNGAYk+j3lt0IvO7I6PeW3QgzQ0lRLlNFLklRX0VQU19SRVBPUlRFRF9FU1QuNjAwMC40LzIyLzIwMjQuLi5UUkFESU5HAQAAAPsCZxkCAAAABzAuNzQ0NzYBDgAAAAUAAAACMTEBAAAACTU0MDI3MTkyMgIAAAAKMTAwMzkxNzc2MQMAAAAGMTAwMjc4BAAAAAEyBgAAAAEwBwAAAAMxNjAIAAAAATAJAAAAATEKAAAAATALAAAACzEzNzQxODk4MjA1DAAAAAIxMg0AAAAJNC8yMy8yMDI0EAAAAAk0LzIyLzIwMjRg8ZLo95bdCE9Eyej3lt0INUNJUS5NRUxJLklRX0VQU19SRVBPUlRFRF9FU1QuNjAwMC40LzIyLzIwMjQuLi5UUkFESU5HAQAAANC3CwICAAAACDM0LjA1MTg2AQ4AAAAFAAAAAjExAQAAAAgzNjI0Mjc2MQIAAAAKMTAwMjczMzAyNgMAAAAGMTAwMjc4BAAAAAEyBgAAAAEwBwAAAAMxNjAIAAAAATAJAAAAATEKAAAAATALAAAACzEzNzQyMTYxNjE4DAAAAAIxMg0AAAAJNC8yMy8yMDI0EAAAAAk0LzIyLzIwMjRgGJPo95bdCE9Eyej3lt0INUNJUS5DUE5HLklRX0VQU19SRVBPUlRFRF9FU1QuNjAwMC40LzIyLzIwMjQuLi5UUkFESU5HAQAAADLz+ykCAAAABzAuMjgwMzYBDgAAAAUAAAACMTEBAAAACTcwNDQ1NTc0NwIAAAAKMTAwNDk4NDg0NgMAAAAGMTAwMjc4BAAAAAEyBgAAAAEwBwAAAAMxNjAIAAAAATAJAAAAATEKAAAAATALAAAACzEzNzM0MDI0MjE5DAAAAAIx</t>
  </si>
  <si>
    <t>Mg0AAAAJNC8yMy8yMDI0EAAAAAk0LzIyLzIwMjRgGJPo95bdCGNsyej3lt0IOENJUS5XU0U6QUxFLklRX0VQU19SRVBPUlRFRF9FU1QuNjAwMC40LzIyLzIwMjQuLi5UUkFESU5HAQAAALT9xigCAAAABzEuMjQyMzQBDgAAAAUAAAACMTEBAAAACTY4OTcwOTQ1OQIAAAAKMTAwNDgyNjk2NAMAAAAGMTAwMjc4BAAAAAEzBgAAAAEwBwAAAAMxMjYIAAAAATAJAAAAATEKAAAAATALAAAACzEzNzIwMDAxMTI3DAAAAAIxMg0AAAAJNC8yMy8yMDI0EAAAAAk0LzIyLzIwMjRgGJPo95bdCKoVyej3lt0INUNJUS5NRVRBLklRX0VQU19SRVBPUlRFRF9FU1QuNjAwMC40LzIyLzIwMjQuLi5UUkFESU5HAQAAABfbPAECAAAACDIwLjA0MjYyAQ4AAAAFAAAAAjExAQAAAAkxMjY5MTAzMzcCAAAACjEwMDE1MzU2MjEDAAAABjEwMDI3OAQAAAABMgYAAAABMAcAAAADMTYwCAAAAAEwCQAAAAExCgAAAAEwCwAAAAsxMzc0MjIzMjg1OAwAAAACMTINAAAACTQvMjMvMjAyNBAAAAAJNC8yMi8yMDI0YBiT6PeW3QiqFcno95bdCDVDSVEuVUJFUi5JUV9FUFNfUkVQT1JURURfRVNULjYwMDAuNC8yMi8yMDI0Li4uVFJBRElORwEAAAAwRp0IAgAAAAcxLjI0MjU0AQ4AAAAFAAAAAjExAQAAAAk2MTAzNzkzNTACAAAACjEwMDQzOTA0NzQDAAAABjEwMDI3OAQAAAABMgYAAAABMAcAAAADMTYwCAAAAAEwCQAAAAExCgAAAAEwCwAAAAsx</t>
  </si>
  <si>
    <t>Mzc0MDcyNTIyNgwAAAACMTINAAAACTQvMjMvMjAyNBAAAAAJNC8yMi8yMDI0YBiT6PeW3QiqFcno95bdCDVDSVEuS1NQSS5JUV9FUFNfUkVQT1JURURfRVNULjYwMDAuNC8yMi8yMDI0Li4uVFJBRElORwEAAACAsF4kAgAAABAxMy4xOTc1ODE2MTcyODEzAQ4AAAAFAAAAAjExAQAAAAk2MDcwMzU3ODgCAAAABzUxMjkzMDUDAAAABjEwMDI3OAQAAAABMwYAAAABMAcAAAADMTYwCAAAAAEwCQAAAAExCgAAAAEwCwAAAAsxMzc0MzUzNTU0OAwAAAACMTINAAAACTQvMjMvMjAyNBAAAAAJNC8yMi8yMDI0YBiT6PeW3QjHx8jo95bdCCBDSVEuU0UuSVFfTEFTVFNBTEVQUklDRS4uVFJBRElORwEAAAD7AmcZAgAAAAYxNjIuNzIAYPGS6PeW3QhPRMno95bdCCJDSVEuQ1BORy5JUV9MQVNUU0FMRVBSSUNFLi5UUkFESU5HAQAAADLz+ykCAAAABTI3LjE2AGDxkuj3lt0IY2zJ6PeW3QgiQ0lRLlVCRVIuSVFfTEFTVFNBTEVQUklDRS4uVFJBRElORwEAAAAwRp0IAgAAAAU5Mi40NgBg8ZLo95bdCDO5yej3lt0IK0NJUS5BTVpOLklRX0xBU1RTQUxFUFJJQ0UuNC8yMi8yMDI0LlRSQURJTkcBAAAAPUkAAAIAAAAGMTc3LjIzAGDxkuj3lt0IT0TJ6PeW3QgiQ0lRLk1FTEkuSVFfTEFTVFNBTEVQUklDRS4uVFJBRElORwEAAADQtwsCAgAAAAcyNTc4LjM1AGDxkuj3lt0IT0TJ6PeW3QglQ0lRLldTRTpBTEUuSVFfTEFTVFNB</t>
  </si>
  <si>
    <t>TEVQUklDRS4uVFJBRElORwEAAAC0/cYoAgAAAAUzMy4zMwBg8ZLo95bdCKoVyej3lt0IIkNJUS5NRVRBLklRX0xBU1RTQUxFUFJJQ0UuLlRSQURJTkcBAAAAF9s8AQIAAAAGNjQwLjQzAGDxkuj3lt0IqhXJ6PeW3QgjQ0lRLkdPT0dMLklRX0xBU1RTQUxFUFJJQ0UuLlRSQURJTkcBAAAAqHEAAAIAAAAGMTY2LjU0AGDxkuj3lt0Ix8fI6PeW3QgiQ0lRLkJLTkcuSVFfTEFTVFNBTEVQUklDRS4uVFJBRElORwEAAADmgQAAAgAAAAQ1Mzc4AGDxkuj3lt0IvO7I6PeW3QgiQ0lRLktTUEkuSVFfTEFTVFNBTEVQUklDRS4uVFJBRElORwEAAACAsF4kAgAAAAU4NS41MQBg8ZLo95bdCMfHyOj3lt0II0NJUS5LU1BJLklRX05JX0VTVC5GUTMyMDI0Li4uLkxPQ0FMAQAAAICwXiQCAAAADDI3MjU5Mi42NjY2NwEOAAAABQAAAAEzAQAAAAEwAgAAAAoxMDA1NDYwNjA2AwAAAAYxMDAyNTAEAAAAATMGAAAAATAHAAAAAjg4CAAAAAEwCQAAAAExCgAAAAEwCwAAAAsxMzk3MDY5NjgwNAwAAAABMg0AAAAJNS8yMC8yMDI1EAAAAAk5LzMwLzIwMjRg8ZLo95bdCDO5yej3lt0II0NJUS5LU1BJLklRX05JX0VTVC5GUTQyMDI0Li4uLkxPQ0FMAQAAAICwXiQCAAAADDMyMzI1Mi41NTcyNgEOAAAABQAAAAEzAQAAAAEwAgAAAAoxMDA1NDYwNjA3AwAAAAYxMDAyNTAEAAAAATMGAAAAATAHAAAAAjg4CAAAAAEwCQAAAAExCgAAAAEw</t>
  </si>
  <si>
    <t>CwAAAAsxNDE0NTk4MzY0MgwAAAABMg0AAAAJNS8yMC8yMDI1EAAAAAoxMi8zMS8yMDI0YPGS6PeW3QhX4cno95bdCCJDSVEuS1NQSS5JUV9OSV9FU1QuRlkyMDI0Li4uLkxPQ0FMAQAAAICwXiQCAAAADTEwNTQwMjIuODk3NTcBDgAAAAUAAAABMwEAAAABMAIAAAAKMTAwNTQ2MDU4NAMAAAAGMTAwMjUwBAAAAAEzBgAAAAEwBwAAAAI4OAgAAAABMAkAAAABMQoAAAABMAsAAAALMTQxNDU5ODMyMzUMAAAAATENAAAACTUvMjAvMjAyNRAAAAAKMTIvMzEvMjAyNGDxkuj3lt0IV+HJ6PeW3Qg1Q0lRLlNFLklRX0VQU19SRVBPUlRFRF9FU1QuQ1kyMDI2LjQvMjIvMjAyNC4uLlRSQURJTkcBAAAA+wJnGQIAAAAHMi41OTU5OAEOAAAABQAAAAIxMQEAAAAJNTQwMjcxOTIyAgAAAAoxMDAzOTM3NTc0AwAAAAYxMDAyNzgEAAAAATIGAAAAATAHAAAAAzE2MAgAAAABMAkAAAABMQoAAAABMAsAAAALMTM3MTE2MjE0MDgMAAAAATcNAAAACTQvMjMvMjAyNBAAAAAJNC8yMi8yMDI0YBiT6PeW3QhjbMno95bdCDdDSVEuQ1BORy5JUV9FUFNfUkVQT1JURURfRVNULkNZMjAyNi40LzIyLzIwMjQuLi5UUkFESU5HAQAAADLz+ykCAAAABzEuMDA4MjkBDgAAAAUAAAACMTEBAAAACTcwNDQ1NTc0NwIAAAAKMTAwNDk4NDg0OAMAAAAGMTAwMjc4BAAAAAEyBgAAAAEwBwAAAAMxNjAIAAAAATAJAAAAATEKAAAAATALAAAACzEzNzM0</t>
  </si>
  <si>
    <t>MDI0MTk1DAAAAAE3DQAAAAk0LzIzLzIwMjQQAAAACTQvMjIvMjAyNGAYk+j3lt0IM7nJ6PeW3Qg3Q0lRLlVCRVIuSVFfRVBTX1JFUE9SVEVEX0VTVC5DWTIwMjYuNC8yMi8yMDI0Li4uVFJBRElORwEAAAAwRp0IAgAAAAcyLjg2NDc2AQ4AAAAFAAAAAjExAQAAAAk2MTAzNzkzNTACAAAACjEwMDQzOTA0ODQDAAAABjEwMDI3OAQAAAABMgYAAAABMAcAAAADMTYwCAAAAAEwCQAAAAExCgAAAAEwCwAAAAsxMzcyOTEwNDQ5NAwAAAABNw0AAAAJNC8yMy8yMDI0EAAAAAk0LzIyLzIwMjRgGJPo95bdCOM/yej3lt0IN0NJUS5BTVpOLklRX0VQU19SRVBPUlRFRF9FU1QuQ1kyMDI2LjQvMjIvMjAyNC4uLlRSQURJTkcBAAAAPUkAAAIAAAAHNi43MTkxNgEOAAAABQAAAAIxMQEAAAAHMjU4ODU2OAIAAAAKMTAwMjU3MjkyNgMAAAAGMTAwMjc4BAAAAAEyBgAAAAEwBwAAAAMxNjAIAAAAATAJAAAAATEKAAAAATALAAAACzEzNzQyNTQxMjc3DAAAAAE3DQAAAAk0LzIzLzIwMjQQAAAACTQvMjIvMjAyNGAYk+j3lt0IT0TJ6PeW3Qg3Q0lRLk1FTEkuSVFfRVBTX1JFUE9SVEVEX0VTVC5DWTIwMjYuNC8yMi8yMDI0Li4uVFJBRElORwEAAADQtwsCAgAAAAg2My4wNjE5NQEOAAAABQAAAAIxMQEAAAAIMzYyNDI3NjECAAAACjEwMDI3MzMwMjgDAAAABjEwMDI3OAQAAAABMgYAAAABMAcAAAADMTYwCAAAAAEwCQAAAAExCgAA</t>
  </si>
  <si>
    <t>AAEwCwAAAAsxMzc0MjE2MTU1MgwAAAABNw0AAAAJNC8yMy8yMDI0EAAAAAk0LzIyLzIwMjRgGJPo95bdCLzuyOj3lt0IOkNJUS5XU0U6QUxFLklRX0VQU19SRVBPUlRFRF9FU1QuQ1kyMDI2LjQvMjIvMjAyNC4uLlRSQURJTkcBAAAAtP3GKAIAAAAHMi4xMzE3MgEOAAAABQAAAAIxMQEAAAAJNjg5NzA5NDU5AgAAAAoxMDA0ODI2OTY2AwAAAAYxMDAyNzgEAAAAATMGAAAAATAHAAAAAzEyNggAAAABMAkAAAABMQoAAAABMAsAAAALMTM3MjAwMDEwNzkMAAAAATcNAAAACTQvMjMvMjAyNBAAAAAJNC8yMi8yMDI0YBiT6PeW3QiqFcno95bdCDdDSVEuTUVUQS5JUV9FUFNfUkVQT1JURURfRVNULkNZMjAyNi40LzIyLzIwMjQuLi5UUkFESU5HAQAAABfbPAECAAAACDI2Ljc2Mzk0AQ4AAAAFAAAAAjExAQAAAAkxMjY5MTAzMzcCAAAACjEwMDIwNjE5NjEDAAAABjEwMDI3OAQAAAABMgYAAAABMAcAAAADMTYwCAAAAAEwCQAAAAExCgAAAAEwCwAAAAsxMzc0MjIzMzEwMQwAAAABNw0AAAAJNC8yMy8yMDI0EAAAAAk0LzIyLzIwMjRgGJPo95bdCKoVyej3lt0IOENJUS5HT09HTC5JUV9FUFNfUkVQT1JURURfRVNULkNZMjAyNi40LzIyLzIwMjQuLi5UUkFESU5HAQAAAKhxAAACAAAABzkuMDQ5MzEBDgAAAAUAAAACMTEBAAAACDExMzExNjYyAgAAAAoxMDAyNDg3MTgxAwAAAAYxMDAyNzgEAAAAATIGAAAAATAHAAAA</t>
  </si>
  <si>
    <t>AzE2MAgAAAABMAkAAAABMQoAAAABMAsAAAALMTM3NDQ4NTQ0ODUMAAAAATcNAAAACTQvMjMvMjAyNBAAAAAJNC8yMi8yMDI0YBiT6PeW3Qi87sjo95bdCDdDSVEuQktORy5JUV9FUFNfUkVQT1JURURfRVNULkNZMjAyNi40LzIyLzIwMjQuLi5UUkFESU5HAQAAAOaBAAACAAAACTIzNC44ODUwNgEOAAAABQAAAAIxMQEAAAAHMjY0MDMzMgIAAAAKMTAwMjI2NjcxNgMAAAAGMTAwMjc4BAAAAAEyBgAAAAEwBwAAAAMxNjAIAAAAATAJAAAAATEKAAAAATALAAAACzEzNzQxMjIxNTY1DAAAAAE3DQAAAAk0LzIzLzIwMjQQAAAACTQvMjIvMjAyNGAYk+j3lt0IvO7I6PeW3Qg3Q0lRLktTUEkuSVFfRVBTX1JFUE9SVEVEX0VTVC5DWTIwMjYuNC8yMi8yMDI0Li4uVFJBRElORwEAAACAsF4kAgAAABAxOC45NTI4OTMxNTIyOTU1AQ4AAAAFAAAAAjExAQAAAAk2MDcwMzU3ODgCAAAACjEwMDU0NjA1ODYDAAAABjEwMDI3OAQAAAABMwYAAAABMAcAAAADMTYwCAAAAAEwCQAAAAExCgAAAAEwCwAAAAsxMzc0MzUzNDExNwwAAAABNw0AAAAJNC8yMy8yMDI0EAAAAAk0LzIyLzIwMjRgGJPo95bdCMfHyOj3lt0I</t>
  </si>
  <si>
    <t>Y/Y % Change, Organic, cFX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</si>
</sst>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7" formatCode="&quot;$&quot;#,##0.00_);\(&quot;$&quot;#,##0.00\)"/>
    <numFmt numFmtId="41" formatCode="_(* #,##0_);_(* \(#,##0\);_(* &quot;-&quot;_);_(@_)"/>
    <numFmt numFmtId="43" formatCode="_(* #,##0.00_);_(* \(#,##0.00\);_(* &quot;-&quot;??_);_(@_)"/>
    <numFmt numFmtId="164" formatCode="m/d/yy;@"/>
    <numFmt numFmtId="165" formatCode="_(* #,##0%_);_(* \(#,##0%\);_(* &quot;-&quot;_);_(@_)"/>
    <numFmt numFmtId="166" formatCode="_(* #,##0.0_);_(* \(#,##0.0\);_(* &quot;-&quot;_);_(@_)"/>
    <numFmt numFmtId="167" formatCode="_(* #,##0.0%_);_(* \(#,##0.0%\);_(* &quot;-&quot;_);_(@_)"/>
    <numFmt numFmtId="168" formatCode="_(* #,##0.00%_);_(* \(#,##0.00%\);_(* &quot;-&quot;_);_(@_)"/>
    <numFmt numFmtId="169" formatCode="_(* #,##0.00_);_(* \(#,##0.00\);_(* &quot;-&quot;_);_(@_)"/>
    <numFmt numFmtId="170" formatCode="0.0%"/>
    <numFmt numFmtId="171" formatCode="#,##0.0_);[Red]\(#,##0.0\)"/>
    <numFmt numFmtId="172" formatCode="#,##0.0%_);\(#,##0.0%\)"/>
    <numFmt numFmtId="173" formatCode="_(* #,##0.0%_);_(* \(#,##0.0%\);_(* &quot;-&quot;?_);_(@_)"/>
    <numFmt numFmtId="174" formatCode="#,##0.0\x_);\(#,##0.0\x\)"/>
    <numFmt numFmtId="175" formatCode="_(* #,##0_);_(* \(#,##0\);_(* &quot;-&quot;??_);_(@_)"/>
    <numFmt numFmtId="176" formatCode="_(* #,##0%_);_(* \(#,##0%\);_(* &quot;-&quot;?_);_(@_)"/>
    <numFmt numFmtId="177" formatCode="_(* #,##0.0\x_);_(* \(#,##0.0\x\);_(* &quot;-&quot;_);_(@_)"/>
    <numFmt numFmtId="178" formatCode="_(* #,##0\x_);_(* \(#,##0\x\);_(* &quot;-&quot;_);_(@_)"/>
  </numFmts>
  <fonts count="39" x14ac:knownFonts="1">
    <font>
      <sz val="8"/>
      <color theme="1"/>
      <name val="Arial"/>
      <family val="2"/>
    </font>
    <font>
      <sz val="8"/>
      <color rgb="FFFF0000"/>
      <name val="Arial"/>
      <family val="2"/>
    </font>
    <font>
      <b/>
      <sz val="8"/>
      <color theme="1"/>
      <name val="Arial"/>
      <family val="2"/>
    </font>
    <font>
      <b/>
      <u/>
      <sz val="8"/>
      <color theme="1"/>
      <name val="Arial"/>
      <family val="2"/>
    </font>
    <font>
      <i/>
      <u/>
      <sz val="8"/>
      <color theme="1"/>
      <name val="Arial"/>
      <family val="2"/>
    </font>
    <font>
      <i/>
      <sz val="8"/>
      <color theme="1"/>
      <name val="Arial"/>
      <family val="2"/>
    </font>
    <font>
      <b/>
      <u val="singleAccounting"/>
      <sz val="8"/>
      <color theme="1"/>
      <name val="Arial"/>
      <family val="2"/>
    </font>
    <font>
      <sz val="8"/>
      <name val="Arial"/>
      <family val="2"/>
    </font>
    <font>
      <sz val="8"/>
      <color rgb="FF0000FF"/>
      <name val="Arial"/>
      <family val="2"/>
    </font>
    <font>
      <i/>
      <sz val="8"/>
      <color rgb="FF0000FF"/>
      <name val="Arial"/>
      <family val="2"/>
    </font>
    <font>
      <b/>
      <sz val="8"/>
      <color rgb="FF0000FF"/>
      <name val="Arial"/>
      <family val="2"/>
    </font>
    <font>
      <b/>
      <sz val="8"/>
      <name val="Arial"/>
      <family val="2"/>
    </font>
    <font>
      <u val="singleAccounting"/>
      <sz val="8"/>
      <color rgb="FF0000FF"/>
      <name val="Arial"/>
      <family val="2"/>
    </font>
    <font>
      <i/>
      <sz val="8"/>
      <name val="Arial"/>
      <family val="2"/>
    </font>
    <font>
      <i/>
      <u val="singleAccounting"/>
      <sz val="8"/>
      <name val="Arial"/>
      <family val="2"/>
    </font>
    <font>
      <u val="singleAccounting"/>
      <sz val="8"/>
      <color rgb="FFFF0000"/>
      <name val="Arial"/>
      <family val="2"/>
    </font>
    <font>
      <i/>
      <u val="singleAccounting"/>
      <sz val="8"/>
      <color rgb="FF0000FF"/>
      <name val="Arial"/>
      <family val="2"/>
    </font>
    <font>
      <u val="singleAccounting"/>
      <sz val="8"/>
      <name val="Arial"/>
      <family val="2"/>
    </font>
    <font>
      <u val="singleAccounting"/>
      <sz val="8"/>
      <color theme="1"/>
      <name val="Arial"/>
      <family val="2"/>
    </font>
    <font>
      <sz val="8"/>
      <color theme="1"/>
      <name val="Arial"/>
      <family val="2"/>
    </font>
    <font>
      <vertAlign val="superscript"/>
      <sz val="8"/>
      <color theme="1"/>
      <name val="Arial"/>
      <family val="2"/>
    </font>
    <font>
      <i/>
      <sz val="8"/>
      <color rgb="FFFF0000"/>
      <name val="Arial"/>
      <family val="2"/>
    </font>
    <font>
      <b/>
      <vertAlign val="superscript"/>
      <sz val="8"/>
      <color theme="1"/>
      <name val="Arial"/>
      <family val="2"/>
    </font>
    <font>
      <i/>
      <u/>
      <vertAlign val="superscript"/>
      <sz val="8"/>
      <color theme="1"/>
      <name val="Arial"/>
      <family val="2"/>
    </font>
    <font>
      <i/>
      <u val="singleAccounting"/>
      <sz val="8"/>
      <color rgb="FFFF0000"/>
      <name val="Arial"/>
      <family val="2"/>
    </font>
    <font>
      <sz val="8"/>
      <color theme="0"/>
      <name val="Arial"/>
      <family val="2"/>
    </font>
    <font>
      <b/>
      <i/>
      <sz val="8"/>
      <color theme="1"/>
      <name val="Arial"/>
      <family val="2"/>
    </font>
    <font>
      <sz val="11"/>
      <color theme="1"/>
      <name val="Aptos Narrow"/>
      <family val="2"/>
      <scheme val="minor"/>
    </font>
    <font>
      <sz val="10"/>
      <color theme="1"/>
      <name val="Arial"/>
      <family val="2"/>
    </font>
    <font>
      <sz val="8"/>
      <color rgb="FF00B050"/>
      <name val="Arial"/>
      <family val="2"/>
    </font>
    <font>
      <u val="singleAccounting"/>
      <sz val="8"/>
      <color rgb="FF00B050"/>
      <name val="Arial"/>
      <family val="2"/>
    </font>
    <font>
      <b/>
      <sz val="8"/>
      <color rgb="FF00B050"/>
      <name val="Arial"/>
      <family val="2"/>
    </font>
    <font>
      <i/>
      <sz val="8"/>
      <color rgb="FF00B050"/>
      <name val="Arial"/>
      <family val="2"/>
    </font>
    <font>
      <i/>
      <u val="singleAccounting"/>
      <sz val="8"/>
      <color rgb="FF00B050"/>
      <name val="Arial"/>
      <family val="2"/>
    </font>
    <font>
      <b/>
      <i/>
      <sz val="8"/>
      <color rgb="FF00B050"/>
      <name val="Arial"/>
      <family val="2"/>
    </font>
    <font>
      <u/>
      <sz val="8"/>
      <color theme="1"/>
      <name val="Arial"/>
      <family val="2"/>
    </font>
    <font>
      <sz val="9"/>
      <color indexed="81"/>
      <name val="Tahoma"/>
      <family val="2"/>
    </font>
    <font>
      <b/>
      <sz val="9"/>
      <color indexed="81"/>
      <name val="Tahoma"/>
      <family val="2"/>
    </font>
    <font>
      <i/>
      <sz val="8"/>
      <color rgb="FF7030A0"/>
      <name val="Arial"/>
      <family val="2"/>
    </font>
  </fonts>
  <fills count="4">
    <fill>
      <patternFill patternType="none"/>
    </fill>
    <fill>
      <patternFill patternType="gray125"/>
    </fill>
    <fill>
      <patternFill patternType="solid">
        <fgColor rgb="FFFFFF00"/>
        <bgColor indexed="64"/>
      </patternFill>
    </fill>
    <fill>
      <patternFill patternType="solid">
        <fgColor rgb="FFCCFFCC"/>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9" fontId="19" fillId="0" borderId="0" applyFont="0" applyFill="0" applyBorder="0" applyAlignment="0" applyProtection="0"/>
    <xf numFmtId="0" fontId="27" fillId="0" borderId="0"/>
    <xf numFmtId="9" fontId="28" fillId="0" borderId="0" applyFont="0" applyFill="0" applyBorder="0" applyAlignment="0" applyProtection="0"/>
    <xf numFmtId="0" fontId="19" fillId="0" borderId="0"/>
    <xf numFmtId="9" fontId="19" fillId="0" borderId="0" applyFont="0" applyFill="0" applyBorder="0" applyAlignment="0" applyProtection="0"/>
  </cellStyleXfs>
  <cellXfs count="257">
    <xf numFmtId="0" fontId="0" fillId="0" borderId="0" xfId="0"/>
    <xf numFmtId="0" fontId="0" fillId="0" borderId="2" xfId="0" applyBorder="1"/>
    <xf numFmtId="0" fontId="2" fillId="0" borderId="1" xfId="0" applyFont="1" applyBorder="1"/>
    <xf numFmtId="0" fontId="0" fillId="0" borderId="0" xfId="0" applyAlignment="1">
      <alignment horizontal="left" indent="1"/>
    </xf>
    <xf numFmtId="0" fontId="2" fillId="0" borderId="0" xfId="0" applyFont="1"/>
    <xf numFmtId="0" fontId="3" fillId="0" borderId="0" xfId="0" applyFont="1"/>
    <xf numFmtId="0" fontId="2" fillId="0" borderId="0" xfId="0" applyFont="1" applyAlignment="1">
      <alignment horizontal="left" indent="1"/>
    </xf>
    <xf numFmtId="0" fontId="4" fillId="0" borderId="0" xfId="0" applyFont="1" applyAlignment="1">
      <alignment horizontal="left" indent="1"/>
    </xf>
    <xf numFmtId="0" fontId="5" fillId="0" borderId="0" xfId="0" applyFont="1" applyAlignment="1">
      <alignment horizontal="left" indent="1"/>
    </xf>
    <xf numFmtId="0" fontId="5" fillId="0" borderId="0" xfId="0" applyFont="1" applyAlignment="1">
      <alignment horizontal="left" indent="2"/>
    </xf>
    <xf numFmtId="0" fontId="6" fillId="0" borderId="0" xfId="0" applyFont="1" applyAlignment="1">
      <alignment horizontal="center"/>
    </xf>
    <xf numFmtId="164" fontId="8" fillId="0" borderId="0" xfId="0" applyNumberFormat="1" applyFont="1" applyAlignment="1">
      <alignment horizontal="center"/>
    </xf>
    <xf numFmtId="164" fontId="0" fillId="0" borderId="0" xfId="0" applyNumberFormat="1" applyAlignment="1">
      <alignment horizontal="center"/>
    </xf>
    <xf numFmtId="0" fontId="2" fillId="0" borderId="3" xfId="0" applyFont="1" applyBorder="1" applyAlignment="1">
      <alignment horizontal="centerContinuous"/>
    </xf>
    <xf numFmtId="0" fontId="0" fillId="0" borderId="3" xfId="0" applyBorder="1" applyAlignment="1">
      <alignment horizontal="centerContinuous"/>
    </xf>
    <xf numFmtId="165" fontId="9" fillId="0" borderId="0" xfId="0" applyNumberFormat="1" applyFont="1"/>
    <xf numFmtId="41" fontId="2" fillId="0" borderId="0" xfId="0" applyNumberFormat="1" applyFont="1"/>
    <xf numFmtId="41" fontId="10" fillId="0" borderId="0" xfId="0" applyNumberFormat="1" applyFont="1"/>
    <xf numFmtId="41" fontId="8" fillId="0" borderId="0" xfId="0" applyNumberFormat="1" applyFont="1"/>
    <xf numFmtId="41" fontId="0" fillId="0" borderId="0" xfId="0" applyNumberFormat="1"/>
    <xf numFmtId="41" fontId="11" fillId="0" borderId="0" xfId="0" applyNumberFormat="1" applyFont="1"/>
    <xf numFmtId="41" fontId="12" fillId="0" borderId="0" xfId="0" applyNumberFormat="1" applyFont="1"/>
    <xf numFmtId="0" fontId="4" fillId="0" borderId="0" xfId="0" applyFont="1" applyAlignment="1">
      <alignment horizontal="left" indent="2"/>
    </xf>
    <xf numFmtId="41" fontId="5" fillId="0" borderId="0" xfId="0" applyNumberFormat="1" applyFont="1"/>
    <xf numFmtId="41" fontId="9" fillId="0" borderId="0" xfId="0" applyNumberFormat="1" applyFont="1"/>
    <xf numFmtId="41" fontId="13" fillId="0" borderId="0" xfId="0" applyNumberFormat="1" applyFont="1"/>
    <xf numFmtId="43" fontId="0" fillId="0" borderId="0" xfId="0" applyNumberFormat="1"/>
    <xf numFmtId="165" fontId="13" fillId="0" borderId="0" xfId="0" applyNumberFormat="1" applyFont="1"/>
    <xf numFmtId="165" fontId="13" fillId="0" borderId="0" xfId="0" applyNumberFormat="1" applyFont="1" applyAlignment="1">
      <alignment horizontal="right"/>
    </xf>
    <xf numFmtId="165" fontId="14" fillId="0" borderId="0" xfId="0" applyNumberFormat="1" applyFont="1" applyAlignment="1">
      <alignment horizontal="right"/>
    </xf>
    <xf numFmtId="41" fontId="15" fillId="0" borderId="0" xfId="0" applyNumberFormat="1" applyFont="1"/>
    <xf numFmtId="41" fontId="7" fillId="0" borderId="0" xfId="0" applyNumberFormat="1" applyFont="1"/>
    <xf numFmtId="41" fontId="17" fillId="0" borderId="0" xfId="0" applyNumberFormat="1" applyFont="1"/>
    <xf numFmtId="41" fontId="18" fillId="0" borderId="0" xfId="0" applyNumberFormat="1" applyFont="1"/>
    <xf numFmtId="166" fontId="12" fillId="0" borderId="0" xfId="0" applyNumberFormat="1" applyFont="1"/>
    <xf numFmtId="41" fontId="1" fillId="0" borderId="0" xfId="0" applyNumberFormat="1" applyFont="1"/>
    <xf numFmtId="41" fontId="8" fillId="0" borderId="0" xfId="0" applyNumberFormat="1" applyFont="1" applyAlignment="1">
      <alignment horizontal="right"/>
    </xf>
    <xf numFmtId="41" fontId="12" fillId="0" borderId="0" xfId="0" applyNumberFormat="1" applyFont="1" applyAlignment="1">
      <alignment horizontal="right"/>
    </xf>
    <xf numFmtId="41" fontId="11" fillId="0" borderId="0" xfId="0" applyNumberFormat="1" applyFont="1" applyAlignment="1">
      <alignment horizontal="right"/>
    </xf>
    <xf numFmtId="167" fontId="9" fillId="0" borderId="0" xfId="0" applyNumberFormat="1" applyFont="1" applyAlignment="1">
      <alignment horizontal="right"/>
    </xf>
    <xf numFmtId="41" fontId="7" fillId="0" borderId="0" xfId="0" applyNumberFormat="1" applyFont="1" applyAlignment="1">
      <alignment horizontal="right"/>
    </xf>
    <xf numFmtId="41" fontId="17" fillId="0" borderId="0" xfId="0" applyNumberFormat="1" applyFont="1" applyAlignment="1">
      <alignment horizontal="right"/>
    </xf>
    <xf numFmtId="41" fontId="2" fillId="0" borderId="0" xfId="0" applyNumberFormat="1" applyFont="1" applyAlignment="1">
      <alignment horizontal="right"/>
    </xf>
    <xf numFmtId="167" fontId="13" fillId="0" borderId="0" xfId="0" applyNumberFormat="1" applyFont="1" applyAlignment="1">
      <alignment horizontal="right"/>
    </xf>
    <xf numFmtId="41" fontId="10" fillId="0" borderId="0" xfId="0" applyNumberFormat="1" applyFont="1" applyAlignment="1">
      <alignment horizontal="right"/>
    </xf>
    <xf numFmtId="41" fontId="0" fillId="0" borderId="0" xfId="0" applyNumberFormat="1" applyAlignment="1">
      <alignment horizontal="right"/>
    </xf>
    <xf numFmtId="168" fontId="17" fillId="0" borderId="0" xfId="0" applyNumberFormat="1" applyFont="1" applyAlignment="1">
      <alignment horizontal="right"/>
    </xf>
    <xf numFmtId="41" fontId="9" fillId="0" borderId="0" xfId="0" applyNumberFormat="1" applyFont="1" applyAlignment="1">
      <alignment horizontal="right"/>
    </xf>
    <xf numFmtId="167" fontId="8" fillId="0" borderId="0" xfId="0" applyNumberFormat="1" applyFont="1" applyAlignment="1">
      <alignment horizontal="right"/>
    </xf>
    <xf numFmtId="167" fontId="1" fillId="0" borderId="0" xfId="0" applyNumberFormat="1" applyFont="1" applyAlignment="1">
      <alignment horizontal="right"/>
    </xf>
    <xf numFmtId="41" fontId="1" fillId="0" borderId="0" xfId="0" applyNumberFormat="1" applyFont="1" applyAlignment="1">
      <alignment horizontal="right"/>
    </xf>
    <xf numFmtId="41" fontId="5" fillId="0" borderId="0" xfId="0" applyNumberFormat="1" applyFont="1" applyAlignment="1">
      <alignment horizontal="right"/>
    </xf>
    <xf numFmtId="167" fontId="7" fillId="0" borderId="0" xfId="0" applyNumberFormat="1" applyFont="1" applyAlignment="1">
      <alignment horizontal="right"/>
    </xf>
    <xf numFmtId="167" fontId="12" fillId="0" borderId="0" xfId="0" applyNumberFormat="1" applyFont="1" applyAlignment="1">
      <alignment horizontal="right"/>
    </xf>
    <xf numFmtId="167" fontId="11" fillId="0" borderId="0" xfId="0" applyNumberFormat="1" applyFont="1" applyAlignment="1">
      <alignment horizontal="right"/>
    </xf>
    <xf numFmtId="41" fontId="18" fillId="0" borderId="0" xfId="0" applyNumberFormat="1" applyFont="1" applyAlignment="1">
      <alignment horizontal="right"/>
    </xf>
    <xf numFmtId="167" fontId="17" fillId="0" borderId="0" xfId="0" applyNumberFormat="1" applyFont="1" applyAlignment="1">
      <alignment horizontal="right"/>
    </xf>
    <xf numFmtId="0" fontId="18" fillId="0" borderId="0" xfId="0" applyFont="1"/>
    <xf numFmtId="0" fontId="6" fillId="0" borderId="0" xfId="0" applyFont="1"/>
    <xf numFmtId="166" fontId="7" fillId="0" borderId="0" xfId="0" applyNumberFormat="1" applyFont="1"/>
    <xf numFmtId="169" fontId="11" fillId="0" borderId="0" xfId="0" applyNumberFormat="1" applyFont="1" applyAlignment="1">
      <alignment horizontal="right"/>
    </xf>
    <xf numFmtId="166" fontId="8" fillId="0" borderId="0" xfId="0" applyNumberFormat="1" applyFont="1"/>
    <xf numFmtId="169" fontId="8" fillId="0" borderId="0" xfId="0" applyNumberFormat="1" applyFont="1"/>
    <xf numFmtId="169" fontId="10" fillId="0" borderId="0" xfId="0" applyNumberFormat="1" applyFont="1"/>
    <xf numFmtId="169" fontId="7" fillId="0" borderId="0" xfId="0" applyNumberFormat="1" applyFont="1" applyAlignment="1">
      <alignment horizontal="right"/>
    </xf>
    <xf numFmtId="43" fontId="2" fillId="0" borderId="0" xfId="0" applyNumberFormat="1" applyFont="1"/>
    <xf numFmtId="0" fontId="5" fillId="0" borderId="0" xfId="0" applyFont="1"/>
    <xf numFmtId="0" fontId="2" fillId="0" borderId="3" xfId="0" applyFont="1" applyBorder="1"/>
    <xf numFmtId="0" fontId="0" fillId="0" borderId="0" xfId="0" quotePrefix="1"/>
    <xf numFmtId="167" fontId="21" fillId="0" borderId="0" xfId="0" applyNumberFormat="1" applyFont="1" applyAlignment="1">
      <alignment horizontal="right"/>
    </xf>
    <xf numFmtId="165" fontId="21" fillId="0" borderId="0" xfId="0" applyNumberFormat="1" applyFont="1" applyAlignment="1">
      <alignment horizontal="right"/>
    </xf>
    <xf numFmtId="165" fontId="0" fillId="0" borderId="0" xfId="0" applyNumberFormat="1"/>
    <xf numFmtId="170" fontId="11" fillId="0" borderId="0" xfId="1" applyNumberFormat="1" applyFont="1" applyAlignment="1">
      <alignment horizontal="right"/>
    </xf>
    <xf numFmtId="10" fontId="11" fillId="0" borderId="0" xfId="1" applyNumberFormat="1" applyFont="1" applyAlignment="1">
      <alignment horizontal="right"/>
    </xf>
    <xf numFmtId="170" fontId="0" fillId="0" borderId="0" xfId="1" applyNumberFormat="1" applyFont="1"/>
    <xf numFmtId="41" fontId="15" fillId="0" borderId="0" xfId="0" applyNumberFormat="1" applyFont="1" applyAlignment="1">
      <alignment horizontal="right"/>
    </xf>
    <xf numFmtId="0" fontId="7" fillId="0" borderId="0" xfId="0" applyFont="1"/>
    <xf numFmtId="0" fontId="5" fillId="0" borderId="0" xfId="0" applyFont="1" applyAlignment="1">
      <alignment horizontal="left" indent="3"/>
    </xf>
    <xf numFmtId="41" fontId="13" fillId="0" borderId="0" xfId="0" applyNumberFormat="1" applyFont="1" applyAlignment="1">
      <alignment horizontal="right"/>
    </xf>
    <xf numFmtId="41" fontId="16" fillId="0" borderId="0" xfId="0" applyNumberFormat="1" applyFont="1"/>
    <xf numFmtId="41" fontId="16" fillId="0" borderId="0" xfId="0" applyNumberFormat="1" applyFont="1" applyAlignment="1">
      <alignment horizontal="right"/>
    </xf>
    <xf numFmtId="41" fontId="14" fillId="0" borderId="0" xfId="0" applyNumberFormat="1" applyFont="1"/>
    <xf numFmtId="41" fontId="11" fillId="0" borderId="3" xfId="0" applyNumberFormat="1" applyFont="1" applyBorder="1" applyAlignment="1">
      <alignment horizontal="right"/>
    </xf>
    <xf numFmtId="165" fontId="9" fillId="0" borderId="0" xfId="0" applyNumberFormat="1" applyFont="1" applyAlignment="1">
      <alignment horizontal="right"/>
    </xf>
    <xf numFmtId="41" fontId="14" fillId="0" borderId="0" xfId="0" applyNumberFormat="1" applyFont="1" applyAlignment="1">
      <alignment horizontal="right"/>
    </xf>
    <xf numFmtId="165" fontId="16" fillId="0" borderId="0" xfId="0" applyNumberFormat="1" applyFont="1"/>
    <xf numFmtId="165" fontId="14" fillId="0" borderId="0" xfId="0" applyNumberFormat="1" applyFont="1"/>
    <xf numFmtId="167" fontId="15" fillId="0" borderId="0" xfId="0" applyNumberFormat="1" applyFont="1" applyAlignment="1">
      <alignment horizontal="right"/>
    </xf>
    <xf numFmtId="167" fontId="12" fillId="0" borderId="0" xfId="0" applyNumberFormat="1" applyFont="1"/>
    <xf numFmtId="167" fontId="17" fillId="0" borderId="0" xfId="0" applyNumberFormat="1" applyFont="1"/>
    <xf numFmtId="167" fontId="14" fillId="0" borderId="0" xfId="0" applyNumberFormat="1" applyFont="1" applyAlignment="1">
      <alignment horizontal="right"/>
    </xf>
    <xf numFmtId="165" fontId="24" fillId="0" borderId="0" xfId="0" applyNumberFormat="1" applyFont="1" applyAlignment="1">
      <alignment horizontal="right"/>
    </xf>
    <xf numFmtId="165" fontId="21" fillId="0" borderId="0" xfId="0" applyNumberFormat="1" applyFont="1"/>
    <xf numFmtId="41" fontId="21" fillId="0" borderId="0" xfId="0" applyNumberFormat="1" applyFont="1" applyAlignment="1">
      <alignment horizontal="right"/>
    </xf>
    <xf numFmtId="168" fontId="15" fillId="0" borderId="0" xfId="0" applyNumberFormat="1" applyFont="1" applyAlignment="1">
      <alignment horizontal="right"/>
    </xf>
    <xf numFmtId="167" fontId="0" fillId="0" borderId="0" xfId="0" applyNumberFormat="1"/>
    <xf numFmtId="169" fontId="2" fillId="0" borderId="0" xfId="0" applyNumberFormat="1" applyFont="1" applyAlignment="1">
      <alignment horizontal="right"/>
    </xf>
    <xf numFmtId="169" fontId="5" fillId="0" borderId="0" xfId="0" applyNumberFormat="1" applyFont="1"/>
    <xf numFmtId="167" fontId="24" fillId="0" borderId="0" xfId="0" applyNumberFormat="1" applyFont="1" applyAlignment="1">
      <alignment horizontal="right"/>
    </xf>
    <xf numFmtId="167" fontId="2" fillId="0" borderId="0" xfId="0" applyNumberFormat="1" applyFont="1"/>
    <xf numFmtId="0" fontId="7" fillId="0" borderId="0" xfId="0" applyFont="1" applyAlignment="1">
      <alignment horizontal="right"/>
    </xf>
    <xf numFmtId="41" fontId="21" fillId="0" borderId="0" xfId="0" applyNumberFormat="1" applyFont="1"/>
    <xf numFmtId="164" fontId="5" fillId="0" borderId="0" xfId="0" applyNumberFormat="1" applyFont="1"/>
    <xf numFmtId="165" fontId="8" fillId="0" borderId="0" xfId="0" applyNumberFormat="1" applyFont="1" applyAlignment="1">
      <alignment horizontal="right"/>
    </xf>
    <xf numFmtId="166" fontId="8" fillId="0" borderId="0" xfId="0" applyNumberFormat="1" applyFont="1" applyAlignment="1">
      <alignment horizontal="right"/>
    </xf>
    <xf numFmtId="0" fontId="4" fillId="0" borderId="0" xfId="0" applyFont="1"/>
    <xf numFmtId="165" fontId="5" fillId="0" borderId="0" xfId="0" applyNumberFormat="1" applyFont="1"/>
    <xf numFmtId="165" fontId="5" fillId="0" borderId="0" xfId="0" applyNumberFormat="1" applyFont="1" applyAlignment="1">
      <alignment horizontal="right"/>
    </xf>
    <xf numFmtId="0" fontId="0" fillId="0" borderId="0" xfId="0" applyAlignment="1">
      <alignment horizontal="right"/>
    </xf>
    <xf numFmtId="166" fontId="7" fillId="0" borderId="0" xfId="0" applyNumberFormat="1" applyFont="1" applyAlignment="1">
      <alignment horizontal="right"/>
    </xf>
    <xf numFmtId="166" fontId="0" fillId="0" borderId="0" xfId="0" applyNumberFormat="1"/>
    <xf numFmtId="0" fontId="0" fillId="0" borderId="0" xfId="0" applyAlignment="1">
      <alignment horizontal="left"/>
    </xf>
    <xf numFmtId="41" fontId="26" fillId="0" borderId="0" xfId="0" applyNumberFormat="1" applyFont="1" applyAlignment="1">
      <alignment horizontal="right"/>
    </xf>
    <xf numFmtId="0" fontId="0" fillId="0" borderId="3" xfId="0" applyBorder="1"/>
    <xf numFmtId="14" fontId="3" fillId="0" borderId="0" xfId="0" applyNumberFormat="1" applyFont="1"/>
    <xf numFmtId="0" fontId="19" fillId="0" borderId="0" xfId="2" applyFont="1"/>
    <xf numFmtId="14" fontId="5" fillId="0" borderId="0" xfId="2" applyNumberFormat="1" applyFont="1"/>
    <xf numFmtId="14" fontId="5" fillId="0" borderId="0" xfId="2" applyNumberFormat="1" applyFont="1" applyAlignment="1">
      <alignment horizontal="right"/>
    </xf>
    <xf numFmtId="164" fontId="5" fillId="0" borderId="0" xfId="2" applyNumberFormat="1" applyFont="1" applyAlignment="1">
      <alignment horizontal="right"/>
    </xf>
    <xf numFmtId="0" fontId="2" fillId="0" borderId="3" xfId="2" applyFont="1" applyBorder="1"/>
    <xf numFmtId="0" fontId="19" fillId="0" borderId="3" xfId="2" applyFont="1" applyBorder="1"/>
    <xf numFmtId="0" fontId="19" fillId="0" borderId="4" xfId="2" applyFont="1" applyBorder="1"/>
    <xf numFmtId="0" fontId="2" fillId="0" borderId="3" xfId="2" applyFont="1" applyBorder="1" applyAlignment="1">
      <alignment horizontal="centerContinuous"/>
    </xf>
    <xf numFmtId="0" fontId="19" fillId="0" borderId="3" xfId="2" applyFont="1" applyBorder="1" applyAlignment="1">
      <alignment horizontal="centerContinuous"/>
    </xf>
    <xf numFmtId="0" fontId="2" fillId="0" borderId="0" xfId="2" applyFont="1" applyAlignment="1">
      <alignment horizontal="centerContinuous"/>
    </xf>
    <xf numFmtId="0" fontId="19" fillId="0" borderId="0" xfId="2" applyFont="1" applyAlignment="1">
      <alignment horizontal="centerContinuous"/>
    </xf>
    <xf numFmtId="0" fontId="6" fillId="0" borderId="0" xfId="2" applyFont="1" applyAlignment="1">
      <alignment horizontal="center"/>
    </xf>
    <xf numFmtId="14" fontId="25" fillId="0" borderId="0" xfId="3" applyNumberFormat="1" applyFont="1" applyAlignment="1">
      <alignment horizontal="center"/>
    </xf>
    <xf numFmtId="0" fontId="3" fillId="0" borderId="0" xfId="4" applyFont="1"/>
    <xf numFmtId="0" fontId="0" fillId="0" borderId="0" xfId="2" applyFont="1"/>
    <xf numFmtId="41" fontId="29" fillId="0" borderId="0" xfId="3" applyNumberFormat="1" applyFont="1" applyAlignment="1">
      <alignment horizontal="center"/>
    </xf>
    <xf numFmtId="41" fontId="7" fillId="0" borderId="0" xfId="3" applyNumberFormat="1" applyFont="1" applyAlignment="1">
      <alignment horizontal="center"/>
    </xf>
    <xf numFmtId="41" fontId="29" fillId="0" borderId="0" xfId="2" applyNumberFormat="1" applyFont="1"/>
    <xf numFmtId="41" fontId="30" fillId="0" borderId="0" xfId="3" applyNumberFormat="1" applyFont="1" applyAlignment="1">
      <alignment horizontal="center"/>
    </xf>
    <xf numFmtId="41" fontId="17" fillId="0" borderId="0" xfId="3" applyNumberFormat="1" applyFont="1" applyAlignment="1">
      <alignment horizontal="center"/>
    </xf>
    <xf numFmtId="0" fontId="2" fillId="0" borderId="0" xfId="2" applyFont="1" applyAlignment="1">
      <alignment horizontal="left" indent="1"/>
    </xf>
    <xf numFmtId="41" fontId="2" fillId="0" borderId="0" xfId="2" applyNumberFormat="1" applyFont="1"/>
    <xf numFmtId="9" fontId="31" fillId="0" borderId="0" xfId="1" applyFont="1"/>
    <xf numFmtId="41" fontId="31" fillId="0" borderId="0" xfId="2" applyNumberFormat="1" applyFont="1"/>
    <xf numFmtId="171" fontId="2" fillId="0" borderId="0" xfId="2" applyNumberFormat="1" applyFont="1"/>
    <xf numFmtId="43" fontId="2" fillId="0" borderId="0" xfId="2" applyNumberFormat="1" applyFont="1"/>
    <xf numFmtId="0" fontId="2" fillId="0" borderId="0" xfId="2" applyFont="1"/>
    <xf numFmtId="9" fontId="2" fillId="0" borderId="0" xfId="1" applyFont="1"/>
    <xf numFmtId="0" fontId="4" fillId="0" borderId="0" xfId="4" applyFont="1" applyAlignment="1">
      <alignment horizontal="left" indent="1"/>
    </xf>
    <xf numFmtId="41" fontId="5" fillId="0" borderId="0" xfId="2" applyNumberFormat="1" applyFont="1"/>
    <xf numFmtId="172" fontId="13" fillId="0" borderId="0" xfId="2" applyNumberFormat="1" applyFont="1"/>
    <xf numFmtId="172" fontId="21" fillId="0" borderId="0" xfId="2" applyNumberFormat="1" applyFont="1"/>
    <xf numFmtId="172" fontId="5" fillId="0" borderId="0" xfId="2" applyNumberFormat="1" applyFont="1"/>
    <xf numFmtId="0" fontId="5" fillId="0" borderId="0" xfId="2" applyFont="1"/>
    <xf numFmtId="0" fontId="5" fillId="0" borderId="0" xfId="2" applyFont="1" applyAlignment="1">
      <alignment horizontal="left" indent="1"/>
    </xf>
    <xf numFmtId="173" fontId="32" fillId="0" borderId="0" xfId="2" applyNumberFormat="1" applyFont="1" applyAlignment="1">
      <alignment horizontal="right"/>
    </xf>
    <xf numFmtId="173" fontId="13" fillId="0" borderId="0" xfId="2" applyNumberFormat="1" applyFont="1" applyAlignment="1">
      <alignment horizontal="right"/>
    </xf>
    <xf numFmtId="173" fontId="21" fillId="0" borderId="0" xfId="2" applyNumberFormat="1" applyFont="1"/>
    <xf numFmtId="173" fontId="33" fillId="0" borderId="0" xfId="2" applyNumberFormat="1" applyFont="1" applyAlignment="1">
      <alignment horizontal="right"/>
    </xf>
    <xf numFmtId="173" fontId="24" fillId="0" borderId="0" xfId="2" applyNumberFormat="1" applyFont="1"/>
    <xf numFmtId="0" fontId="5" fillId="0" borderId="0" xfId="2" applyFont="1" applyAlignment="1">
      <alignment horizontal="left" indent="2"/>
    </xf>
    <xf numFmtId="173" fontId="13" fillId="0" borderId="0" xfId="2" applyNumberFormat="1" applyFont="1"/>
    <xf numFmtId="0" fontId="5" fillId="0" borderId="0" xfId="4" applyFont="1" applyAlignment="1">
      <alignment horizontal="left" indent="1"/>
    </xf>
    <xf numFmtId="173" fontId="32" fillId="0" borderId="0" xfId="2" applyNumberFormat="1" applyFont="1"/>
    <xf numFmtId="173" fontId="33" fillId="0" borderId="0" xfId="2" applyNumberFormat="1" applyFont="1"/>
    <xf numFmtId="173" fontId="14" fillId="0" borderId="0" xfId="2" applyNumberFormat="1" applyFont="1"/>
    <xf numFmtId="170" fontId="5" fillId="0" borderId="0" xfId="2" applyNumberFormat="1" applyFont="1"/>
    <xf numFmtId="41" fontId="26" fillId="0" borderId="0" xfId="2" applyNumberFormat="1" applyFont="1"/>
    <xf numFmtId="172" fontId="26" fillId="0" borderId="0" xfId="2" applyNumberFormat="1" applyFont="1"/>
    <xf numFmtId="0" fontId="26" fillId="0" borderId="0" xfId="2" applyFont="1"/>
    <xf numFmtId="0" fontId="4" fillId="0" borderId="0" xfId="2" applyFont="1" applyAlignment="1">
      <alignment horizontal="left" indent="2"/>
    </xf>
    <xf numFmtId="41" fontId="19" fillId="0" borderId="0" xfId="2" applyNumberFormat="1" applyFont="1"/>
    <xf numFmtId="173" fontId="5" fillId="0" borderId="0" xfId="2" applyNumberFormat="1" applyFont="1"/>
    <xf numFmtId="0" fontId="3" fillId="0" borderId="0" xfId="2" applyFont="1"/>
    <xf numFmtId="10" fontId="19" fillId="0" borderId="0" xfId="5" applyNumberFormat="1"/>
    <xf numFmtId="171" fontId="34" fillId="0" borderId="0" xfId="2" applyNumberFormat="1" applyFont="1"/>
    <xf numFmtId="173" fontId="5" fillId="0" borderId="0" xfId="2" applyNumberFormat="1" applyFont="1" applyAlignment="1">
      <alignment horizontal="right"/>
    </xf>
    <xf numFmtId="41" fontId="14" fillId="0" borderId="0" xfId="2" applyNumberFormat="1" applyFont="1"/>
    <xf numFmtId="0" fontId="5" fillId="0" borderId="0" xfId="4" applyFont="1" applyAlignment="1">
      <alignment horizontal="left" indent="2"/>
    </xf>
    <xf numFmtId="0" fontId="5" fillId="0" borderId="0" xfId="4" applyFont="1" applyAlignment="1">
      <alignment horizontal="left" indent="3"/>
    </xf>
    <xf numFmtId="41" fontId="32" fillId="0" borderId="0" xfId="2" applyNumberFormat="1" applyFont="1"/>
    <xf numFmtId="41" fontId="17" fillId="0" borderId="0" xfId="2" applyNumberFormat="1" applyFont="1"/>
    <xf numFmtId="41" fontId="15" fillId="0" borderId="0" xfId="2" applyNumberFormat="1" applyFont="1"/>
    <xf numFmtId="9" fontId="19" fillId="0" borderId="0" xfId="1" applyFont="1"/>
    <xf numFmtId="41" fontId="25" fillId="0" borderId="0" xfId="2" applyNumberFormat="1" applyFont="1"/>
    <xf numFmtId="41" fontId="1" fillId="0" borderId="0" xfId="2" applyNumberFormat="1" applyFont="1"/>
    <xf numFmtId="43" fontId="19" fillId="0" borderId="0" xfId="2" applyNumberFormat="1" applyFont="1"/>
    <xf numFmtId="0" fontId="5" fillId="0" borderId="0" xfId="2" quotePrefix="1" applyFont="1" applyAlignment="1">
      <alignment horizontal="left" indent="1"/>
    </xf>
    <xf numFmtId="174" fontId="5" fillId="0" borderId="0" xfId="2" applyNumberFormat="1" applyFont="1" applyAlignment="1">
      <alignment horizontal="right"/>
    </xf>
    <xf numFmtId="174" fontId="5" fillId="0" borderId="0" xfId="2" applyNumberFormat="1" applyFont="1"/>
    <xf numFmtId="0" fontId="19" fillId="0" borderId="0" xfId="2" applyFont="1" applyAlignment="1">
      <alignment horizontal="left" indent="2"/>
    </xf>
    <xf numFmtId="172" fontId="26" fillId="0" borderId="5" xfId="2" applyNumberFormat="1" applyFont="1" applyBorder="1"/>
    <xf numFmtId="0" fontId="19" fillId="0" borderId="0" xfId="2" applyFont="1" applyAlignment="1">
      <alignment horizontal="left"/>
    </xf>
    <xf numFmtId="174" fontId="19" fillId="0" borderId="0" xfId="2" applyNumberFormat="1" applyFont="1"/>
    <xf numFmtId="174" fontId="19" fillId="0" borderId="0" xfId="2" applyNumberFormat="1" applyFont="1" applyAlignment="1">
      <alignment horizontal="right"/>
    </xf>
    <xf numFmtId="0" fontId="0" fillId="0" borderId="0" xfId="2" applyFont="1" applyAlignment="1">
      <alignment horizontal="left"/>
    </xf>
    <xf numFmtId="7" fontId="19" fillId="0" borderId="0" xfId="2" applyNumberFormat="1" applyFont="1"/>
    <xf numFmtId="174" fontId="15" fillId="0" borderId="0" xfId="2" applyNumberFormat="1" applyFont="1"/>
    <xf numFmtId="41" fontId="6" fillId="0" borderId="0" xfId="2" applyNumberFormat="1" applyFont="1" applyAlignment="1">
      <alignment horizontal="center"/>
    </xf>
    <xf numFmtId="41" fontId="19" fillId="0" borderId="0" xfId="2" applyNumberFormat="1" applyFont="1" applyAlignment="1">
      <alignment horizontal="right"/>
    </xf>
    <xf numFmtId="0" fontId="2" fillId="0" borderId="1" xfId="2" applyFont="1" applyBorder="1"/>
    <xf numFmtId="41" fontId="2" fillId="0" borderId="6" xfId="2" applyNumberFormat="1" applyFont="1" applyBorder="1"/>
    <xf numFmtId="165" fontId="2" fillId="0" borderId="2" xfId="2" applyNumberFormat="1" applyFont="1" applyBorder="1"/>
    <xf numFmtId="165" fontId="12" fillId="0" borderId="0" xfId="2" applyNumberFormat="1" applyFont="1"/>
    <xf numFmtId="0" fontId="2" fillId="2" borderId="1" xfId="2" applyFont="1" applyFill="1" applyBorder="1"/>
    <xf numFmtId="41" fontId="2" fillId="2" borderId="6" xfId="2" applyNumberFormat="1" applyFont="1" applyFill="1" applyBorder="1"/>
    <xf numFmtId="165" fontId="2" fillId="2" borderId="2" xfId="2" applyNumberFormat="1" applyFont="1" applyFill="1" applyBorder="1"/>
    <xf numFmtId="41" fontId="35" fillId="0" borderId="0" xfId="2" applyNumberFormat="1" applyFont="1"/>
    <xf numFmtId="0" fontId="35" fillId="0" borderId="0" xfId="2" applyFont="1"/>
    <xf numFmtId="169" fontId="8" fillId="0" borderId="0" xfId="0" applyNumberFormat="1" applyFont="1" applyAlignment="1">
      <alignment horizontal="right"/>
    </xf>
    <xf numFmtId="43" fontId="18" fillId="0" borderId="0" xfId="0" applyNumberFormat="1" applyFont="1"/>
    <xf numFmtId="169" fontId="12" fillId="0" borderId="0" xfId="0" applyNumberFormat="1" applyFont="1" applyAlignment="1">
      <alignment horizontal="right"/>
    </xf>
    <xf numFmtId="41" fontId="0" fillId="0" borderId="0" xfId="2" applyNumberFormat="1" applyFont="1"/>
    <xf numFmtId="175" fontId="2" fillId="0" borderId="0" xfId="0" applyNumberFormat="1" applyFont="1"/>
    <xf numFmtId="170" fontId="2" fillId="0" borderId="0" xfId="1" applyNumberFormat="1" applyFont="1"/>
    <xf numFmtId="41" fontId="29" fillId="0" borderId="0" xfId="0" applyNumberFormat="1" applyFont="1"/>
    <xf numFmtId="175" fontId="0" fillId="0" borderId="0" xfId="0" applyNumberFormat="1"/>
    <xf numFmtId="175" fontId="18" fillId="0" borderId="0" xfId="0" applyNumberFormat="1" applyFont="1"/>
    <xf numFmtId="0" fontId="0" fillId="0" borderId="0" xfId="2" applyFont="1" applyAlignment="1">
      <alignment horizontal="left" indent="1"/>
    </xf>
    <xf numFmtId="0" fontId="2" fillId="0" borderId="0" xfId="2" applyFont="1" applyAlignment="1">
      <alignment horizontal="left" indent="2"/>
    </xf>
    <xf numFmtId="166" fontId="19" fillId="0" borderId="0" xfId="2" applyNumberFormat="1" applyFont="1"/>
    <xf numFmtId="10" fontId="19" fillId="0" borderId="0" xfId="2" applyNumberFormat="1" applyFont="1"/>
    <xf numFmtId="176" fontId="13" fillId="0" borderId="0" xfId="2" applyNumberFormat="1" applyFont="1" applyAlignment="1">
      <alignment horizontal="right"/>
    </xf>
    <xf numFmtId="176" fontId="14" fillId="0" borderId="0" xfId="2" applyNumberFormat="1" applyFont="1" applyAlignment="1">
      <alignment horizontal="right"/>
    </xf>
    <xf numFmtId="176" fontId="13" fillId="0" borderId="0" xfId="2" applyNumberFormat="1" applyFont="1"/>
    <xf numFmtId="176" fontId="14" fillId="0" borderId="0" xfId="2" applyNumberFormat="1" applyFont="1"/>
    <xf numFmtId="176" fontId="21" fillId="0" borderId="0" xfId="2" applyNumberFormat="1" applyFont="1"/>
    <xf numFmtId="176" fontId="24" fillId="0" borderId="0" xfId="2" applyNumberFormat="1" applyFont="1"/>
    <xf numFmtId="176" fontId="5" fillId="0" borderId="0" xfId="2" applyNumberFormat="1" applyFont="1"/>
    <xf numFmtId="41" fontId="8" fillId="0" borderId="0" xfId="2" applyNumberFormat="1" applyFont="1"/>
    <xf numFmtId="41" fontId="13" fillId="0" borderId="0" xfId="2" applyNumberFormat="1" applyFont="1"/>
    <xf numFmtId="0" fontId="4" fillId="0" borderId="0" xfId="2" applyFont="1" applyAlignment="1">
      <alignment horizontal="left" indent="1"/>
    </xf>
    <xf numFmtId="166" fontId="0" fillId="0" borderId="0" xfId="0" applyNumberFormat="1" applyAlignment="1">
      <alignment horizontal="right"/>
    </xf>
    <xf numFmtId="177" fontId="8" fillId="0" borderId="0" xfId="0" applyNumberFormat="1" applyFont="1" applyAlignment="1">
      <alignment horizontal="right"/>
    </xf>
    <xf numFmtId="177" fontId="7" fillId="0" borderId="0" xfId="0" applyNumberFormat="1" applyFont="1" applyAlignment="1">
      <alignment horizontal="right"/>
    </xf>
    <xf numFmtId="165" fontId="7" fillId="0" borderId="0" xfId="0" applyNumberFormat="1" applyFont="1" applyAlignment="1">
      <alignment horizontal="right"/>
    </xf>
    <xf numFmtId="14" fontId="0" fillId="0" borderId="0" xfId="0" applyNumberFormat="1"/>
    <xf numFmtId="178" fontId="0" fillId="0" borderId="0" xfId="0" applyNumberFormat="1"/>
    <xf numFmtId="167" fontId="9" fillId="0" borderId="0" xfId="0" applyNumberFormat="1" applyFont="1"/>
    <xf numFmtId="167" fontId="16" fillId="0" borderId="0" xfId="0" applyNumberFormat="1" applyFont="1"/>
    <xf numFmtId="166" fontId="13" fillId="0" borderId="0" xfId="0" applyNumberFormat="1" applyFont="1" applyAlignment="1">
      <alignment horizontal="right"/>
    </xf>
    <xf numFmtId="167" fontId="13" fillId="0" borderId="0" xfId="0" applyNumberFormat="1" applyFont="1"/>
    <xf numFmtId="167" fontId="21" fillId="0" borderId="0" xfId="0" applyNumberFormat="1" applyFont="1"/>
    <xf numFmtId="167" fontId="24" fillId="0" borderId="0" xfId="0" applyNumberFormat="1" applyFont="1"/>
    <xf numFmtId="170" fontId="13" fillId="0" borderId="0" xfId="1" applyNumberFormat="1" applyFont="1" applyAlignment="1">
      <alignment horizontal="right"/>
    </xf>
    <xf numFmtId="167" fontId="14" fillId="0" borderId="0" xfId="0" applyNumberFormat="1" applyFont="1"/>
    <xf numFmtId="167" fontId="16" fillId="0" borderId="0" xfId="0" applyNumberFormat="1" applyFont="1" applyAlignment="1">
      <alignment horizontal="right"/>
    </xf>
    <xf numFmtId="168" fontId="9" fillId="0" borderId="0" xfId="0" applyNumberFormat="1" applyFont="1" applyAlignment="1">
      <alignment horizontal="right"/>
    </xf>
    <xf numFmtId="0" fontId="2" fillId="3" borderId="1" xfId="0" applyFont="1" applyFill="1" applyBorder="1" applyAlignment="1">
      <alignment horizontal="left" indent="1"/>
    </xf>
    <xf numFmtId="0" fontId="2" fillId="3" borderId="6" xfId="0" applyFont="1" applyFill="1" applyBorder="1"/>
    <xf numFmtId="167" fontId="2" fillId="3" borderId="6" xfId="0" applyNumberFormat="1" applyFont="1" applyFill="1" applyBorder="1"/>
    <xf numFmtId="167" fontId="2" fillId="3" borderId="2" xfId="0" applyNumberFormat="1" applyFont="1" applyFill="1" applyBorder="1"/>
    <xf numFmtId="41" fontId="38" fillId="0" borderId="0" xfId="0" applyNumberFormat="1" applyFont="1"/>
    <xf numFmtId="41" fontId="32" fillId="0" borderId="0" xfId="0" applyNumberFormat="1" applyFont="1" applyAlignment="1">
      <alignment horizontal="right"/>
    </xf>
    <xf numFmtId="166" fontId="1" fillId="0" borderId="0" xfId="0" applyNumberFormat="1" applyFont="1"/>
    <xf numFmtId="9" fontId="0" fillId="0" borderId="0" xfId="1" applyFont="1"/>
    <xf numFmtId="9" fontId="7" fillId="0" borderId="0" xfId="1" applyFont="1"/>
    <xf numFmtId="0" fontId="2" fillId="0" borderId="1" xfId="2" applyFont="1" applyBorder="1" applyAlignment="1">
      <alignment horizontal="center"/>
    </xf>
    <xf numFmtId="0" fontId="2" fillId="0" borderId="6" xfId="2" applyFont="1" applyBorder="1" applyAlignment="1">
      <alignment horizontal="center"/>
    </xf>
    <xf numFmtId="0" fontId="2" fillId="0" borderId="2" xfId="2" applyFont="1" applyBorder="1" applyAlignment="1">
      <alignment horizontal="center"/>
    </xf>
    <xf numFmtId="0" fontId="0" fillId="0" borderId="4" xfId="0" quotePrefix="1" applyBorder="1" applyAlignment="1">
      <alignment horizontal="left" wrapText="1"/>
    </xf>
    <xf numFmtId="0" fontId="0" fillId="0" borderId="0" xfId="0" quotePrefix="1" applyAlignment="1">
      <alignment horizontal="left" wrapText="1"/>
    </xf>
  </cellXfs>
  <cellStyles count="6">
    <cellStyle name="Normal" xfId="0" builtinId="0"/>
    <cellStyle name="Normal 2 2" xfId="2" xr:uid="{2C1E1290-9565-40A2-BC7C-7661AFDA0B10}"/>
    <cellStyle name="Normal 3" xfId="4" xr:uid="{52105A30-389D-4FE6-A483-4B513811C3F4}"/>
    <cellStyle name="Percent" xfId="1" builtinId="5"/>
    <cellStyle name="Percent 2" xfId="3" xr:uid="{CDED2B0E-9084-4AEF-B2ED-955CB13B2609}"/>
    <cellStyle name="Percent 3 2" xfId="5" xr:uid="{5068A963-0A93-4058-ABB5-FD1A0467F7AB}"/>
  </cellStyles>
  <dxfs count="0"/>
  <tableStyles count="0" defaultTableStyle="TableStyleMedium2" defaultPivotStyle="PivotStyleLight16"/>
  <colors>
    <mruColors>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'Historical Financials'!$AL$13</c:f>
              <c:strCache>
                <c:ptCount val="1"/>
                <c:pt idx="0">
                  <c:v>Revenue</c:v>
                </c:pt>
              </c:strCache>
            </c:strRef>
          </c:tx>
          <c:spPr>
            <a:solidFill>
              <a:schemeClr val="accent1"/>
            </a:solidFill>
            <a:ln>
              <a:noFill/>
            </a:ln>
            <a:effectLst/>
          </c:spPr>
          <c:invertIfNegative val="0"/>
          <c:cat>
            <c:strRef>
              <c:f>'Historical Financials'!$AM$12:$AU$12</c:f>
              <c:strCache>
                <c:ptCount val="9"/>
                <c:pt idx="0">
                  <c:v>FY16</c:v>
                </c:pt>
                <c:pt idx="1">
                  <c:v>FY17</c:v>
                </c:pt>
                <c:pt idx="2">
                  <c:v>FY18</c:v>
                </c:pt>
                <c:pt idx="3">
                  <c:v>FY19</c:v>
                </c:pt>
                <c:pt idx="4">
                  <c:v>FY20</c:v>
                </c:pt>
                <c:pt idx="5">
                  <c:v>FY21</c:v>
                </c:pt>
                <c:pt idx="6">
                  <c:v>FY22</c:v>
                </c:pt>
                <c:pt idx="7">
                  <c:v>FY23</c:v>
                </c:pt>
                <c:pt idx="8">
                  <c:v>FY24e</c:v>
                </c:pt>
              </c:strCache>
            </c:strRef>
          </c:cat>
          <c:val>
            <c:numRef>
              <c:f>'Historical Financials'!$AM$13:$AU$13</c:f>
              <c:numCache>
                <c:formatCode>_(* #,##0_);_(* \(#,##0\);_(* "-"_);_(@_)</c:formatCode>
                <c:ptCount val="9"/>
                <c:pt idx="0">
                  <c:v>223.303</c:v>
                </c:pt>
                <c:pt idx="1">
                  <c:v>275.75299999999999</c:v>
                </c:pt>
                <c:pt idx="2">
                  <c:v>375.33100000000002</c:v>
                </c:pt>
                <c:pt idx="3">
                  <c:v>513.91399999999999</c:v>
                </c:pt>
                <c:pt idx="4">
                  <c:v>641.4369999999999</c:v>
                </c:pt>
                <c:pt idx="5">
                  <c:v>936.803</c:v>
                </c:pt>
                <c:pt idx="6">
                  <c:v>1315.5509999999999</c:v>
                </c:pt>
                <c:pt idx="7">
                  <c:v>1953.6280000000002</c:v>
                </c:pt>
                <c:pt idx="8">
                  <c:v>2615.3351042274962</c:v>
                </c:pt>
              </c:numCache>
            </c:numRef>
          </c:val>
          <c:extLst>
            <c:ext xmlns:c16="http://schemas.microsoft.com/office/drawing/2014/chart" uri="{C3380CC4-5D6E-409C-BE32-E72D297353CC}">
              <c16:uniqueId val="{00000000-8683-4660-BB67-823EE0CF01C2}"/>
            </c:ext>
          </c:extLst>
        </c:ser>
        <c:ser>
          <c:idx val="1"/>
          <c:order val="1"/>
          <c:tx>
            <c:strRef>
              <c:f>'Historical Financials'!$AL$14</c:f>
              <c:strCache>
                <c:ptCount val="1"/>
                <c:pt idx="0">
                  <c:v>EBIT</c:v>
                </c:pt>
              </c:strCache>
            </c:strRef>
          </c:tx>
          <c:spPr>
            <a:solidFill>
              <a:schemeClr val="accent2"/>
            </a:solidFill>
            <a:ln>
              <a:noFill/>
            </a:ln>
            <a:effectLst/>
          </c:spPr>
          <c:invertIfNegative val="0"/>
          <c:cat>
            <c:strRef>
              <c:f>'Historical Financials'!$AM$12:$AU$12</c:f>
              <c:strCache>
                <c:ptCount val="9"/>
                <c:pt idx="0">
                  <c:v>FY16</c:v>
                </c:pt>
                <c:pt idx="1">
                  <c:v>FY17</c:v>
                </c:pt>
                <c:pt idx="2">
                  <c:v>FY18</c:v>
                </c:pt>
                <c:pt idx="3">
                  <c:v>FY19</c:v>
                </c:pt>
                <c:pt idx="4">
                  <c:v>FY20</c:v>
                </c:pt>
                <c:pt idx="5">
                  <c:v>FY21</c:v>
                </c:pt>
                <c:pt idx="6">
                  <c:v>FY22</c:v>
                </c:pt>
                <c:pt idx="7">
                  <c:v>FY23</c:v>
                </c:pt>
                <c:pt idx="8">
                  <c:v>FY24e</c:v>
                </c:pt>
              </c:strCache>
            </c:strRef>
          </c:cat>
          <c:val>
            <c:numRef>
              <c:f>'Historical Financials'!$AM$14:$AU$14</c:f>
              <c:numCache>
                <c:formatCode>_(* #,##0_);_(* \(#,##0\);_(* "-"_);_(@_)</c:formatCode>
                <c:ptCount val="9"/>
                <c:pt idx="0">
                  <c:v>20.616000000000014</c:v>
                </c:pt>
                <c:pt idx="1">
                  <c:v>73.046999999999997</c:v>
                </c:pt>
                <c:pt idx="2">
                  <c:v>135.23599999999993</c:v>
                </c:pt>
                <c:pt idx="3">
                  <c:v>239.13999999999993</c:v>
                </c:pt>
                <c:pt idx="4">
                  <c:v>317.82399999999996</c:v>
                </c:pt>
                <c:pt idx="5">
                  <c:v>528.80199999999991</c:v>
                </c:pt>
                <c:pt idx="6">
                  <c:v>720.57400000000007</c:v>
                </c:pt>
                <c:pt idx="7">
                  <c:v>1022.004</c:v>
                </c:pt>
                <c:pt idx="8">
                  <c:v>1297.3446363899845</c:v>
                </c:pt>
              </c:numCache>
            </c:numRef>
          </c:val>
          <c:extLst>
            <c:ext xmlns:c16="http://schemas.microsoft.com/office/drawing/2014/chart" uri="{C3380CC4-5D6E-409C-BE32-E72D297353CC}">
              <c16:uniqueId val="{00000001-8683-4660-BB67-823EE0CF01C2}"/>
            </c:ext>
          </c:extLst>
        </c:ser>
        <c:dLbls>
          <c:showLegendKey val="0"/>
          <c:showVal val="0"/>
          <c:showCatName val="0"/>
          <c:showSerName val="0"/>
          <c:showPercent val="0"/>
          <c:showBubbleSize val="0"/>
        </c:dLbls>
        <c:gapWidth val="219"/>
        <c:overlap val="-27"/>
        <c:axId val="1472364592"/>
        <c:axId val="1472362672"/>
      </c:barChart>
      <c:catAx>
        <c:axId val="147236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62672"/>
        <c:crosses val="autoZero"/>
        <c:auto val="1"/>
        <c:lblAlgn val="ctr"/>
        <c:lblOffset val="100"/>
        <c:noMultiLvlLbl val="0"/>
      </c:catAx>
      <c:valAx>
        <c:axId val="14723626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64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Financial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'Historical Financials'!$AL$13</c:f>
              <c:strCache>
                <c:ptCount val="1"/>
                <c:pt idx="0">
                  <c:v>Revenue</c:v>
                </c:pt>
              </c:strCache>
            </c:strRef>
          </c:tx>
          <c:spPr>
            <a:solidFill>
              <a:schemeClr val="accent1"/>
            </a:solidFill>
            <a:ln>
              <a:noFill/>
            </a:ln>
            <a:effectLst/>
          </c:spPr>
          <c:invertIfNegative val="0"/>
          <c:cat>
            <c:strRef>
              <c:f>'Historical Financials'!$AM$12:$AU$12</c:f>
              <c:strCache>
                <c:ptCount val="9"/>
                <c:pt idx="0">
                  <c:v>FY16</c:v>
                </c:pt>
                <c:pt idx="1">
                  <c:v>FY17</c:v>
                </c:pt>
                <c:pt idx="2">
                  <c:v>FY18</c:v>
                </c:pt>
                <c:pt idx="3">
                  <c:v>FY19</c:v>
                </c:pt>
                <c:pt idx="4">
                  <c:v>FY20</c:v>
                </c:pt>
                <c:pt idx="5">
                  <c:v>FY21</c:v>
                </c:pt>
                <c:pt idx="6">
                  <c:v>FY22</c:v>
                </c:pt>
                <c:pt idx="7">
                  <c:v>FY23</c:v>
                </c:pt>
                <c:pt idx="8">
                  <c:v>FY24e</c:v>
                </c:pt>
              </c:strCache>
            </c:strRef>
          </c:cat>
          <c:val>
            <c:numRef>
              <c:f>'Historical Financials'!$AM$13:$AU$13</c:f>
              <c:numCache>
                <c:formatCode>_(* #,##0_);_(* \(#,##0\);_(* "-"_);_(@_)</c:formatCode>
                <c:ptCount val="9"/>
                <c:pt idx="0">
                  <c:v>223.303</c:v>
                </c:pt>
                <c:pt idx="1">
                  <c:v>275.75299999999999</c:v>
                </c:pt>
                <c:pt idx="2">
                  <c:v>375.33100000000002</c:v>
                </c:pt>
                <c:pt idx="3">
                  <c:v>513.91399999999999</c:v>
                </c:pt>
                <c:pt idx="4">
                  <c:v>641.4369999999999</c:v>
                </c:pt>
                <c:pt idx="5">
                  <c:v>936.803</c:v>
                </c:pt>
                <c:pt idx="6">
                  <c:v>1315.5509999999999</c:v>
                </c:pt>
                <c:pt idx="7">
                  <c:v>1953.6280000000002</c:v>
                </c:pt>
                <c:pt idx="8">
                  <c:v>2615.3351042274962</c:v>
                </c:pt>
              </c:numCache>
            </c:numRef>
          </c:val>
          <c:extLst>
            <c:ext xmlns:c16="http://schemas.microsoft.com/office/drawing/2014/chart" uri="{C3380CC4-5D6E-409C-BE32-E72D297353CC}">
              <c16:uniqueId val="{00000000-AA70-49D2-9682-9F5AD5B4808C}"/>
            </c:ext>
          </c:extLst>
        </c:ser>
        <c:ser>
          <c:idx val="1"/>
          <c:order val="1"/>
          <c:tx>
            <c:strRef>
              <c:f>'Historical Financials'!$AL$16</c:f>
              <c:strCache>
                <c:ptCount val="1"/>
                <c:pt idx="0">
                  <c:v>EBITDA-Capex</c:v>
                </c:pt>
              </c:strCache>
            </c:strRef>
          </c:tx>
          <c:spPr>
            <a:solidFill>
              <a:schemeClr val="accent2"/>
            </a:solidFill>
            <a:ln>
              <a:noFill/>
            </a:ln>
            <a:effectLst/>
          </c:spPr>
          <c:invertIfNegative val="0"/>
          <c:cat>
            <c:strRef>
              <c:f>'Historical Financials'!$AM$12:$AU$12</c:f>
              <c:strCache>
                <c:ptCount val="9"/>
                <c:pt idx="0">
                  <c:v>FY16</c:v>
                </c:pt>
                <c:pt idx="1">
                  <c:v>FY17</c:v>
                </c:pt>
                <c:pt idx="2">
                  <c:v>FY18</c:v>
                </c:pt>
                <c:pt idx="3">
                  <c:v>FY19</c:v>
                </c:pt>
                <c:pt idx="4">
                  <c:v>FY20</c:v>
                </c:pt>
                <c:pt idx="5">
                  <c:v>FY21</c:v>
                </c:pt>
                <c:pt idx="6">
                  <c:v>FY22</c:v>
                </c:pt>
                <c:pt idx="7">
                  <c:v>FY23</c:v>
                </c:pt>
                <c:pt idx="8">
                  <c:v>FY24e</c:v>
                </c:pt>
              </c:strCache>
            </c:strRef>
          </c:cat>
          <c:val>
            <c:numRef>
              <c:f>'Historical Financials'!$AM$16:$AU$16</c:f>
              <c:numCache>
                <c:formatCode>_(* #,##0_);_(* \(#,##0\);_(* "-"_);_(@_)</c:formatCode>
                <c:ptCount val="9"/>
                <c:pt idx="0">
                  <c:v>18.227000000000015</c:v>
                </c:pt>
                <c:pt idx="1">
                  <c:v>72.539000000000001</c:v>
                </c:pt>
                <c:pt idx="2">
                  <c:v>129.37699999999995</c:v>
                </c:pt>
                <c:pt idx="3">
                  <c:v>228.97699999999992</c:v>
                </c:pt>
                <c:pt idx="4">
                  <c:v>308.983</c:v>
                </c:pt>
                <c:pt idx="5">
                  <c:v>515.96699999999998</c:v>
                </c:pt>
                <c:pt idx="6">
                  <c:v>677.90000000000009</c:v>
                </c:pt>
                <c:pt idx="7">
                  <c:v>997.30099999999993</c:v>
                </c:pt>
                <c:pt idx="8">
                  <c:v>1259.1613813712288</c:v>
                </c:pt>
              </c:numCache>
            </c:numRef>
          </c:val>
          <c:extLst>
            <c:ext xmlns:c16="http://schemas.microsoft.com/office/drawing/2014/chart" uri="{C3380CC4-5D6E-409C-BE32-E72D297353CC}">
              <c16:uniqueId val="{00000001-AA70-49D2-9682-9F5AD5B4808C}"/>
            </c:ext>
          </c:extLst>
        </c:ser>
        <c:dLbls>
          <c:showLegendKey val="0"/>
          <c:showVal val="0"/>
          <c:showCatName val="0"/>
          <c:showSerName val="0"/>
          <c:showPercent val="0"/>
          <c:showBubbleSize val="0"/>
        </c:dLbls>
        <c:gapWidth val="219"/>
        <c:overlap val="-27"/>
        <c:axId val="1083758896"/>
        <c:axId val="1083759376"/>
      </c:barChart>
      <c:catAx>
        <c:axId val="108375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759376"/>
        <c:crosses val="autoZero"/>
        <c:auto val="1"/>
        <c:lblAlgn val="ctr"/>
        <c:lblOffset val="100"/>
        <c:noMultiLvlLbl val="0"/>
      </c:catAx>
      <c:valAx>
        <c:axId val="10837593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75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Sheet1!$F$1</c:f>
              <c:strCache>
                <c:ptCount val="1"/>
                <c:pt idx="0">
                  <c:v>NTM</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Sheet1!$B$2:$B$11</c:f>
              <c:strCache>
                <c:ptCount val="10"/>
                <c:pt idx="0">
                  <c:v>SE</c:v>
                </c:pt>
                <c:pt idx="1">
                  <c:v>CPNG</c:v>
                </c:pt>
                <c:pt idx="2">
                  <c:v>UBER</c:v>
                </c:pt>
                <c:pt idx="3">
                  <c:v>AMZN</c:v>
                </c:pt>
                <c:pt idx="4">
                  <c:v>MELI</c:v>
                </c:pt>
                <c:pt idx="5">
                  <c:v>WSE:ALE</c:v>
                </c:pt>
                <c:pt idx="6">
                  <c:v>META</c:v>
                </c:pt>
                <c:pt idx="7">
                  <c:v>GOOGL</c:v>
                </c:pt>
                <c:pt idx="8">
                  <c:v>BKNG</c:v>
                </c:pt>
                <c:pt idx="9">
                  <c:v>KSPI</c:v>
                </c:pt>
              </c:strCache>
            </c:strRef>
          </c:cat>
          <c:val>
            <c:numRef>
              <c:f>Sheet1!$F$2:$F$11</c:f>
              <c:numCache>
                <c:formatCode>_(* #,##0\x_);_(* \(#,##0\x\);_(* "-"_);_(@_)</c:formatCode>
                <c:ptCount val="10"/>
                <c:pt idx="0">
                  <c:v>218.48649229281918</c:v>
                </c:pt>
                <c:pt idx="1">
                  <c:v>96.875445855328863</c:v>
                </c:pt>
                <c:pt idx="2">
                  <c:v>74.412091361243895</c:v>
                </c:pt>
                <c:pt idx="3">
                  <c:v>42.697278870592768</c:v>
                </c:pt>
                <c:pt idx="4">
                  <c:v>75.718330804837095</c:v>
                </c:pt>
                <c:pt idx="5">
                  <c:v>26.828404462546484</c:v>
                </c:pt>
                <c:pt idx="6">
                  <c:v>31.953407289066998</c:v>
                </c:pt>
                <c:pt idx="7">
                  <c:v>24.411730647173243</c:v>
                </c:pt>
                <c:pt idx="8">
                  <c:v>31.809985200490154</c:v>
                </c:pt>
                <c:pt idx="9">
                  <c:v>6.4792171778133296</c:v>
                </c:pt>
              </c:numCache>
            </c:numRef>
          </c:val>
          <c:extLst>
            <c:ext xmlns:c16="http://schemas.microsoft.com/office/drawing/2014/chart" uri="{C3380CC4-5D6E-409C-BE32-E72D297353CC}">
              <c16:uniqueId val="{00000000-F3E8-4A09-A0CF-0750206B27E2}"/>
            </c:ext>
          </c:extLst>
        </c:ser>
        <c:ser>
          <c:idx val="1"/>
          <c:order val="1"/>
          <c:tx>
            <c:strRef>
              <c:f>Sheet1!$G$1</c:f>
              <c:strCache>
                <c:ptCount val="1"/>
                <c:pt idx="0">
                  <c:v>CY26</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Sheet1!$B$2:$B$11</c:f>
              <c:strCache>
                <c:ptCount val="10"/>
                <c:pt idx="0">
                  <c:v>SE</c:v>
                </c:pt>
                <c:pt idx="1">
                  <c:v>CPNG</c:v>
                </c:pt>
                <c:pt idx="2">
                  <c:v>UBER</c:v>
                </c:pt>
                <c:pt idx="3">
                  <c:v>AMZN</c:v>
                </c:pt>
                <c:pt idx="4">
                  <c:v>MELI</c:v>
                </c:pt>
                <c:pt idx="5">
                  <c:v>WSE:ALE</c:v>
                </c:pt>
                <c:pt idx="6">
                  <c:v>META</c:v>
                </c:pt>
                <c:pt idx="7">
                  <c:v>GOOGL</c:v>
                </c:pt>
                <c:pt idx="8">
                  <c:v>BKNG</c:v>
                </c:pt>
                <c:pt idx="9">
                  <c:v>KSPI</c:v>
                </c:pt>
              </c:strCache>
            </c:strRef>
          </c:cat>
          <c:val>
            <c:numRef>
              <c:f>Sheet1!$G$2:$G$11</c:f>
              <c:numCache>
                <c:formatCode>_(* #,##0\x_);_(* \(#,##0\x\);_(* "-"_);_(@_)</c:formatCode>
                <c:ptCount val="10"/>
                <c:pt idx="0">
                  <c:v>62.681530674350341</c:v>
                </c:pt>
                <c:pt idx="1">
                  <c:v>26.936694800107116</c:v>
                </c:pt>
                <c:pt idx="2">
                  <c:v>32.274954970049848</c:v>
                </c:pt>
                <c:pt idx="3">
                  <c:v>26.37680900588764</c:v>
                </c:pt>
                <c:pt idx="4">
                  <c:v>40.88598592336583</c:v>
                </c:pt>
                <c:pt idx="5">
                  <c:v>15.635261666635392</c:v>
                </c:pt>
                <c:pt idx="6">
                  <c:v>23.928838579073183</c:v>
                </c:pt>
                <c:pt idx="7">
                  <c:v>18.403613093152959</c:v>
                </c:pt>
                <c:pt idx="8">
                  <c:v>22.896305111955609</c:v>
                </c:pt>
                <c:pt idx="9">
                  <c:v>4.5117122752711163</c:v>
                </c:pt>
              </c:numCache>
            </c:numRef>
          </c:val>
          <c:extLst>
            <c:ext xmlns:c16="http://schemas.microsoft.com/office/drawing/2014/chart" uri="{C3380CC4-5D6E-409C-BE32-E72D297353CC}">
              <c16:uniqueId val="{00000001-F3E8-4A09-A0CF-0750206B27E2}"/>
            </c:ext>
          </c:extLst>
        </c:ser>
        <c:dLbls>
          <c:showLegendKey val="0"/>
          <c:showVal val="0"/>
          <c:showCatName val="0"/>
          <c:showSerName val="0"/>
          <c:showPercent val="0"/>
          <c:showBubbleSize val="0"/>
        </c:dLbls>
        <c:gapWidth val="219"/>
        <c:overlap val="-27"/>
        <c:axId val="582385583"/>
        <c:axId val="582384623"/>
      </c:barChart>
      <c:catAx>
        <c:axId val="58238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2384623"/>
        <c:crosses val="autoZero"/>
        <c:auto val="1"/>
        <c:lblAlgn val="ctr"/>
        <c:lblOffset val="100"/>
        <c:noMultiLvlLbl val="0"/>
      </c:catAx>
      <c:valAx>
        <c:axId val="582384623"/>
        <c:scaling>
          <c:orientation val="minMax"/>
        </c:scaling>
        <c:delete val="0"/>
        <c:axPos val="l"/>
        <c:numFmt formatCode="_(* #,##0\x_);_(* \(#,##0\x\);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2385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0</xdr:colOff>
      <xdr:row>5</xdr:row>
      <xdr:rowOff>0</xdr:rowOff>
    </xdr:from>
    <xdr:to>
      <xdr:col>10</xdr:col>
      <xdr:colOff>0</xdr:colOff>
      <xdr:row>100</xdr:row>
      <xdr:rowOff>224</xdr:rowOff>
    </xdr:to>
    <xdr:cxnSp macro="">
      <xdr:nvCxnSpPr>
        <xdr:cNvPr id="3" name="Straight Connector 2">
          <a:extLst>
            <a:ext uri="{FF2B5EF4-FFF2-40B4-BE49-F238E27FC236}">
              <a16:creationId xmlns:a16="http://schemas.microsoft.com/office/drawing/2014/main" id="{1CF547E8-6CFF-42D5-8080-5E35E2FAA297}"/>
            </a:ext>
          </a:extLst>
        </xdr:cNvPr>
        <xdr:cNvCxnSpPr/>
      </xdr:nvCxnSpPr>
      <xdr:spPr>
        <a:xfrm>
          <a:off x="5459506" y="627529"/>
          <a:ext cx="0" cy="10713048"/>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xdr:row>
      <xdr:rowOff>0</xdr:rowOff>
    </xdr:from>
    <xdr:to>
      <xdr:col>9</xdr:col>
      <xdr:colOff>0</xdr:colOff>
      <xdr:row>100</xdr:row>
      <xdr:rowOff>224</xdr:rowOff>
    </xdr:to>
    <xdr:cxnSp macro="">
      <xdr:nvCxnSpPr>
        <xdr:cNvPr id="2" name="Straight Connector 1">
          <a:extLst>
            <a:ext uri="{FF2B5EF4-FFF2-40B4-BE49-F238E27FC236}">
              <a16:creationId xmlns:a16="http://schemas.microsoft.com/office/drawing/2014/main" id="{AE03070F-C219-4891-9BC6-3A54AFE6132B}"/>
            </a:ext>
          </a:extLst>
        </xdr:cNvPr>
        <xdr:cNvCxnSpPr/>
      </xdr:nvCxnSpPr>
      <xdr:spPr>
        <a:xfrm>
          <a:off x="4966447" y="627529"/>
          <a:ext cx="0" cy="10838554"/>
        </a:xfrm>
        <a:prstGeom prst="line">
          <a:avLst/>
        </a:prstGeom>
        <a:ln w="9525">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3735</xdr:colOff>
      <xdr:row>5</xdr:row>
      <xdr:rowOff>2128</xdr:rowOff>
    </xdr:from>
    <xdr:to>
      <xdr:col>7</xdr:col>
      <xdr:colOff>3735</xdr:colOff>
      <xdr:row>1059</xdr:row>
      <xdr:rowOff>110985</xdr:rowOff>
    </xdr:to>
    <xdr:cxnSp macro="">
      <xdr:nvCxnSpPr>
        <xdr:cNvPr id="3" name="Straight Connector 2">
          <a:extLst>
            <a:ext uri="{FF2B5EF4-FFF2-40B4-BE49-F238E27FC236}">
              <a16:creationId xmlns:a16="http://schemas.microsoft.com/office/drawing/2014/main" id="{AC1957E7-EDCF-9DF4-9BDE-A25DCB39BCDD}"/>
            </a:ext>
          </a:extLst>
        </xdr:cNvPr>
        <xdr:cNvCxnSpPr/>
      </xdr:nvCxnSpPr>
      <xdr:spPr>
        <a:xfrm>
          <a:off x="3400078" y="687928"/>
          <a:ext cx="0" cy="137160000"/>
        </a:xfrm>
        <a:prstGeom prst="line">
          <a:avLst/>
        </a:prstGeom>
        <a:ln w="9525">
          <a:solidFill>
            <a:sysClr val="windowText" lastClr="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0</xdr:colOff>
      <xdr:row>5</xdr:row>
      <xdr:rowOff>0</xdr:rowOff>
    </xdr:from>
    <xdr:to>
      <xdr:col>11</xdr:col>
      <xdr:colOff>0</xdr:colOff>
      <xdr:row>1059</xdr:row>
      <xdr:rowOff>108857</xdr:rowOff>
    </xdr:to>
    <xdr:cxnSp macro="">
      <xdr:nvCxnSpPr>
        <xdr:cNvPr id="5" name="Straight Connector 4">
          <a:extLst>
            <a:ext uri="{FF2B5EF4-FFF2-40B4-BE49-F238E27FC236}">
              <a16:creationId xmlns:a16="http://schemas.microsoft.com/office/drawing/2014/main" id="{1C9124C2-ABA9-4EC2-B7FB-BF205A9CE238}"/>
            </a:ext>
          </a:extLst>
        </xdr:cNvPr>
        <xdr:cNvCxnSpPr/>
      </xdr:nvCxnSpPr>
      <xdr:spPr>
        <a:xfrm>
          <a:off x="5355771" y="685800"/>
          <a:ext cx="0" cy="137160000"/>
        </a:xfrm>
        <a:prstGeom prst="line">
          <a:avLst/>
        </a:prstGeom>
        <a:ln w="9525">
          <a:solidFill>
            <a:sysClr val="windowText" lastClr="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0</xdr:colOff>
      <xdr:row>5</xdr:row>
      <xdr:rowOff>0</xdr:rowOff>
    </xdr:from>
    <xdr:to>
      <xdr:col>15</xdr:col>
      <xdr:colOff>0</xdr:colOff>
      <xdr:row>1059</xdr:row>
      <xdr:rowOff>108857</xdr:rowOff>
    </xdr:to>
    <xdr:cxnSp macro="">
      <xdr:nvCxnSpPr>
        <xdr:cNvPr id="6" name="Straight Connector 5">
          <a:extLst>
            <a:ext uri="{FF2B5EF4-FFF2-40B4-BE49-F238E27FC236}">
              <a16:creationId xmlns:a16="http://schemas.microsoft.com/office/drawing/2014/main" id="{A8B1E460-33E2-446A-A649-B1AB3C4705F3}"/>
            </a:ext>
          </a:extLst>
        </xdr:cNvPr>
        <xdr:cNvCxnSpPr/>
      </xdr:nvCxnSpPr>
      <xdr:spPr>
        <a:xfrm>
          <a:off x="7315200" y="685800"/>
          <a:ext cx="0" cy="137160000"/>
        </a:xfrm>
        <a:prstGeom prst="line">
          <a:avLst/>
        </a:prstGeom>
        <a:ln w="9525">
          <a:solidFill>
            <a:sysClr val="windowText" lastClr="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0</xdr:colOff>
      <xdr:row>5</xdr:row>
      <xdr:rowOff>0</xdr:rowOff>
    </xdr:from>
    <xdr:to>
      <xdr:col>19</xdr:col>
      <xdr:colOff>0</xdr:colOff>
      <xdr:row>1059</xdr:row>
      <xdr:rowOff>108857</xdr:rowOff>
    </xdr:to>
    <xdr:cxnSp macro="">
      <xdr:nvCxnSpPr>
        <xdr:cNvPr id="7" name="Straight Connector 6">
          <a:extLst>
            <a:ext uri="{FF2B5EF4-FFF2-40B4-BE49-F238E27FC236}">
              <a16:creationId xmlns:a16="http://schemas.microsoft.com/office/drawing/2014/main" id="{2F9A0D14-AEE8-4C81-A67F-849A4E53EE67}"/>
            </a:ext>
          </a:extLst>
        </xdr:cNvPr>
        <xdr:cNvCxnSpPr/>
      </xdr:nvCxnSpPr>
      <xdr:spPr>
        <a:xfrm>
          <a:off x="9274629" y="685800"/>
          <a:ext cx="0" cy="137160000"/>
        </a:xfrm>
        <a:prstGeom prst="line">
          <a:avLst/>
        </a:prstGeom>
        <a:ln w="9525">
          <a:solidFill>
            <a:sysClr val="windowText" lastClr="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23</xdr:col>
      <xdr:colOff>0</xdr:colOff>
      <xdr:row>5</xdr:row>
      <xdr:rowOff>0</xdr:rowOff>
    </xdr:from>
    <xdr:to>
      <xdr:col>23</xdr:col>
      <xdr:colOff>0</xdr:colOff>
      <xdr:row>1059</xdr:row>
      <xdr:rowOff>108857</xdr:rowOff>
    </xdr:to>
    <xdr:cxnSp macro="">
      <xdr:nvCxnSpPr>
        <xdr:cNvPr id="8" name="Straight Connector 7">
          <a:extLst>
            <a:ext uri="{FF2B5EF4-FFF2-40B4-BE49-F238E27FC236}">
              <a16:creationId xmlns:a16="http://schemas.microsoft.com/office/drawing/2014/main" id="{FD4265B0-8A08-495D-90FB-F6F03A259465}"/>
            </a:ext>
          </a:extLst>
        </xdr:cNvPr>
        <xdr:cNvCxnSpPr/>
      </xdr:nvCxnSpPr>
      <xdr:spPr>
        <a:xfrm>
          <a:off x="11234057" y="685800"/>
          <a:ext cx="0" cy="137160000"/>
        </a:xfrm>
        <a:prstGeom prst="line">
          <a:avLst/>
        </a:prstGeom>
        <a:ln w="9525">
          <a:solidFill>
            <a:sysClr val="windowText" lastClr="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0</xdr:colOff>
      <xdr:row>5</xdr:row>
      <xdr:rowOff>0</xdr:rowOff>
    </xdr:from>
    <xdr:to>
      <xdr:col>35</xdr:col>
      <xdr:colOff>0</xdr:colOff>
      <xdr:row>1059</xdr:row>
      <xdr:rowOff>108857</xdr:rowOff>
    </xdr:to>
    <xdr:cxnSp macro="">
      <xdr:nvCxnSpPr>
        <xdr:cNvPr id="9" name="Straight Connector 8">
          <a:extLst>
            <a:ext uri="{FF2B5EF4-FFF2-40B4-BE49-F238E27FC236}">
              <a16:creationId xmlns:a16="http://schemas.microsoft.com/office/drawing/2014/main" id="{FB7DBBAA-D1D2-425C-AD13-435995ECDB03}"/>
            </a:ext>
          </a:extLst>
        </xdr:cNvPr>
        <xdr:cNvCxnSpPr/>
      </xdr:nvCxnSpPr>
      <xdr:spPr>
        <a:xfrm>
          <a:off x="16350343" y="685800"/>
          <a:ext cx="0" cy="137160000"/>
        </a:xfrm>
        <a:prstGeom prst="line">
          <a:avLst/>
        </a:prstGeom>
        <a:ln w="9525">
          <a:solidFill>
            <a:sysClr val="windowText" lastClr="000000"/>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37</xdr:col>
      <xdr:colOff>147917</xdr:colOff>
      <xdr:row>22</xdr:row>
      <xdr:rowOff>8966</xdr:rowOff>
    </xdr:from>
    <xdr:to>
      <xdr:col>48</xdr:col>
      <xdr:colOff>215152</xdr:colOff>
      <xdr:row>41</xdr:row>
      <xdr:rowOff>53789</xdr:rowOff>
    </xdr:to>
    <xdr:graphicFrame macro="">
      <xdr:nvGraphicFramePr>
        <xdr:cNvPr id="4" name="Chart 3">
          <a:extLst>
            <a:ext uri="{FF2B5EF4-FFF2-40B4-BE49-F238E27FC236}">
              <a16:creationId xmlns:a16="http://schemas.microsoft.com/office/drawing/2014/main" id="{79A8B6B7-E456-187C-4EBF-4332A17FA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56029</xdr:colOff>
      <xdr:row>41</xdr:row>
      <xdr:rowOff>79561</xdr:rowOff>
    </xdr:from>
    <xdr:to>
      <xdr:col>46</xdr:col>
      <xdr:colOff>324970</xdr:colOff>
      <xdr:row>59</xdr:row>
      <xdr:rowOff>133350</xdr:rowOff>
    </xdr:to>
    <xdr:graphicFrame macro="">
      <xdr:nvGraphicFramePr>
        <xdr:cNvPr id="10" name="Chart 9">
          <a:extLst>
            <a:ext uri="{FF2B5EF4-FFF2-40B4-BE49-F238E27FC236}">
              <a16:creationId xmlns:a16="http://schemas.microsoft.com/office/drawing/2014/main" id="{C9CB20DC-87EB-1255-FEE8-BEFBDA8AC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5</xdr:row>
      <xdr:rowOff>0</xdr:rowOff>
    </xdr:from>
    <xdr:to>
      <xdr:col>25</xdr:col>
      <xdr:colOff>0</xdr:colOff>
      <xdr:row>1059</xdr:row>
      <xdr:rowOff>108857</xdr:rowOff>
    </xdr:to>
    <xdr:cxnSp macro="">
      <xdr:nvCxnSpPr>
        <xdr:cNvPr id="11" name="Straight Connector 10">
          <a:extLst>
            <a:ext uri="{FF2B5EF4-FFF2-40B4-BE49-F238E27FC236}">
              <a16:creationId xmlns:a16="http://schemas.microsoft.com/office/drawing/2014/main" id="{DBD543F7-FF64-4FC1-94EB-272C82358987}"/>
            </a:ext>
          </a:extLst>
        </xdr:cNvPr>
        <xdr:cNvCxnSpPr/>
      </xdr:nvCxnSpPr>
      <xdr:spPr>
        <a:xfrm>
          <a:off x="12066494" y="672353"/>
          <a:ext cx="0" cy="135538669"/>
        </a:xfrm>
        <a:prstGeom prst="line">
          <a:avLst/>
        </a:prstGeom>
        <a:ln w="9525">
          <a:solidFill>
            <a:sysClr val="windowText" lastClr="000000"/>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60961</xdr:colOff>
      <xdr:row>6</xdr:row>
      <xdr:rowOff>91440</xdr:rowOff>
    </xdr:from>
    <xdr:to>
      <xdr:col>17</xdr:col>
      <xdr:colOff>449581</xdr:colOff>
      <xdr:row>50</xdr:row>
      <xdr:rowOff>4249</xdr:rowOff>
    </xdr:to>
    <xdr:pic>
      <xdr:nvPicPr>
        <xdr:cNvPr id="2" name="Picture 1">
          <a:extLst>
            <a:ext uri="{FF2B5EF4-FFF2-40B4-BE49-F238E27FC236}">
              <a16:creationId xmlns:a16="http://schemas.microsoft.com/office/drawing/2014/main" id="{F7670191-F2DA-40CE-A765-7DBB0B3091CB}"/>
            </a:ext>
          </a:extLst>
        </xdr:cNvPr>
        <xdr:cNvPicPr>
          <a:picLocks noChangeAspect="1"/>
        </xdr:cNvPicPr>
      </xdr:nvPicPr>
      <xdr:blipFill>
        <a:blip xmlns:r="http://schemas.openxmlformats.org/officeDocument/2006/relationships" r:embed="rId1"/>
        <a:stretch>
          <a:fillRect/>
        </a:stretch>
      </xdr:blipFill>
      <xdr:spPr>
        <a:xfrm>
          <a:off x="205741" y="868680"/>
          <a:ext cx="8191500" cy="56125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41910</xdr:colOff>
      <xdr:row>6</xdr:row>
      <xdr:rowOff>22860</xdr:rowOff>
    </xdr:from>
    <xdr:to>
      <xdr:col>24</xdr:col>
      <xdr:colOff>350520</xdr:colOff>
      <xdr:row>37</xdr:row>
      <xdr:rowOff>30480</xdr:rowOff>
    </xdr:to>
    <xdr:graphicFrame macro="">
      <xdr:nvGraphicFramePr>
        <xdr:cNvPr id="2" name="Chart 1">
          <a:extLst>
            <a:ext uri="{FF2B5EF4-FFF2-40B4-BE49-F238E27FC236}">
              <a16:creationId xmlns:a16="http://schemas.microsoft.com/office/drawing/2014/main" id="{294F71E7-4574-3C84-C77E-DE39E5B8C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catrockcap.sharepoint.com/sites/allstaff/Shared%20Documents/Portfolio/Internet%20-%20KSPI/Model/KSPI%20Model%20v41.xlsx" TargetMode="External"/><Relationship Id="rId1" Type="http://schemas.openxmlformats.org/officeDocument/2006/relationships/externalLinkPath" Target="KSPI%20Model%20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imple Model - Case 1"/>
      <sheetName val="Simple Model - Case 2"/>
      <sheetName val="Historical Financials"/>
      <sheetName val="Penetration Statistics - BASE"/>
      <sheetName val="Penetration Statistics - BEAR"/>
      <sheetName val="Guidance"/>
      <sheetName val="Sheet3"/>
      <sheetName val="Halyk Tracker"/>
      <sheetName val="Sheet2"/>
      <sheetName val="Marketplace Unit Economics"/>
      <sheetName val="Payments Unit Economics"/>
      <sheetName val="Fintech Unit Economics"/>
      <sheetName val="Segmentation"/>
      <sheetName val="Sheet1"/>
    </sheetNames>
    <sheetDataSet>
      <sheetData sheetId="0"/>
      <sheetData sheetId="1"/>
      <sheetData sheetId="2">
        <row r="105">
          <cell r="Y105">
            <v>-605.572</v>
          </cell>
          <cell r="AO105">
            <v>59.274999999999977</v>
          </cell>
          <cell r="AP105">
            <v>-19.779999999999973</v>
          </cell>
          <cell r="AQ105">
            <v>-113.28899999999999</v>
          </cell>
          <cell r="AR105">
            <v>-58.232999999999947</v>
          </cell>
          <cell r="AS105">
            <v>-390.94200000000001</v>
          </cell>
          <cell r="AT105">
            <v>-605.572</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3B22B-BCEB-4AD7-A2FA-5C4A95044DA1}">
  <dimension ref="A1:J1"/>
  <sheetViews>
    <sheetView workbookViewId="0"/>
  </sheetViews>
  <sheetFormatPr defaultRowHeight="11.25" x14ac:dyDescent="0.2"/>
  <sheetData>
    <row r="1" spans="1:10" x14ac:dyDescent="0.2">
      <c r="A1">
        <v>10</v>
      </c>
      <c r="B1" t="s">
        <v>444</v>
      </c>
      <c r="C1" t="s">
        <v>445</v>
      </c>
      <c r="D1" t="s">
        <v>446</v>
      </c>
      <c r="E1" t="s">
        <v>447</v>
      </c>
      <c r="F1" t="s">
        <v>448</v>
      </c>
      <c r="G1" t="s">
        <v>449</v>
      </c>
      <c r="H1" t="s">
        <v>450</v>
      </c>
      <c r="I1" t="s">
        <v>451</v>
      </c>
      <c r="J1" t="s">
        <v>452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3067C-6445-476A-8879-183C75744632}">
  <sheetPr>
    <pageSetUpPr fitToPage="1"/>
  </sheetPr>
  <dimension ref="B2:AJ127"/>
  <sheetViews>
    <sheetView tabSelected="1" view="pageBreakPreview" zoomScaleNormal="100" zoomScaleSheetLayoutView="100" workbookViewId="0">
      <selection activeCell="F25" sqref="F25"/>
    </sheetView>
  </sheetViews>
  <sheetFormatPr defaultColWidth="10.6640625" defaultRowHeight="11.25" outlineLevelRow="1" x14ac:dyDescent="0.2"/>
  <cols>
    <col min="1" max="1" width="4.1640625" style="115" customWidth="1"/>
    <col min="2" max="2" width="30" style="115" customWidth="1"/>
    <col min="3" max="3" width="3.1640625" style="115" customWidth="1"/>
    <col min="4" max="21" width="9.1640625" style="115" customWidth="1"/>
    <col min="22" max="22" width="3.1640625" style="115" customWidth="1"/>
    <col min="23" max="24" width="9.1640625" style="115" customWidth="1"/>
    <col min="25" max="16384" width="10.6640625" style="115"/>
  </cols>
  <sheetData>
    <row r="2" spans="2:28" x14ac:dyDescent="0.2">
      <c r="B2" s="4" t="s">
        <v>294</v>
      </c>
      <c r="L2" s="116"/>
      <c r="M2" s="117"/>
      <c r="N2" s="117"/>
      <c r="O2" s="117"/>
      <c r="U2" s="118">
        <v>45565</v>
      </c>
      <c r="V2" s="118"/>
      <c r="W2" s="118"/>
    </row>
    <row r="3" spans="2:28" s="120" customFormat="1" x14ac:dyDescent="0.2">
      <c r="B3" s="119" t="s">
        <v>344</v>
      </c>
    </row>
    <row r="4" spans="2:28" x14ac:dyDescent="0.2">
      <c r="B4" s="66" t="s">
        <v>296</v>
      </c>
      <c r="D4" s="121"/>
      <c r="E4" s="121"/>
      <c r="F4" s="121"/>
      <c r="G4" s="121"/>
      <c r="H4" s="121"/>
      <c r="I4" s="121"/>
      <c r="J4" s="121"/>
      <c r="K4" s="121"/>
      <c r="L4" s="121"/>
      <c r="M4" s="121"/>
      <c r="N4" s="121"/>
      <c r="O4" s="121"/>
      <c r="P4" s="121"/>
      <c r="Q4" s="121"/>
      <c r="R4" s="121"/>
    </row>
    <row r="5" spans="2:28" x14ac:dyDescent="0.2">
      <c r="D5" s="122" t="s">
        <v>68</v>
      </c>
      <c r="E5" s="123"/>
      <c r="F5" s="123"/>
      <c r="G5" s="123"/>
      <c r="H5" s="123"/>
      <c r="I5" s="123"/>
      <c r="J5" s="123"/>
      <c r="K5" s="123"/>
      <c r="L5" s="123"/>
      <c r="M5" s="123"/>
      <c r="N5" s="123"/>
      <c r="O5" s="123"/>
      <c r="P5" s="123"/>
      <c r="Q5" s="123"/>
      <c r="R5" s="123"/>
      <c r="S5" s="123"/>
      <c r="T5" s="123"/>
      <c r="U5" s="123"/>
      <c r="W5" s="124"/>
      <c r="X5" s="125"/>
    </row>
    <row r="6" spans="2:28" ht="13.5" x14ac:dyDescent="0.35">
      <c r="D6" s="126" t="s">
        <v>52</v>
      </c>
      <c r="E6" s="126" t="s">
        <v>51</v>
      </c>
      <c r="F6" s="126" t="s">
        <v>50</v>
      </c>
      <c r="G6" s="126" t="s">
        <v>53</v>
      </c>
      <c r="H6" s="126" t="s">
        <v>54</v>
      </c>
      <c r="I6" s="126" t="s">
        <v>55</v>
      </c>
      <c r="J6" s="126" t="s">
        <v>56</v>
      </c>
      <c r="K6" s="126" t="s">
        <v>345</v>
      </c>
      <c r="L6" s="126" t="s">
        <v>346</v>
      </c>
      <c r="M6" s="126" t="s">
        <v>347</v>
      </c>
      <c r="N6" s="126" t="s">
        <v>348</v>
      </c>
      <c r="O6" s="126" t="s">
        <v>349</v>
      </c>
      <c r="P6" s="126" t="s">
        <v>350</v>
      </c>
      <c r="Q6" s="126" t="s">
        <v>351</v>
      </c>
      <c r="R6" s="126" t="s">
        <v>352</v>
      </c>
      <c r="S6" s="126" t="s">
        <v>353</v>
      </c>
      <c r="T6" s="126" t="s">
        <v>354</v>
      </c>
      <c r="U6" s="126" t="s">
        <v>389</v>
      </c>
      <c r="V6" s="126"/>
      <c r="W6" s="126"/>
      <c r="X6" s="126"/>
    </row>
    <row r="7" spans="2:28" x14ac:dyDescent="0.2">
      <c r="D7" s="127"/>
      <c r="E7" s="127"/>
      <c r="F7" s="127"/>
      <c r="G7" s="127"/>
      <c r="H7" s="127"/>
      <c r="I7" s="127"/>
      <c r="J7" s="127">
        <v>45565</v>
      </c>
      <c r="K7" s="127">
        <v>46022</v>
      </c>
      <c r="L7" s="127">
        <v>46387</v>
      </c>
      <c r="M7" s="127">
        <v>46752</v>
      </c>
      <c r="N7" s="127">
        <v>47118</v>
      </c>
      <c r="O7" s="127">
        <v>47483</v>
      </c>
      <c r="P7" s="127">
        <v>47848</v>
      </c>
      <c r="Q7" s="127">
        <v>48213</v>
      </c>
      <c r="R7" s="127">
        <v>48579</v>
      </c>
      <c r="S7" s="127">
        <v>48944</v>
      </c>
      <c r="T7" s="127">
        <v>49309</v>
      </c>
      <c r="U7" s="127">
        <v>56614</v>
      </c>
      <c r="V7" s="127"/>
      <c r="W7" s="127"/>
      <c r="X7" s="127"/>
    </row>
    <row r="8" spans="2:28" x14ac:dyDescent="0.2">
      <c r="B8" s="128" t="s">
        <v>258</v>
      </c>
      <c r="D8" s="127"/>
      <c r="E8" s="127"/>
      <c r="F8" s="127"/>
      <c r="G8" s="127"/>
      <c r="H8" s="127"/>
      <c r="I8" s="127"/>
      <c r="J8" s="127"/>
      <c r="K8" s="127"/>
      <c r="L8" s="127"/>
      <c r="M8" s="127"/>
      <c r="N8" s="127"/>
      <c r="O8" s="127"/>
      <c r="P8" s="127"/>
      <c r="Q8" s="127"/>
      <c r="R8" s="127"/>
      <c r="S8" s="127"/>
      <c r="T8" s="127"/>
      <c r="U8" s="127"/>
      <c r="V8" s="127"/>
      <c r="W8" s="127"/>
      <c r="X8" s="127"/>
    </row>
    <row r="9" spans="2:28" x14ac:dyDescent="0.2">
      <c r="B9" s="129" t="s">
        <v>20</v>
      </c>
      <c r="D9" s="130">
        <f>+'Historical Financials'!AD108</f>
        <v>25.02</v>
      </c>
      <c r="E9" s="130">
        <f>+'Historical Financials'!AE108</f>
        <v>45.002000000000002</v>
      </c>
      <c r="F9" s="130">
        <f>+'Historical Financials'!AF108</f>
        <v>65.977000000000004</v>
      </c>
      <c r="G9" s="130">
        <f>+'Historical Financials'!AG108</f>
        <v>153.60400000000001</v>
      </c>
      <c r="H9" s="130">
        <f>+'Historical Financials'!AH108</f>
        <v>239.608</v>
      </c>
      <c r="I9" s="130">
        <f>+'Historical Financials'!AI108</f>
        <v>448.22300000000001</v>
      </c>
      <c r="J9" s="130">
        <f>+'Historical Financials'!AJ108</f>
        <v>769.88785802916357</v>
      </c>
      <c r="K9" s="131">
        <f t="shared" ref="K9:T9" si="0">+J9*(1+K17)</f>
        <v>1116.3373941422872</v>
      </c>
      <c r="L9" s="131">
        <f t="shared" si="0"/>
        <v>1451.2386123849733</v>
      </c>
      <c r="M9" s="131">
        <f t="shared" si="0"/>
        <v>1814.0482654812167</v>
      </c>
      <c r="N9" s="131">
        <f t="shared" si="0"/>
        <v>2176.8579185774602</v>
      </c>
      <c r="O9" s="131">
        <f t="shared" si="0"/>
        <v>2568.6923439214029</v>
      </c>
      <c r="P9" s="131">
        <f t="shared" si="0"/>
        <v>2979.6831189488271</v>
      </c>
      <c r="Q9" s="131">
        <f t="shared" si="0"/>
        <v>3396.8387556016633</v>
      </c>
      <c r="R9" s="131">
        <f t="shared" si="0"/>
        <v>3804.4594062738634</v>
      </c>
      <c r="S9" s="131">
        <f t="shared" si="0"/>
        <v>4241.9722379953573</v>
      </c>
      <c r="T9" s="131">
        <f t="shared" si="0"/>
        <v>4708.5891841748462</v>
      </c>
      <c r="U9" s="131">
        <f t="shared" ref="U9" si="1">+T9*(1+U17)</f>
        <v>5202.991048513205</v>
      </c>
      <c r="V9" s="127"/>
      <c r="W9" s="132"/>
      <c r="X9" s="132"/>
    </row>
    <row r="10" spans="2:28" x14ac:dyDescent="0.2">
      <c r="B10" s="129" t="s">
        <v>21</v>
      </c>
      <c r="D10" s="130">
        <f>+'Historical Financials'!AD109</f>
        <v>26.471000000000004</v>
      </c>
      <c r="E10" s="130">
        <f>+'Historical Financials'!AE109</f>
        <v>66.393000000000001</v>
      </c>
      <c r="F10" s="130">
        <f>+'Historical Financials'!AF109</f>
        <v>120.923</v>
      </c>
      <c r="G10" s="130">
        <f>+'Historical Financials'!AG109</f>
        <v>217.08500000000001</v>
      </c>
      <c r="H10" s="130">
        <f>+'Historical Financials'!AH109</f>
        <v>333.34300000000002</v>
      </c>
      <c r="I10" s="130">
        <f>+'Historical Financials'!AI109</f>
        <v>478.68399999999997</v>
      </c>
      <c r="J10" s="130">
        <f>+'Historical Financials'!AJ109</f>
        <v>573.72764605935049</v>
      </c>
      <c r="K10" s="131">
        <f t="shared" ref="K10:T10" si="2">+J10*(1+K18)</f>
        <v>711.42228111359464</v>
      </c>
      <c r="L10" s="131">
        <f t="shared" si="2"/>
        <v>853.70673733631349</v>
      </c>
      <c r="M10" s="131">
        <f t="shared" si="2"/>
        <v>1007.3739500568498</v>
      </c>
      <c r="N10" s="131">
        <f t="shared" si="2"/>
        <v>1168.5537820659458</v>
      </c>
      <c r="O10" s="131">
        <f t="shared" si="2"/>
        <v>1332.1513115551784</v>
      </c>
      <c r="P10" s="131">
        <f t="shared" si="2"/>
        <v>1492.0094689417999</v>
      </c>
      <c r="Q10" s="131">
        <f t="shared" si="2"/>
        <v>1663.590557870107</v>
      </c>
      <c r="R10" s="131">
        <f t="shared" si="2"/>
        <v>1846.5855192358185</v>
      </c>
      <c r="S10" s="131">
        <f t="shared" si="2"/>
        <v>2040.4769987555794</v>
      </c>
      <c r="T10" s="131">
        <f t="shared" si="2"/>
        <v>2244.5246986311377</v>
      </c>
      <c r="U10" s="131">
        <f t="shared" ref="U10" si="3">+T10*(1+U18)</f>
        <v>2468.9771684942516</v>
      </c>
      <c r="V10" s="127"/>
      <c r="W10" s="132"/>
      <c r="X10" s="132"/>
    </row>
    <row r="11" spans="2:28" ht="13.5" x14ac:dyDescent="0.35">
      <c r="B11" s="129" t="s">
        <v>22</v>
      </c>
      <c r="D11" s="133">
        <f>+'Historical Financials'!AD110</f>
        <v>323.84000000000003</v>
      </c>
      <c r="E11" s="133">
        <f>+'Historical Financials'!AE110</f>
        <v>402.51900000000001</v>
      </c>
      <c r="F11" s="133">
        <f>+'Historical Financials'!AF110</f>
        <v>454.53699999999998</v>
      </c>
      <c r="G11" s="133">
        <f>+'Historical Financials'!AG110</f>
        <v>566.11400000000003</v>
      </c>
      <c r="H11" s="133">
        <f>+'Historical Financials'!AH110</f>
        <v>745.02300000000014</v>
      </c>
      <c r="I11" s="133">
        <f>+'Historical Financials'!AI110</f>
        <v>1026.721</v>
      </c>
      <c r="J11" s="133">
        <f ca="1">+'Historical Financials'!AJ110</f>
        <v>1275.5006001389818</v>
      </c>
      <c r="K11" s="134">
        <f t="shared" ref="K11:T11" ca="1" si="4">+J11*(1+K19)</f>
        <v>1479.5806961612188</v>
      </c>
      <c r="L11" s="134">
        <f t="shared" ca="1" si="4"/>
        <v>1686.7219936237896</v>
      </c>
      <c r="M11" s="134">
        <f t="shared" ca="1" si="4"/>
        <v>1889.1286328586446</v>
      </c>
      <c r="N11" s="134">
        <f t="shared" ca="1" si="4"/>
        <v>2078.041496144509</v>
      </c>
      <c r="O11" s="134">
        <f t="shared" ca="1" si="4"/>
        <v>2285.84564575896</v>
      </c>
      <c r="P11" s="134">
        <f t="shared" ca="1" si="4"/>
        <v>2514.4302103348564</v>
      </c>
      <c r="Q11" s="134">
        <f t="shared" ca="1" si="4"/>
        <v>2765.8732313683422</v>
      </c>
      <c r="R11" s="134">
        <f t="shared" ca="1" si="4"/>
        <v>3042.4605545051768</v>
      </c>
      <c r="S11" s="134">
        <f t="shared" ca="1" si="4"/>
        <v>3346.7066099556946</v>
      </c>
      <c r="T11" s="134">
        <f t="shared" ca="1" si="4"/>
        <v>3681.3772709512646</v>
      </c>
      <c r="U11" s="134">
        <f t="shared" ref="U11" ca="1" si="5">+T11*(1+U19)</f>
        <v>4049.5149980463912</v>
      </c>
      <c r="V11" s="127"/>
      <c r="W11" s="132"/>
      <c r="X11" s="132"/>
    </row>
    <row r="12" spans="2:28" s="141" customFormat="1" x14ac:dyDescent="0.2">
      <c r="B12" s="135" t="s">
        <v>258</v>
      </c>
      <c r="C12" s="136"/>
      <c r="D12" s="136">
        <f>+IFERROR(D9+D10+D11,"n/a")</f>
        <v>375.33100000000002</v>
      </c>
      <c r="E12" s="136">
        <f t="shared" ref="E12:U12" si="6">+IFERROR(E9+E10+E11,"n/a")</f>
        <v>513.91399999999999</v>
      </c>
      <c r="F12" s="136">
        <f t="shared" si="6"/>
        <v>641.43700000000001</v>
      </c>
      <c r="G12" s="136">
        <f t="shared" si="6"/>
        <v>936.80300000000011</v>
      </c>
      <c r="H12" s="136">
        <f t="shared" si="6"/>
        <v>1317.9740000000002</v>
      </c>
      <c r="I12" s="136">
        <f t="shared" si="6"/>
        <v>1953.6279999999999</v>
      </c>
      <c r="J12" s="136">
        <f t="shared" ca="1" si="6"/>
        <v>2619.1161042274962</v>
      </c>
      <c r="K12" s="136">
        <f t="shared" ca="1" si="6"/>
        <v>3307.3403714171009</v>
      </c>
      <c r="L12" s="136">
        <f t="shared" ca="1" si="6"/>
        <v>3991.667343345076</v>
      </c>
      <c r="M12" s="136">
        <f t="shared" ca="1" si="6"/>
        <v>4710.5508483967114</v>
      </c>
      <c r="N12" s="136">
        <f t="shared" ca="1" si="6"/>
        <v>5423.4531967879157</v>
      </c>
      <c r="O12" s="136">
        <f t="shared" ca="1" si="6"/>
        <v>6186.6893012355413</v>
      </c>
      <c r="P12" s="136">
        <f t="shared" ca="1" si="6"/>
        <v>6986.1227982254832</v>
      </c>
      <c r="Q12" s="136">
        <f t="shared" ca="1" si="6"/>
        <v>7826.3025448401122</v>
      </c>
      <c r="R12" s="136">
        <f t="shared" ca="1" si="6"/>
        <v>8693.5054800148591</v>
      </c>
      <c r="S12" s="136">
        <f t="shared" ca="1" si="6"/>
        <v>9629.1558467066316</v>
      </c>
      <c r="T12" s="136">
        <f t="shared" ca="1" si="6"/>
        <v>10634.491153757248</v>
      </c>
      <c r="U12" s="136">
        <f t="shared" ca="1" si="6"/>
        <v>11721.483215053848</v>
      </c>
      <c r="V12" s="136"/>
      <c r="W12" s="137"/>
      <c r="X12" s="138"/>
      <c r="Y12" s="139"/>
      <c r="Z12" s="140"/>
      <c r="AB12" s="140"/>
    </row>
    <row r="13" spans="2:28" s="141" customFormat="1" x14ac:dyDescent="0.2">
      <c r="B13" s="155" t="s">
        <v>28</v>
      </c>
      <c r="C13" s="136"/>
      <c r="D13" s="136"/>
      <c r="E13" s="223">
        <f>+E20</f>
        <v>0.36922876074718047</v>
      </c>
      <c r="F13" s="223">
        <f t="shared" ref="F13:U13" si="7">+F20</f>
        <v>0.24814073950116167</v>
      </c>
      <c r="G13" s="223">
        <f t="shared" si="7"/>
        <v>0.46047546368544401</v>
      </c>
      <c r="H13" s="223">
        <f t="shared" si="7"/>
        <v>0.40688490536430821</v>
      </c>
      <c r="I13" s="223">
        <f t="shared" si="7"/>
        <v>0.48229631237035009</v>
      </c>
      <c r="J13" s="223">
        <f t="shared" ca="1" si="7"/>
        <v>0.34064218173956151</v>
      </c>
      <c r="K13" s="223">
        <f t="shared" ca="1" si="7"/>
        <v>0.26276966724718576</v>
      </c>
      <c r="L13" s="223">
        <f t="shared" ca="1" si="7"/>
        <v>0.2069115649063844</v>
      </c>
      <c r="M13" s="223">
        <f t="shared" ca="1" si="7"/>
        <v>0.18009604589174022</v>
      </c>
      <c r="N13" s="223">
        <f t="shared" ca="1" si="7"/>
        <v>0.1513416097894047</v>
      </c>
      <c r="O13" s="223">
        <f t="shared" ca="1" si="7"/>
        <v>0.14072880815117172</v>
      </c>
      <c r="P13" s="223">
        <f t="shared" ca="1" si="7"/>
        <v>0.1292183036943988</v>
      </c>
      <c r="Q13" s="223">
        <f t="shared" ca="1" si="7"/>
        <v>0.12026409653549752</v>
      </c>
      <c r="R13" s="223">
        <f t="shared" ca="1" si="7"/>
        <v>0.11080621151638126</v>
      </c>
      <c r="S13" s="223">
        <f t="shared" ca="1" si="7"/>
        <v>0.10762636186779906</v>
      </c>
      <c r="T13" s="223">
        <f t="shared" ca="1" si="7"/>
        <v>0.10440534176154825</v>
      </c>
      <c r="U13" s="223">
        <f t="shared" ca="1" si="7"/>
        <v>0.10221382909445142</v>
      </c>
      <c r="V13" s="136"/>
      <c r="W13" s="137"/>
      <c r="X13" s="138"/>
      <c r="Y13" s="139"/>
      <c r="Z13" s="140"/>
      <c r="AB13" s="140"/>
    </row>
    <row r="14" spans="2:28" s="141" customFormat="1" x14ac:dyDescent="0.2">
      <c r="B14" s="155" t="s">
        <v>453</v>
      </c>
      <c r="C14" s="136"/>
      <c r="D14" s="136"/>
      <c r="E14" s="223">
        <f>+E13</f>
        <v>0.36922876074718047</v>
      </c>
      <c r="F14" s="223">
        <f t="shared" ref="F14:U14" si="8">+F13</f>
        <v>0.24814073950116167</v>
      </c>
      <c r="G14" s="223">
        <f t="shared" si="8"/>
        <v>0.46047546368544401</v>
      </c>
      <c r="H14" s="223">
        <f t="shared" si="8"/>
        <v>0.40688490536430821</v>
      </c>
      <c r="I14" s="223">
        <f t="shared" si="8"/>
        <v>0.48229631237035009</v>
      </c>
      <c r="J14" s="223">
        <f t="shared" ca="1" si="8"/>
        <v>0.34064218173956151</v>
      </c>
      <c r="K14" s="223">
        <f t="shared" ca="1" si="8"/>
        <v>0.26276966724718576</v>
      </c>
      <c r="L14" s="223">
        <f t="shared" ca="1" si="8"/>
        <v>0.2069115649063844</v>
      </c>
      <c r="M14" s="223">
        <f t="shared" ca="1" si="8"/>
        <v>0.18009604589174022</v>
      </c>
      <c r="N14" s="223">
        <f t="shared" ca="1" si="8"/>
        <v>0.1513416097894047</v>
      </c>
      <c r="O14" s="223">
        <f t="shared" ca="1" si="8"/>
        <v>0.14072880815117172</v>
      </c>
      <c r="P14" s="223">
        <f t="shared" ca="1" si="8"/>
        <v>0.1292183036943988</v>
      </c>
      <c r="Q14" s="223">
        <f t="shared" ca="1" si="8"/>
        <v>0.12026409653549752</v>
      </c>
      <c r="R14" s="223">
        <f t="shared" ca="1" si="8"/>
        <v>0.11080621151638126</v>
      </c>
      <c r="S14" s="223">
        <f t="shared" ca="1" si="8"/>
        <v>0.10762636186779906</v>
      </c>
      <c r="T14" s="223">
        <f t="shared" ca="1" si="8"/>
        <v>0.10440534176154825</v>
      </c>
      <c r="U14" s="223">
        <f t="shared" ca="1" si="8"/>
        <v>0.10221382909445142</v>
      </c>
      <c r="V14" s="136"/>
      <c r="W14" s="137"/>
      <c r="X14" s="138"/>
      <c r="Y14" s="139"/>
      <c r="Z14" s="140"/>
      <c r="AB14" s="140"/>
    </row>
    <row r="15" spans="2:28" s="141" customFormat="1" x14ac:dyDescent="0.2">
      <c r="B15" s="135"/>
      <c r="C15" s="136"/>
      <c r="D15" s="136"/>
      <c r="E15" s="136"/>
      <c r="F15" s="136"/>
      <c r="G15" s="136"/>
      <c r="H15" s="136"/>
      <c r="I15" s="136"/>
      <c r="J15" s="136"/>
      <c r="K15" s="136"/>
      <c r="L15" s="136"/>
      <c r="M15" s="136"/>
      <c r="N15" s="136"/>
      <c r="O15" s="136"/>
      <c r="P15" s="136"/>
      <c r="Q15" s="136"/>
      <c r="R15" s="142"/>
      <c r="S15" s="142"/>
      <c r="T15" s="142"/>
      <c r="U15" s="142"/>
      <c r="V15" s="136"/>
      <c r="W15" s="138"/>
      <c r="X15" s="138"/>
      <c r="Y15" s="140"/>
      <c r="Z15" s="140"/>
    </row>
    <row r="16" spans="2:28" s="148" customFormat="1" x14ac:dyDescent="0.2">
      <c r="B16" s="143" t="s">
        <v>28</v>
      </c>
      <c r="C16" s="144"/>
      <c r="D16" s="145"/>
      <c r="E16" s="145"/>
      <c r="F16" s="145"/>
      <c r="G16" s="145"/>
      <c r="H16" s="146"/>
      <c r="I16" s="146"/>
      <c r="J16" s="146"/>
      <c r="K16" s="146"/>
      <c r="L16" s="146"/>
      <c r="M16" s="146"/>
      <c r="N16" s="146"/>
      <c r="O16" s="146"/>
      <c r="P16" s="146"/>
      <c r="Q16" s="146"/>
      <c r="R16" s="146"/>
      <c r="S16" s="146"/>
      <c r="T16" s="146"/>
      <c r="U16" s="146"/>
      <c r="V16" s="146"/>
      <c r="W16" s="147"/>
      <c r="X16" s="147"/>
    </row>
    <row r="17" spans="2:28" s="148" customFormat="1" x14ac:dyDescent="0.2">
      <c r="B17" s="149" t="s">
        <v>20</v>
      </c>
      <c r="C17" s="144"/>
      <c r="D17" s="150"/>
      <c r="E17" s="217">
        <f>+IFERROR(E9/D9-1,"n/a")</f>
        <v>0.7986410871302958</v>
      </c>
      <c r="F17" s="217">
        <f>+IFERROR(F9/E9-1,"n/a")</f>
        <v>0.46609039598240076</v>
      </c>
      <c r="G17" s="217">
        <f>+IFERROR(G9/F9-1,"n/a")</f>
        <v>1.3281446564711947</v>
      </c>
      <c r="H17" s="217">
        <f>+IFERROR(H9/G9-1,"n/a")</f>
        <v>0.55990729408088313</v>
      </c>
      <c r="I17" s="217">
        <f>+IFERROR(I9/H9-1,"n/a")</f>
        <v>0.87065123034289349</v>
      </c>
      <c r="J17" s="217">
        <f>+IFERROR(J9/I9-1,"n/a")</f>
        <v>0.71764469478175719</v>
      </c>
      <c r="K17" s="221">
        <v>0.45</v>
      </c>
      <c r="L17" s="221">
        <v>0.3</v>
      </c>
      <c r="M17" s="221">
        <v>0.25</v>
      </c>
      <c r="N17" s="221">
        <v>0.2</v>
      </c>
      <c r="O17" s="221">
        <v>0.18</v>
      </c>
      <c r="P17" s="221">
        <v>0.16</v>
      </c>
      <c r="Q17" s="221">
        <v>0.14000000000000001</v>
      </c>
      <c r="R17" s="221">
        <v>0.12</v>
      </c>
      <c r="S17" s="221">
        <f>+R17-0.5%</f>
        <v>0.11499999999999999</v>
      </c>
      <c r="T17" s="221">
        <f>+S17-0.5%</f>
        <v>0.10999999999999999</v>
      </c>
      <c r="U17" s="221">
        <f>+T17-0.5%</f>
        <v>0.10499999999999998</v>
      </c>
      <c r="V17" s="146"/>
      <c r="W17" s="151"/>
      <c r="X17" s="151"/>
    </row>
    <row r="18" spans="2:28" s="148" customFormat="1" x14ac:dyDescent="0.2">
      <c r="B18" s="149" t="s">
        <v>21</v>
      </c>
      <c r="C18" s="144"/>
      <c r="D18" s="150"/>
      <c r="E18" s="217">
        <f>+IFERROR(E10/D10-1,"n/a")</f>
        <v>1.5081409844735747</v>
      </c>
      <c r="F18" s="217">
        <f>+IFERROR(F10/E10-1,"n/a")</f>
        <v>0.82132152485954846</v>
      </c>
      <c r="G18" s="217">
        <f>+IFERROR(G10/F10-1,"n/a")</f>
        <v>0.79523333030110077</v>
      </c>
      <c r="H18" s="217">
        <f>+IFERROR(H10/G10-1,"n/a")</f>
        <v>0.53554137780132205</v>
      </c>
      <c r="I18" s="217">
        <f>+IFERROR(I10/H10-1,"n/a")</f>
        <v>0.4360103556996846</v>
      </c>
      <c r="J18" s="217">
        <f>+IFERROR(J10/I10-1,"n/a")</f>
        <v>0.19855195924524427</v>
      </c>
      <c r="K18" s="221">
        <v>0.24</v>
      </c>
      <c r="L18" s="221">
        <v>0.2</v>
      </c>
      <c r="M18" s="221">
        <v>0.18</v>
      </c>
      <c r="N18" s="221">
        <v>0.16</v>
      </c>
      <c r="O18" s="221">
        <v>0.14000000000000001</v>
      </c>
      <c r="P18" s="221">
        <v>0.12</v>
      </c>
      <c r="Q18" s="221">
        <f>+P18-0.5%</f>
        <v>0.11499999999999999</v>
      </c>
      <c r="R18" s="221">
        <f>+Q18-0.5%</f>
        <v>0.10999999999999999</v>
      </c>
      <c r="S18" s="221">
        <f>+R18-0.5%</f>
        <v>0.10499999999999998</v>
      </c>
      <c r="T18" s="221">
        <v>0.1</v>
      </c>
      <c r="U18" s="221">
        <v>0.1</v>
      </c>
      <c r="V18" s="146"/>
      <c r="W18" s="151"/>
      <c r="X18" s="151"/>
    </row>
    <row r="19" spans="2:28" s="148" customFormat="1" ht="13.5" x14ac:dyDescent="0.35">
      <c r="B19" s="149" t="s">
        <v>22</v>
      </c>
      <c r="C19" s="144"/>
      <c r="D19" s="153"/>
      <c r="E19" s="218">
        <f>+IFERROR(E11/D11-1,"n/a")</f>
        <v>0.24295639822134385</v>
      </c>
      <c r="F19" s="218">
        <f>+IFERROR(F11/E11-1,"n/a")</f>
        <v>0.12923116672753321</v>
      </c>
      <c r="G19" s="218">
        <f>+IFERROR(G11/F11-1,"n/a")</f>
        <v>0.24547396581576431</v>
      </c>
      <c r="H19" s="218">
        <f>+IFERROR(H11/G11-1,"n/a")</f>
        <v>0.31602998689309936</v>
      </c>
      <c r="I19" s="218">
        <f>+IFERROR(I11/H11-1,"n/a")</f>
        <v>0.37810644772040569</v>
      </c>
      <c r="J19" s="218">
        <f ca="1">+IFERROR(J11/I11-1,"n/a")</f>
        <v>0.24230496906071064</v>
      </c>
      <c r="K19" s="222">
        <v>0.16</v>
      </c>
      <c r="L19" s="222">
        <v>0.14000000000000001</v>
      </c>
      <c r="M19" s="222">
        <v>0.12</v>
      </c>
      <c r="N19" s="222">
        <v>0.1</v>
      </c>
      <c r="O19" s="222">
        <v>0.1</v>
      </c>
      <c r="P19" s="222">
        <v>0.1</v>
      </c>
      <c r="Q19" s="222">
        <v>0.1</v>
      </c>
      <c r="R19" s="222">
        <v>0.1</v>
      </c>
      <c r="S19" s="222">
        <v>0.1</v>
      </c>
      <c r="T19" s="222">
        <v>0.1</v>
      </c>
      <c r="U19" s="222">
        <v>0.1</v>
      </c>
      <c r="V19" s="146"/>
      <c r="W19" s="151"/>
      <c r="X19" s="151"/>
    </row>
    <row r="20" spans="2:28" s="148" customFormat="1" x14ac:dyDescent="0.2">
      <c r="B20" s="155" t="s">
        <v>258</v>
      </c>
      <c r="C20" s="144"/>
      <c r="D20" s="150"/>
      <c r="E20" s="217">
        <f>+IFERROR(E12/D12-1,"n/a")</f>
        <v>0.36922876074718047</v>
      </c>
      <c r="F20" s="217">
        <f>+IFERROR(F12/E12-1,"n/a")</f>
        <v>0.24814073950116167</v>
      </c>
      <c r="G20" s="217">
        <f>+IFERROR(G12/F12-1,"n/a")</f>
        <v>0.46047546368544401</v>
      </c>
      <c r="H20" s="219">
        <f>+IFERROR(H12/G12-1,"n/a")</f>
        <v>0.40688490536430821</v>
      </c>
      <c r="I20" s="219">
        <f>+IFERROR(I12/H12-1,"n/a")</f>
        <v>0.48229631237035009</v>
      </c>
      <c r="J20" s="219">
        <f ca="1">+IFERROR(J12/I12-1,"n/a")</f>
        <v>0.34064218173956151</v>
      </c>
      <c r="K20" s="219">
        <f t="shared" ref="K20:T20" ca="1" si="9">+IFERROR(K12/J12-1,"n/a")</f>
        <v>0.26276966724718576</v>
      </c>
      <c r="L20" s="219">
        <f t="shared" ca="1" si="9"/>
        <v>0.2069115649063844</v>
      </c>
      <c r="M20" s="219">
        <f t="shared" ca="1" si="9"/>
        <v>0.18009604589174022</v>
      </c>
      <c r="N20" s="219">
        <f t="shared" ca="1" si="9"/>
        <v>0.1513416097894047</v>
      </c>
      <c r="O20" s="219">
        <f t="shared" ca="1" si="9"/>
        <v>0.14072880815117172</v>
      </c>
      <c r="P20" s="219">
        <f t="shared" ca="1" si="9"/>
        <v>0.1292183036943988</v>
      </c>
      <c r="Q20" s="219">
        <f t="shared" ca="1" si="9"/>
        <v>0.12026409653549752</v>
      </c>
      <c r="R20" s="219">
        <f t="shared" ca="1" si="9"/>
        <v>0.11080621151638126</v>
      </c>
      <c r="S20" s="219">
        <f t="shared" ca="1" si="9"/>
        <v>0.10762636186779906</v>
      </c>
      <c r="T20" s="219">
        <f t="shared" ca="1" si="9"/>
        <v>0.10440534176154825</v>
      </c>
      <c r="U20" s="219">
        <f t="shared" ref="U20" ca="1" si="10">+IFERROR(U12/T12-1,"n/a")</f>
        <v>0.10221382909445142</v>
      </c>
      <c r="V20" s="146"/>
      <c r="W20" s="151"/>
      <c r="X20" s="151"/>
    </row>
    <row r="21" spans="2:28" s="148" customFormat="1" x14ac:dyDescent="0.2">
      <c r="B21" s="157"/>
      <c r="C21" s="144"/>
      <c r="D21" s="144"/>
      <c r="E21" s="144"/>
      <c r="F21" s="144"/>
      <c r="G21" s="144"/>
      <c r="H21" s="146"/>
      <c r="I21" s="146"/>
      <c r="J21" s="146"/>
      <c r="K21" s="146"/>
      <c r="L21" s="146"/>
      <c r="M21" s="146"/>
      <c r="N21" s="146"/>
      <c r="O21" s="146"/>
      <c r="P21" s="146"/>
      <c r="Q21" s="146"/>
      <c r="R21" s="146"/>
      <c r="S21" s="146"/>
      <c r="T21" s="146"/>
      <c r="U21" s="146"/>
      <c r="V21" s="146"/>
      <c r="W21" s="147"/>
      <c r="X21" s="147"/>
    </row>
    <row r="22" spans="2:28" s="148" customFormat="1" x14ac:dyDescent="0.2">
      <c r="B22" s="128" t="s">
        <v>263</v>
      </c>
      <c r="C22" s="144"/>
      <c r="D22" s="145"/>
      <c r="E22" s="145"/>
      <c r="F22" s="145"/>
      <c r="G22" s="145"/>
      <c r="H22" s="146"/>
      <c r="I22" s="146"/>
      <c r="J22" s="146"/>
      <c r="K22" s="146"/>
      <c r="L22" s="146"/>
      <c r="M22" s="146"/>
      <c r="N22" s="146"/>
      <c r="O22" s="146"/>
      <c r="P22" s="146"/>
      <c r="Q22" s="146"/>
      <c r="R22" s="146"/>
      <c r="S22" s="146"/>
      <c r="T22" s="146"/>
      <c r="U22" s="146"/>
      <c r="V22" s="146"/>
      <c r="W22" s="147"/>
      <c r="X22" s="147"/>
    </row>
    <row r="23" spans="2:28" s="148" customFormat="1" x14ac:dyDescent="0.2">
      <c r="B23" s="115" t="s">
        <v>20</v>
      </c>
      <c r="C23" s="144"/>
      <c r="D23" s="130">
        <f>+'Historical Financials'!AD126</f>
        <v>17.720226785939271</v>
      </c>
      <c r="E23" s="130">
        <f>+'Historical Financials'!AE126</f>
        <v>34.178108186259344</v>
      </c>
      <c r="F23" s="130">
        <f>+'Historical Financials'!AF126</f>
        <v>46.766005430020371</v>
      </c>
      <c r="G23" s="130">
        <f>+'Historical Financials'!AG126</f>
        <v>121.31759216139102</v>
      </c>
      <c r="H23" s="130">
        <f>+'Historical Financials'!AH126</f>
        <v>186.21483468964703</v>
      </c>
      <c r="I23" s="130">
        <f>+'Historical Financials'!AI126</f>
        <v>298.83543897591335</v>
      </c>
      <c r="J23" s="130">
        <f>+'Historical Financials'!AJ126</f>
        <v>441.6191621816717</v>
      </c>
      <c r="K23" s="131">
        <f t="shared" ref="K23:U23" si="11">+K37*K9</f>
        <v>524.67857524687497</v>
      </c>
      <c r="L23" s="131">
        <f t="shared" si="11"/>
        <v>653.05737557323801</v>
      </c>
      <c r="M23" s="131">
        <f t="shared" si="11"/>
        <v>798.1812368117354</v>
      </c>
      <c r="N23" s="131">
        <f t="shared" si="11"/>
        <v>936.04890498830787</v>
      </c>
      <c r="O23" s="131">
        <f t="shared" si="11"/>
        <v>1078.8507844469891</v>
      </c>
      <c r="P23" s="131">
        <f t="shared" si="11"/>
        <v>1221.670078769019</v>
      </c>
      <c r="Q23" s="131">
        <f t="shared" si="11"/>
        <v>1358.7355022406653</v>
      </c>
      <c r="R23" s="131">
        <f t="shared" si="11"/>
        <v>1483.7391684468066</v>
      </c>
      <c r="S23" s="131">
        <f t="shared" si="11"/>
        <v>1611.9494504382355</v>
      </c>
      <c r="T23" s="131">
        <f t="shared" si="11"/>
        <v>1742.1779981446928</v>
      </c>
      <c r="U23" s="131">
        <f t="shared" si="11"/>
        <v>1873.0767774647534</v>
      </c>
      <c r="V23" s="146"/>
      <c r="W23" s="147"/>
      <c r="X23" s="131"/>
    </row>
    <row r="24" spans="2:28" s="148" customFormat="1" x14ac:dyDescent="0.2">
      <c r="B24" s="115" t="s">
        <v>21</v>
      </c>
      <c r="C24" s="144"/>
      <c r="D24" s="130">
        <f>+'Historical Financials'!AD127</f>
        <v>8.1931707914109406</v>
      </c>
      <c r="E24" s="130">
        <f>+'Historical Financials'!AE127</f>
        <v>33.819015437062141</v>
      </c>
      <c r="F24" s="130">
        <f>+'Historical Financials'!AF127</f>
        <v>73.07811334853838</v>
      </c>
      <c r="G24" s="130">
        <f>+'Historical Financials'!AG127</f>
        <v>153.8710678700572</v>
      </c>
      <c r="H24" s="130">
        <f>+'Historical Financials'!AH127</f>
        <v>244.12997637053951</v>
      </c>
      <c r="I24" s="130">
        <f>+'Historical Financials'!AI127</f>
        <v>371.92716936838116</v>
      </c>
      <c r="J24" s="130">
        <f>+'Historical Financials'!AJ127</f>
        <v>447.84487610806991</v>
      </c>
      <c r="K24" s="131">
        <f t="shared" ref="K24:U24" si="12">+K38*K10</f>
        <v>547.7951564574679</v>
      </c>
      <c r="L24" s="131">
        <f t="shared" si="12"/>
        <v>657.35418774896141</v>
      </c>
      <c r="M24" s="131">
        <f t="shared" si="12"/>
        <v>775.67794154377441</v>
      </c>
      <c r="N24" s="131">
        <f t="shared" si="12"/>
        <v>899.78641219077826</v>
      </c>
      <c r="O24" s="131">
        <f t="shared" si="12"/>
        <v>1025.7565098974874</v>
      </c>
      <c r="P24" s="131">
        <f t="shared" si="12"/>
        <v>1148.847291085186</v>
      </c>
      <c r="Q24" s="131">
        <f t="shared" si="12"/>
        <v>1280.9647295599825</v>
      </c>
      <c r="R24" s="131">
        <f t="shared" si="12"/>
        <v>1421.8708498115802</v>
      </c>
      <c r="S24" s="131">
        <f t="shared" si="12"/>
        <v>1571.1672890417963</v>
      </c>
      <c r="T24" s="131">
        <f t="shared" si="12"/>
        <v>1728.2840179459761</v>
      </c>
      <c r="U24" s="131">
        <f t="shared" si="12"/>
        <v>1901.1124197405738</v>
      </c>
      <c r="V24" s="146"/>
      <c r="W24" s="147"/>
      <c r="X24" s="131"/>
    </row>
    <row r="25" spans="2:28" s="148" customFormat="1" ht="13.5" x14ac:dyDescent="0.35">
      <c r="B25" s="115" t="s">
        <v>22</v>
      </c>
      <c r="C25" s="144"/>
      <c r="D25" s="133">
        <f>+'Historical Financials'!AD128</f>
        <v>109.32260242264982</v>
      </c>
      <c r="E25" s="133">
        <f>+'Historical Financials'!AE128</f>
        <v>171.14287637667854</v>
      </c>
      <c r="F25" s="133">
        <f>+'Historical Financials'!AF128</f>
        <v>197.97988122144125</v>
      </c>
      <c r="G25" s="133">
        <f>+'Historical Financials'!AG128</f>
        <v>253.61333996855174</v>
      </c>
      <c r="H25" s="133">
        <f>+'Historical Financials'!AH128</f>
        <v>290.2279570092</v>
      </c>
      <c r="I25" s="133">
        <f>+'Historical Financials'!AI128</f>
        <v>351.24139165570546</v>
      </c>
      <c r="J25" s="133">
        <f ca="1">+'Historical Financials'!AJ128</f>
        <v>407.88059810024265</v>
      </c>
      <c r="K25" s="134">
        <f t="shared" ref="K25:U25" ca="1" si="13">+K39*K11</f>
        <v>517.85324365642657</v>
      </c>
      <c r="L25" s="134">
        <f t="shared" ca="1" si="13"/>
        <v>590.35269776832627</v>
      </c>
      <c r="M25" s="134">
        <f t="shared" ca="1" si="13"/>
        <v>661.19502150052551</v>
      </c>
      <c r="N25" s="134">
        <f t="shared" ca="1" si="13"/>
        <v>727.31452365057805</v>
      </c>
      <c r="O25" s="134">
        <f t="shared" ca="1" si="13"/>
        <v>800.04597601563592</v>
      </c>
      <c r="P25" s="134">
        <f t="shared" ca="1" si="13"/>
        <v>880.05057361719969</v>
      </c>
      <c r="Q25" s="134">
        <f t="shared" ca="1" si="13"/>
        <v>968.05563097891968</v>
      </c>
      <c r="R25" s="134">
        <f t="shared" ca="1" si="13"/>
        <v>1064.8611940768119</v>
      </c>
      <c r="S25" s="134">
        <f t="shared" ca="1" si="13"/>
        <v>1171.347313484493</v>
      </c>
      <c r="T25" s="134">
        <f t="shared" ca="1" si="13"/>
        <v>1288.4820448329426</v>
      </c>
      <c r="U25" s="134">
        <f t="shared" ca="1" si="13"/>
        <v>1417.3302493162369</v>
      </c>
      <c r="V25" s="146"/>
      <c r="W25" s="147"/>
      <c r="X25" s="134"/>
    </row>
    <row r="26" spans="2:28" s="141" customFormat="1" x14ac:dyDescent="0.2">
      <c r="B26" s="135" t="s">
        <v>263</v>
      </c>
      <c r="C26" s="136"/>
      <c r="D26" s="136">
        <f>+IFERROR(D24+D23+D25,"n/a")</f>
        <v>135.23600000000005</v>
      </c>
      <c r="E26" s="136">
        <f t="shared" ref="E26:U26" si="14">+IFERROR(E24+E23+E25,"n/a")</f>
        <v>239.14000000000004</v>
      </c>
      <c r="F26" s="136">
        <f t="shared" si="14"/>
        <v>317.82400000000001</v>
      </c>
      <c r="G26" s="136">
        <f t="shared" si="14"/>
        <v>528.80199999999991</v>
      </c>
      <c r="H26" s="136">
        <f t="shared" si="14"/>
        <v>720.57276806938648</v>
      </c>
      <c r="I26" s="136">
        <f t="shared" si="14"/>
        <v>1022.0039999999999</v>
      </c>
      <c r="J26" s="136">
        <f t="shared" ca="1" si="14"/>
        <v>1297.3446363899843</v>
      </c>
      <c r="K26" s="136">
        <f t="shared" ca="1" si="14"/>
        <v>1590.3269753607692</v>
      </c>
      <c r="L26" s="136">
        <f t="shared" ca="1" si="14"/>
        <v>1900.7642610905259</v>
      </c>
      <c r="M26" s="136">
        <f t="shared" ca="1" si="14"/>
        <v>2235.0541998560352</v>
      </c>
      <c r="N26" s="136">
        <f t="shared" ca="1" si="14"/>
        <v>2563.1498408296643</v>
      </c>
      <c r="O26" s="136">
        <f t="shared" ca="1" si="14"/>
        <v>2904.6532703601124</v>
      </c>
      <c r="P26" s="136">
        <f t="shared" ca="1" si="14"/>
        <v>3250.5679434714048</v>
      </c>
      <c r="Q26" s="136">
        <f t="shared" ca="1" si="14"/>
        <v>3607.7558627795679</v>
      </c>
      <c r="R26" s="136">
        <f t="shared" ca="1" si="14"/>
        <v>3970.4712123351987</v>
      </c>
      <c r="S26" s="136">
        <f t="shared" ca="1" si="14"/>
        <v>4354.4640529645249</v>
      </c>
      <c r="T26" s="136">
        <f t="shared" ca="1" si="14"/>
        <v>4758.9440609236117</v>
      </c>
      <c r="U26" s="136">
        <f t="shared" ca="1" si="14"/>
        <v>5191.5194465215645</v>
      </c>
      <c r="V26" s="136"/>
      <c r="W26" s="136"/>
      <c r="X26" s="136"/>
      <c r="Y26" s="138"/>
    </row>
    <row r="27" spans="2:28" s="141" customFormat="1" x14ac:dyDescent="0.2">
      <c r="B27" s="155" t="s">
        <v>28</v>
      </c>
      <c r="C27" s="136"/>
      <c r="D27" s="136"/>
      <c r="E27" s="223">
        <f>+E34</f>
        <v>0.76831612884143241</v>
      </c>
      <c r="F27" s="223">
        <f t="shared" ref="F27:U27" si="15">+F34</f>
        <v>0.3290290206573554</v>
      </c>
      <c r="G27" s="223">
        <f t="shared" si="15"/>
        <v>0.66382022754732151</v>
      </c>
      <c r="H27" s="223">
        <f t="shared" si="15"/>
        <v>0.36265136680531951</v>
      </c>
      <c r="I27" s="223">
        <f t="shared" si="15"/>
        <v>0.41832170918452971</v>
      </c>
      <c r="J27" s="223">
        <f t="shared" ca="1" si="15"/>
        <v>0.26941248409006668</v>
      </c>
      <c r="K27" s="223">
        <f t="shared" ca="1" si="15"/>
        <v>0.22583231221122801</v>
      </c>
      <c r="L27" s="223">
        <f t="shared" ca="1" si="15"/>
        <v>0.19520343334384638</v>
      </c>
      <c r="M27" s="223">
        <f t="shared" ca="1" si="15"/>
        <v>0.17587133007946876</v>
      </c>
      <c r="N27" s="223">
        <f t="shared" ca="1" si="15"/>
        <v>0.14679538464649422</v>
      </c>
      <c r="O27" s="223">
        <f t="shared" ca="1" si="15"/>
        <v>0.13323584290331891</v>
      </c>
      <c r="P27" s="223">
        <f t="shared" ca="1" si="15"/>
        <v>0.11908983307615451</v>
      </c>
      <c r="Q27" s="223">
        <f t="shared" ca="1" si="15"/>
        <v>0.10988477260583229</v>
      </c>
      <c r="R27" s="223">
        <f t="shared" ca="1" si="15"/>
        <v>0.10053766478427373</v>
      </c>
      <c r="S27" s="223">
        <f t="shared" ca="1" si="15"/>
        <v>9.6712158354495203E-2</v>
      </c>
      <c r="T27" s="223">
        <f t="shared" ca="1" si="15"/>
        <v>9.2888585837266557E-2</v>
      </c>
      <c r="U27" s="223">
        <f t="shared" ca="1" si="15"/>
        <v>9.089734614657341E-2</v>
      </c>
      <c r="V27" s="136"/>
      <c r="W27" s="137"/>
      <c r="X27" s="138"/>
      <c r="Y27" s="139"/>
      <c r="Z27" s="140"/>
      <c r="AB27" s="140"/>
    </row>
    <row r="28" spans="2:28" s="141" customFormat="1" x14ac:dyDescent="0.2">
      <c r="B28" s="155" t="s">
        <v>453</v>
      </c>
      <c r="C28" s="136"/>
      <c r="D28" s="136"/>
      <c r="E28" s="223">
        <f>+E27</f>
        <v>0.76831612884143241</v>
      </c>
      <c r="F28" s="223">
        <f t="shared" ref="F28" si="16">+F27</f>
        <v>0.3290290206573554</v>
      </c>
      <c r="G28" s="223">
        <f t="shared" ref="G28" si="17">+G27</f>
        <v>0.66382022754732151</v>
      </c>
      <c r="H28" s="223">
        <f t="shared" ref="H28" si="18">+H27</f>
        <v>0.36265136680531951</v>
      </c>
      <c r="I28" s="223">
        <f t="shared" ref="I28" si="19">+I27</f>
        <v>0.41832170918452971</v>
      </c>
      <c r="J28" s="223">
        <f t="shared" ref="J28" ca="1" si="20">+J27</f>
        <v>0.26941248409006668</v>
      </c>
      <c r="K28" s="223">
        <f t="shared" ref="K28" ca="1" si="21">+K27</f>
        <v>0.22583231221122801</v>
      </c>
      <c r="L28" s="223">
        <f t="shared" ref="L28" ca="1" si="22">+L27</f>
        <v>0.19520343334384638</v>
      </c>
      <c r="M28" s="223">
        <f t="shared" ref="M28" ca="1" si="23">+M27</f>
        <v>0.17587133007946876</v>
      </c>
      <c r="N28" s="223">
        <f t="shared" ref="N28" ca="1" si="24">+N27</f>
        <v>0.14679538464649422</v>
      </c>
      <c r="O28" s="223">
        <f t="shared" ref="O28" ca="1" si="25">+O27</f>
        <v>0.13323584290331891</v>
      </c>
      <c r="P28" s="223">
        <f t="shared" ref="P28" ca="1" si="26">+P27</f>
        <v>0.11908983307615451</v>
      </c>
      <c r="Q28" s="223">
        <f t="shared" ref="Q28" ca="1" si="27">+Q27</f>
        <v>0.10988477260583229</v>
      </c>
      <c r="R28" s="223">
        <f t="shared" ref="R28" ca="1" si="28">+R27</f>
        <v>0.10053766478427373</v>
      </c>
      <c r="S28" s="223">
        <f t="shared" ref="S28" ca="1" si="29">+S27</f>
        <v>9.6712158354495203E-2</v>
      </c>
      <c r="T28" s="223">
        <f t="shared" ref="T28" ca="1" si="30">+T27</f>
        <v>9.2888585837266557E-2</v>
      </c>
      <c r="U28" s="223">
        <f t="shared" ref="U28" ca="1" si="31">+U27</f>
        <v>9.089734614657341E-2</v>
      </c>
      <c r="V28" s="136"/>
      <c r="W28" s="137"/>
      <c r="X28" s="138"/>
      <c r="Y28" s="139"/>
      <c r="Z28" s="140"/>
      <c r="AB28" s="140"/>
    </row>
    <row r="29" spans="2:28" s="148" customFormat="1" x14ac:dyDescent="0.2">
      <c r="B29" s="155"/>
      <c r="C29" s="144"/>
      <c r="D29" s="147"/>
      <c r="E29" s="147"/>
      <c r="F29" s="147"/>
      <c r="G29" s="147"/>
      <c r="H29" s="146"/>
      <c r="I29" s="146"/>
      <c r="J29" s="146"/>
      <c r="K29" s="146"/>
      <c r="L29" s="147"/>
      <c r="M29" s="147"/>
      <c r="N29" s="147"/>
      <c r="O29" s="147"/>
      <c r="P29" s="147"/>
      <c r="Q29" s="147"/>
      <c r="R29" s="147"/>
      <c r="S29" s="147"/>
      <c r="T29" s="147"/>
      <c r="U29" s="147"/>
      <c r="V29" s="147"/>
      <c r="W29" s="147"/>
      <c r="X29" s="147"/>
    </row>
    <row r="30" spans="2:28" s="148" customFormat="1" x14ac:dyDescent="0.2">
      <c r="B30" s="143" t="s">
        <v>28</v>
      </c>
      <c r="C30" s="144"/>
      <c r="D30" s="147"/>
      <c r="E30" s="147"/>
      <c r="F30" s="147"/>
      <c r="G30" s="147"/>
      <c r="H30" s="146"/>
      <c r="I30" s="146"/>
      <c r="J30" s="146"/>
      <c r="K30" s="146"/>
      <c r="L30" s="147"/>
      <c r="M30" s="147"/>
      <c r="N30" s="147"/>
      <c r="O30" s="147"/>
      <c r="P30" s="147"/>
      <c r="Q30" s="147"/>
      <c r="R30" s="147"/>
      <c r="S30" s="147"/>
      <c r="T30" s="147"/>
      <c r="U30" s="147"/>
      <c r="V30" s="147"/>
      <c r="W30" s="147"/>
      <c r="X30" s="147"/>
    </row>
    <row r="31" spans="2:28" s="148" customFormat="1" x14ac:dyDescent="0.2">
      <c r="B31" s="149" t="s">
        <v>20</v>
      </c>
      <c r="C31" s="144"/>
      <c r="D31" s="158"/>
      <c r="E31" s="219">
        <f t="shared" ref="E31:T31" si="32">+IFERROR(E23/D23-1,"n/a")</f>
        <v>0.92876245880663055</v>
      </c>
      <c r="F31" s="219">
        <f t="shared" si="32"/>
        <v>0.36830292581324775</v>
      </c>
      <c r="G31" s="219">
        <f t="shared" si="32"/>
        <v>1.5941405738176209</v>
      </c>
      <c r="H31" s="219">
        <f t="shared" si="32"/>
        <v>0.53493678346271523</v>
      </c>
      <c r="I31" s="219">
        <f t="shared" si="32"/>
        <v>0.60478857376730621</v>
      </c>
      <c r="J31" s="219">
        <f t="shared" si="32"/>
        <v>0.47780050349807057</v>
      </c>
      <c r="K31" s="219">
        <f t="shared" si="32"/>
        <v>0.18807927775342903</v>
      </c>
      <c r="L31" s="219">
        <f t="shared" si="32"/>
        <v>0.24468085106382986</v>
      </c>
      <c r="M31" s="219">
        <f t="shared" si="32"/>
        <v>0.22222222222222232</v>
      </c>
      <c r="N31" s="219">
        <f t="shared" si="32"/>
        <v>0.17272727272727262</v>
      </c>
      <c r="O31" s="219">
        <f t="shared" si="32"/>
        <v>0.15255813953488362</v>
      </c>
      <c r="P31" s="219">
        <f t="shared" si="32"/>
        <v>0.13238095238095227</v>
      </c>
      <c r="Q31" s="219">
        <f t="shared" si="32"/>
        <v>0.11219512195121961</v>
      </c>
      <c r="R31" s="219">
        <f t="shared" si="32"/>
        <v>9.2000000000000082E-2</v>
      </c>
      <c r="S31" s="219">
        <f t="shared" si="32"/>
        <v>8.6410256410256236E-2</v>
      </c>
      <c r="T31" s="219">
        <f t="shared" si="32"/>
        <v>8.07894736842103E-2</v>
      </c>
      <c r="U31" s="219">
        <f t="shared" ref="U31" si="33">+IFERROR(U23/T23-1,"n/a")</f>
        <v>7.5135135135135034E-2</v>
      </c>
      <c r="V31" s="147"/>
      <c r="W31" s="147"/>
      <c r="X31" s="147"/>
    </row>
    <row r="32" spans="2:28" s="148" customFormat="1" x14ac:dyDescent="0.2">
      <c r="B32" s="149" t="s">
        <v>21</v>
      </c>
      <c r="C32" s="144"/>
      <c r="D32" s="158"/>
      <c r="E32" s="219">
        <f t="shared" ref="E32:T32" si="34">+IFERROR(E24/D24-1,"n/a")</f>
        <v>3.1277078554880449</v>
      </c>
      <c r="F32" s="219">
        <f t="shared" si="34"/>
        <v>1.1608586886433225</v>
      </c>
      <c r="G32" s="219">
        <f t="shared" si="34"/>
        <v>1.1055697912750611</v>
      </c>
      <c r="H32" s="219">
        <f t="shared" si="34"/>
        <v>0.5865879125288529</v>
      </c>
      <c r="I32" s="219">
        <f t="shared" si="34"/>
        <v>0.5234801350403262</v>
      </c>
      <c r="J32" s="219">
        <f t="shared" si="34"/>
        <v>0.20411981966419579</v>
      </c>
      <c r="K32" s="219">
        <f t="shared" si="34"/>
        <v>0.2231805825668951</v>
      </c>
      <c r="L32" s="219">
        <f t="shared" si="34"/>
        <v>0.19999999999999996</v>
      </c>
      <c r="M32" s="219">
        <f t="shared" si="34"/>
        <v>0.17999999999999994</v>
      </c>
      <c r="N32" s="219">
        <f t="shared" si="34"/>
        <v>0.15999999999999992</v>
      </c>
      <c r="O32" s="219">
        <f t="shared" si="34"/>
        <v>0.14000000000000012</v>
      </c>
      <c r="P32" s="219">
        <f t="shared" si="34"/>
        <v>0.12000000000000011</v>
      </c>
      <c r="Q32" s="219">
        <f t="shared" si="34"/>
        <v>0.11499999999999999</v>
      </c>
      <c r="R32" s="219">
        <f t="shared" si="34"/>
        <v>0.10999999999999965</v>
      </c>
      <c r="S32" s="219">
        <f t="shared" si="34"/>
        <v>0.10499999999999998</v>
      </c>
      <c r="T32" s="219">
        <f t="shared" si="34"/>
        <v>0.10000000000000009</v>
      </c>
      <c r="U32" s="219">
        <f t="shared" ref="U32" si="35">+IFERROR(U24/T24-1,"n/a")</f>
        <v>0.10000000000000009</v>
      </c>
      <c r="V32" s="147"/>
      <c r="W32" s="147"/>
      <c r="X32" s="147"/>
    </row>
    <row r="33" spans="2:26" s="148" customFormat="1" ht="13.5" x14ac:dyDescent="0.35">
      <c r="B33" s="149" t="s">
        <v>22</v>
      </c>
      <c r="C33" s="144"/>
      <c r="D33" s="159"/>
      <c r="E33" s="220">
        <f t="shared" ref="E33:T33" si="36">+IFERROR(E25/D25-1,"n/a")</f>
        <v>0.56548483647532155</v>
      </c>
      <c r="F33" s="220">
        <f t="shared" si="36"/>
        <v>0.15681052821442321</v>
      </c>
      <c r="G33" s="220">
        <f t="shared" si="36"/>
        <v>0.28100561735808016</v>
      </c>
      <c r="H33" s="220">
        <f t="shared" si="36"/>
        <v>0.14437181043074676</v>
      </c>
      <c r="I33" s="220">
        <f t="shared" si="36"/>
        <v>0.2102259040626171</v>
      </c>
      <c r="J33" s="220">
        <f t="shared" ca="1" si="36"/>
        <v>0.16125436178676855</v>
      </c>
      <c r="K33" s="220">
        <f t="shared" ca="1" si="36"/>
        <v>0.26961970260021184</v>
      </c>
      <c r="L33" s="220">
        <f t="shared" ca="1" si="36"/>
        <v>0.1399999999999999</v>
      </c>
      <c r="M33" s="220">
        <f t="shared" ca="1" si="36"/>
        <v>0.12000000000000011</v>
      </c>
      <c r="N33" s="220">
        <f t="shared" ca="1" si="36"/>
        <v>0.10000000000000009</v>
      </c>
      <c r="O33" s="220">
        <f t="shared" ca="1" si="36"/>
        <v>0.10000000000000009</v>
      </c>
      <c r="P33" s="220">
        <f t="shared" ca="1" si="36"/>
        <v>0.10000000000000031</v>
      </c>
      <c r="Q33" s="220">
        <f t="shared" ca="1" si="36"/>
        <v>0.10000000000000009</v>
      </c>
      <c r="R33" s="220">
        <f t="shared" ca="1" si="36"/>
        <v>0.10000000000000031</v>
      </c>
      <c r="S33" s="220">
        <f t="shared" ca="1" si="36"/>
        <v>9.9999999999999867E-2</v>
      </c>
      <c r="T33" s="220">
        <f t="shared" ca="1" si="36"/>
        <v>0.10000000000000031</v>
      </c>
      <c r="U33" s="220">
        <f t="shared" ref="U33" ca="1" si="37">+IFERROR(U25/T25-1,"n/a")</f>
        <v>0.10000000000000009</v>
      </c>
      <c r="V33" s="147"/>
      <c r="W33" s="147"/>
      <c r="X33" s="147"/>
    </row>
    <row r="34" spans="2:26" s="148" customFormat="1" x14ac:dyDescent="0.2">
      <c r="B34" s="155" t="s">
        <v>263</v>
      </c>
      <c r="C34" s="144"/>
      <c r="D34" s="158"/>
      <c r="E34" s="219">
        <f t="shared" ref="E34:T34" si="38">+IFERROR(E26/D26-1,"n/a")</f>
        <v>0.76831612884143241</v>
      </c>
      <c r="F34" s="219">
        <f t="shared" si="38"/>
        <v>0.3290290206573554</v>
      </c>
      <c r="G34" s="219">
        <f t="shared" si="38"/>
        <v>0.66382022754732151</v>
      </c>
      <c r="H34" s="219">
        <f t="shared" si="38"/>
        <v>0.36265136680531951</v>
      </c>
      <c r="I34" s="219">
        <f t="shared" si="38"/>
        <v>0.41832170918452971</v>
      </c>
      <c r="J34" s="219">
        <f t="shared" ca="1" si="38"/>
        <v>0.26941248409006668</v>
      </c>
      <c r="K34" s="219">
        <f t="shared" ca="1" si="38"/>
        <v>0.22583231221122801</v>
      </c>
      <c r="L34" s="219">
        <f t="shared" ca="1" si="38"/>
        <v>0.19520343334384638</v>
      </c>
      <c r="M34" s="219">
        <f t="shared" ca="1" si="38"/>
        <v>0.17587133007946876</v>
      </c>
      <c r="N34" s="219">
        <f t="shared" ca="1" si="38"/>
        <v>0.14679538464649422</v>
      </c>
      <c r="O34" s="219">
        <f t="shared" ca="1" si="38"/>
        <v>0.13323584290331891</v>
      </c>
      <c r="P34" s="219">
        <f t="shared" ca="1" si="38"/>
        <v>0.11908983307615451</v>
      </c>
      <c r="Q34" s="219">
        <f t="shared" ca="1" si="38"/>
        <v>0.10988477260583229</v>
      </c>
      <c r="R34" s="219">
        <f t="shared" ca="1" si="38"/>
        <v>0.10053766478427373</v>
      </c>
      <c r="S34" s="219">
        <f t="shared" ca="1" si="38"/>
        <v>9.6712158354495203E-2</v>
      </c>
      <c r="T34" s="219">
        <f t="shared" ca="1" si="38"/>
        <v>9.2888585837266557E-2</v>
      </c>
      <c r="U34" s="219">
        <f t="shared" ref="U34" ca="1" si="39">+IFERROR(U26/T26-1,"n/a")</f>
        <v>9.089734614657341E-2</v>
      </c>
      <c r="V34" s="147"/>
      <c r="W34" s="156"/>
      <c r="X34" s="156"/>
    </row>
    <row r="35" spans="2:26" s="148" customFormat="1" x14ac:dyDescent="0.2">
      <c r="B35" s="155"/>
      <c r="C35" s="144"/>
      <c r="D35" s="147"/>
      <c r="E35" s="147"/>
      <c r="F35" s="147"/>
      <c r="G35" s="147"/>
      <c r="H35" s="146"/>
      <c r="I35" s="146"/>
      <c r="J35" s="146"/>
      <c r="K35" s="146"/>
      <c r="L35" s="147"/>
      <c r="M35" s="147"/>
      <c r="N35" s="147"/>
      <c r="O35" s="147"/>
      <c r="P35" s="147"/>
      <c r="Q35" s="147"/>
      <c r="R35" s="147"/>
      <c r="S35" s="147"/>
      <c r="T35" s="147"/>
      <c r="U35" s="147"/>
      <c r="V35" s="147"/>
      <c r="W35" s="147"/>
      <c r="X35" s="147"/>
    </row>
    <row r="36" spans="2:26" s="148" customFormat="1" x14ac:dyDescent="0.2">
      <c r="B36" s="143" t="s">
        <v>29</v>
      </c>
      <c r="C36" s="144"/>
      <c r="D36" s="147"/>
      <c r="E36" s="147"/>
      <c r="F36" s="147"/>
      <c r="G36" s="147"/>
      <c r="H36" s="146"/>
      <c r="I36" s="146"/>
      <c r="J36" s="146"/>
      <c r="K36" s="146"/>
      <c r="L36" s="147"/>
      <c r="M36" s="147"/>
      <c r="N36" s="147"/>
      <c r="O36" s="147"/>
      <c r="P36" s="147"/>
      <c r="Q36" s="147"/>
      <c r="R36" s="147"/>
      <c r="S36" s="147"/>
      <c r="T36" s="147"/>
      <c r="U36" s="147"/>
      <c r="V36" s="147"/>
      <c r="W36" s="147"/>
      <c r="X36" s="147"/>
    </row>
    <row r="37" spans="2:26" s="148" customFormat="1" x14ac:dyDescent="0.2">
      <c r="B37" s="149" t="s">
        <v>20</v>
      </c>
      <c r="C37" s="144"/>
      <c r="D37" s="156">
        <f>+D23/D9</f>
        <v>0.70824247745560642</v>
      </c>
      <c r="E37" s="156">
        <f>+E23/E9</f>
        <v>0.75947976059418121</v>
      </c>
      <c r="F37" s="156">
        <f>+F23/F9</f>
        <v>0.7088228538736282</v>
      </c>
      <c r="G37" s="156">
        <f>+G23/G9</f>
        <v>0.78980750606358563</v>
      </c>
      <c r="H37" s="156">
        <f>+H23/H9</f>
        <v>0.77716451324516311</v>
      </c>
      <c r="I37" s="156">
        <f>+I23/I9</f>
        <v>0.6667115230050964</v>
      </c>
      <c r="J37" s="156">
        <f>+J23/J9</f>
        <v>0.57361492011599313</v>
      </c>
      <c r="K37" s="152">
        <v>0.47</v>
      </c>
      <c r="L37" s="152">
        <v>0.45</v>
      </c>
      <c r="M37" s="152">
        <f t="shared" ref="M37:U37" si="40">+L37-1%</f>
        <v>0.44</v>
      </c>
      <c r="N37" s="152">
        <f t="shared" si="40"/>
        <v>0.43</v>
      </c>
      <c r="O37" s="152">
        <f t="shared" si="40"/>
        <v>0.42</v>
      </c>
      <c r="P37" s="152">
        <f t="shared" si="40"/>
        <v>0.41</v>
      </c>
      <c r="Q37" s="152">
        <f t="shared" si="40"/>
        <v>0.39999999999999997</v>
      </c>
      <c r="R37" s="152">
        <f t="shared" si="40"/>
        <v>0.38999999999999996</v>
      </c>
      <c r="S37" s="152">
        <f t="shared" si="40"/>
        <v>0.37999999999999995</v>
      </c>
      <c r="T37" s="152">
        <f t="shared" si="40"/>
        <v>0.36999999999999994</v>
      </c>
      <c r="U37" s="152">
        <f t="shared" si="40"/>
        <v>0.35999999999999993</v>
      </c>
      <c r="V37" s="147"/>
      <c r="W37" s="147"/>
      <c r="X37" s="147"/>
    </row>
    <row r="38" spans="2:26" s="148" customFormat="1" x14ac:dyDescent="0.2">
      <c r="B38" s="149" t="s">
        <v>21</v>
      </c>
      <c r="C38" s="144"/>
      <c r="D38" s="156">
        <f>+D24/D10</f>
        <v>0.309514970775979</v>
      </c>
      <c r="E38" s="156">
        <f>+E24/E10</f>
        <v>0.50937622094290269</v>
      </c>
      <c r="F38" s="156">
        <f>+F24/F10</f>
        <v>0.60433592739626352</v>
      </c>
      <c r="G38" s="156">
        <f>+G24/G10</f>
        <v>0.70880561931988484</v>
      </c>
      <c r="H38" s="156">
        <f>+H24/H10</f>
        <v>0.73236869041959629</v>
      </c>
      <c r="I38" s="156">
        <f>+I24/I10</f>
        <v>0.77697848553196092</v>
      </c>
      <c r="J38" s="156">
        <f>+J24/J10</f>
        <v>0.7805879308485365</v>
      </c>
      <c r="K38" s="152">
        <v>0.77</v>
      </c>
      <c r="L38" s="152">
        <f t="shared" ref="L38:U38" si="41">+K38</f>
        <v>0.77</v>
      </c>
      <c r="M38" s="152">
        <f t="shared" si="41"/>
        <v>0.77</v>
      </c>
      <c r="N38" s="152">
        <f t="shared" si="41"/>
        <v>0.77</v>
      </c>
      <c r="O38" s="152">
        <f t="shared" si="41"/>
        <v>0.77</v>
      </c>
      <c r="P38" s="152">
        <f t="shared" si="41"/>
        <v>0.77</v>
      </c>
      <c r="Q38" s="152">
        <f t="shared" si="41"/>
        <v>0.77</v>
      </c>
      <c r="R38" s="152">
        <f t="shared" si="41"/>
        <v>0.77</v>
      </c>
      <c r="S38" s="152">
        <f t="shared" si="41"/>
        <v>0.77</v>
      </c>
      <c r="T38" s="152">
        <f t="shared" si="41"/>
        <v>0.77</v>
      </c>
      <c r="U38" s="152">
        <f t="shared" si="41"/>
        <v>0.77</v>
      </c>
      <c r="V38" s="147"/>
      <c r="W38" s="147"/>
      <c r="X38" s="147"/>
    </row>
    <row r="39" spans="2:26" s="148" customFormat="1" ht="13.5" x14ac:dyDescent="0.35">
      <c r="B39" s="149" t="s">
        <v>22</v>
      </c>
      <c r="C39" s="144"/>
      <c r="D39" s="160">
        <f>+D25/D11</f>
        <v>0.33758214680907178</v>
      </c>
      <c r="E39" s="160">
        <f>+E25/E11</f>
        <v>0.4251796222704482</v>
      </c>
      <c r="F39" s="160">
        <f>+F25/F11</f>
        <v>0.43556384017459804</v>
      </c>
      <c r="G39" s="160">
        <f>+G25/G11</f>
        <v>0.44798987477531332</v>
      </c>
      <c r="H39" s="160">
        <f>+H25/H11</f>
        <v>0.3895557009772852</v>
      </c>
      <c r="I39" s="160">
        <f>+I25/I11</f>
        <v>0.34210013397573974</v>
      </c>
      <c r="J39" s="160">
        <f ca="1">+J25/J11</f>
        <v>0.31978079669723319</v>
      </c>
      <c r="K39" s="154">
        <v>0.35</v>
      </c>
      <c r="L39" s="154">
        <v>0.35</v>
      </c>
      <c r="M39" s="154">
        <v>0.35</v>
      </c>
      <c r="N39" s="154">
        <v>0.35</v>
      </c>
      <c r="O39" s="154">
        <v>0.35</v>
      </c>
      <c r="P39" s="154">
        <v>0.35</v>
      </c>
      <c r="Q39" s="154">
        <v>0.35</v>
      </c>
      <c r="R39" s="154">
        <v>0.35</v>
      </c>
      <c r="S39" s="154">
        <v>0.35</v>
      </c>
      <c r="T39" s="154">
        <v>0.35</v>
      </c>
      <c r="U39" s="154">
        <v>0.35</v>
      </c>
      <c r="V39" s="147"/>
      <c r="W39" s="147"/>
      <c r="X39" s="147"/>
    </row>
    <row r="40" spans="2:26" s="148" customFormat="1" x14ac:dyDescent="0.2">
      <c r="B40" s="155" t="s">
        <v>263</v>
      </c>
      <c r="C40" s="144"/>
      <c r="D40" s="156">
        <f>+D26/D12</f>
        <v>0.36031129856047073</v>
      </c>
      <c r="E40" s="156">
        <f>+E26/E12</f>
        <v>0.46533077518806659</v>
      </c>
      <c r="F40" s="156">
        <f>+F26/F12</f>
        <v>0.49548747577704438</v>
      </c>
      <c r="G40" s="156">
        <f>+G26/G12</f>
        <v>0.56447513511378578</v>
      </c>
      <c r="H40" s="156">
        <f>+H26/H12</f>
        <v>0.54672760469431592</v>
      </c>
      <c r="I40" s="156">
        <f>+I26/I12</f>
        <v>0.5231313228516381</v>
      </c>
      <c r="J40" s="156">
        <f ca="1">+J26/J12</f>
        <v>0.49533681775158794</v>
      </c>
      <c r="K40" s="156">
        <f t="shared" ref="K40:U40" ca="1" si="42">+K26/K12</f>
        <v>0.48084768931096122</v>
      </c>
      <c r="L40" s="156">
        <f t="shared" ca="1" si="42"/>
        <v>0.47618303270173246</v>
      </c>
      <c r="M40" s="156">
        <f t="shared" ca="1" si="42"/>
        <v>0.4744783087559199</v>
      </c>
      <c r="N40" s="156">
        <f t="shared" ca="1" si="42"/>
        <v>0.47260476818491043</v>
      </c>
      <c r="O40" s="156">
        <f t="shared" ca="1" si="42"/>
        <v>0.46950042727699698</v>
      </c>
      <c r="P40" s="156">
        <f t="shared" ca="1" si="42"/>
        <v>0.46528926521261099</v>
      </c>
      <c r="Q40" s="156">
        <f t="shared" ca="1" si="42"/>
        <v>0.46097832815806034</v>
      </c>
      <c r="R40" s="156">
        <f t="shared" ca="1" si="42"/>
        <v>0.45671693903716415</v>
      </c>
      <c r="S40" s="156">
        <f t="shared" ca="1" si="42"/>
        <v>0.45221659325971347</v>
      </c>
      <c r="T40" s="156">
        <f t="shared" ca="1" si="42"/>
        <v>0.44750087165592684</v>
      </c>
      <c r="U40" s="156">
        <f t="shared" ca="1" si="42"/>
        <v>0.44290635845932191</v>
      </c>
      <c r="V40" s="147"/>
      <c r="W40" s="151"/>
      <c r="X40" s="151"/>
    </row>
    <row r="41" spans="2:26" s="148" customFormat="1" x14ac:dyDescent="0.2">
      <c r="B41" s="155"/>
      <c r="C41" s="144"/>
      <c r="D41" s="147"/>
      <c r="E41" s="147"/>
      <c r="F41" s="147"/>
      <c r="G41" s="147"/>
      <c r="H41" s="146"/>
      <c r="I41" s="146"/>
      <c r="J41" s="146"/>
      <c r="K41" s="146"/>
      <c r="L41" s="146"/>
      <c r="M41" s="147"/>
      <c r="N41" s="147"/>
      <c r="O41" s="147"/>
      <c r="P41" s="147"/>
      <c r="Q41" s="147"/>
      <c r="R41" s="147"/>
      <c r="S41" s="147"/>
      <c r="T41" s="147"/>
      <c r="U41" s="147"/>
      <c r="V41" s="147"/>
      <c r="W41" s="147"/>
      <c r="X41" s="147"/>
    </row>
    <row r="42" spans="2:26" s="148" customFormat="1" ht="13.5" x14ac:dyDescent="0.35">
      <c r="B42" s="115" t="s">
        <v>274</v>
      </c>
      <c r="C42" s="144"/>
      <c r="D42" s="133">
        <f>+'Historical Financials'!AD69</f>
        <v>5.1319999999999997</v>
      </c>
      <c r="E42" s="133">
        <f>+'Historical Financials'!AE69</f>
        <v>6.7690000000000001</v>
      </c>
      <c r="F42" s="133">
        <f>+'Historical Financials'!AF69</f>
        <v>9.347999999999999</v>
      </c>
      <c r="G42" s="133">
        <f>+'Historical Financials'!AG69</f>
        <v>12.065999999999999</v>
      </c>
      <c r="H42" s="133">
        <f>+'Historical Financials'!AH69</f>
        <v>16.794</v>
      </c>
      <c r="I42" s="133">
        <f>+'Historical Financials'!AI69</f>
        <v>25.553999999999998</v>
      </c>
      <c r="J42" s="133">
        <f>+'Historical Financials'!AJ69</f>
        <v>29.396999999999998</v>
      </c>
      <c r="K42" s="134">
        <f t="shared" ref="K42:U42" ca="1" si="43">+K47*K12</f>
        <v>41.751916428049462</v>
      </c>
      <c r="L42" s="134">
        <f t="shared" ca="1" si="43"/>
        <v>55.979205074700864</v>
      </c>
      <c r="M42" s="134">
        <f t="shared" ca="1" si="43"/>
        <v>72.655609748572715</v>
      </c>
      <c r="N42" s="134">
        <f t="shared" ca="1" si="43"/>
        <v>91.244261163655565</v>
      </c>
      <c r="O42" s="134">
        <f t="shared" ca="1" si="43"/>
        <v>112.7463223095808</v>
      </c>
      <c r="P42" s="134">
        <f t="shared" ca="1" si="43"/>
        <v>137.09578274372245</v>
      </c>
      <c r="Q42" s="134">
        <f t="shared" ca="1" si="43"/>
        <v>164.5403067569992</v>
      </c>
      <c r="R42" s="134">
        <f t="shared" ca="1" si="43"/>
        <v>194.94330246250632</v>
      </c>
      <c r="S42" s="134">
        <f t="shared" ca="1" si="43"/>
        <v>229.40515906242908</v>
      </c>
      <c r="T42" s="134">
        <f t="shared" ca="1" si="43"/>
        <v>268.24457071146446</v>
      </c>
      <c r="U42" s="134">
        <f t="shared" ca="1" si="43"/>
        <v>312.07295191875596</v>
      </c>
      <c r="V42" s="147"/>
      <c r="W42" s="147"/>
      <c r="X42" s="147"/>
      <c r="Z42" s="161"/>
    </row>
    <row r="43" spans="2:26" s="164" customFormat="1" x14ac:dyDescent="0.2">
      <c r="B43" s="135" t="s">
        <v>275</v>
      </c>
      <c r="C43" s="162"/>
      <c r="D43" s="136">
        <f t="shared" ref="D43:U43" si="44">+D42+D26</f>
        <v>140.36800000000005</v>
      </c>
      <c r="E43" s="136">
        <f t="shared" si="44"/>
        <v>245.90900000000005</v>
      </c>
      <c r="F43" s="136">
        <f t="shared" si="44"/>
        <v>327.17200000000003</v>
      </c>
      <c r="G43" s="136">
        <f t="shared" si="44"/>
        <v>540.86799999999994</v>
      </c>
      <c r="H43" s="136">
        <f t="shared" si="44"/>
        <v>737.36676806938647</v>
      </c>
      <c r="I43" s="136">
        <f t="shared" si="44"/>
        <v>1047.558</v>
      </c>
      <c r="J43" s="136">
        <f t="shared" ca="1" si="44"/>
        <v>1326.7416363899843</v>
      </c>
      <c r="K43" s="136">
        <f t="shared" ca="1" si="44"/>
        <v>1632.0788917888187</v>
      </c>
      <c r="L43" s="136">
        <f t="shared" ca="1" si="44"/>
        <v>1956.7434661652267</v>
      </c>
      <c r="M43" s="136">
        <f t="shared" ca="1" si="44"/>
        <v>2307.7098096046079</v>
      </c>
      <c r="N43" s="136">
        <f t="shared" ca="1" si="44"/>
        <v>2654.39410199332</v>
      </c>
      <c r="O43" s="136">
        <f t="shared" ca="1" si="44"/>
        <v>3017.399592669693</v>
      </c>
      <c r="P43" s="136">
        <f t="shared" ca="1" si="44"/>
        <v>3387.6637262151271</v>
      </c>
      <c r="Q43" s="136">
        <f t="shared" ca="1" si="44"/>
        <v>3772.296169536567</v>
      </c>
      <c r="R43" s="136">
        <f t="shared" ca="1" si="44"/>
        <v>4165.4145147977051</v>
      </c>
      <c r="S43" s="136">
        <f t="shared" ca="1" si="44"/>
        <v>4583.8692120269543</v>
      </c>
      <c r="T43" s="136">
        <f t="shared" ca="1" si="44"/>
        <v>5027.1886316350765</v>
      </c>
      <c r="U43" s="136">
        <f t="shared" ca="1" si="44"/>
        <v>5503.5923984403207</v>
      </c>
      <c r="V43" s="163"/>
      <c r="W43" s="163"/>
      <c r="X43" s="163"/>
    </row>
    <row r="44" spans="2:26" s="164" customFormat="1" x14ac:dyDescent="0.2">
      <c r="B44" s="155" t="s">
        <v>28</v>
      </c>
      <c r="C44" s="162"/>
      <c r="D44" s="136"/>
      <c r="E44" s="219">
        <f>+IFERROR(E43/D43-1,"n/a")</f>
        <v>0.75188789467684902</v>
      </c>
      <c r="F44" s="219">
        <f t="shared" ref="F44:U44" si="45">+IFERROR(F43/E43-1,"n/a")</f>
        <v>0.33045964157472874</v>
      </c>
      <c r="G44" s="219">
        <f t="shared" si="45"/>
        <v>0.65316102844986701</v>
      </c>
      <c r="H44" s="219">
        <f t="shared" si="45"/>
        <v>0.36330263219378223</v>
      </c>
      <c r="I44" s="219">
        <f t="shared" si="45"/>
        <v>0.42067427684973246</v>
      </c>
      <c r="J44" s="219">
        <f t="shared" ca="1" si="45"/>
        <v>0.26650900130587929</v>
      </c>
      <c r="K44" s="219">
        <f t="shared" ca="1" si="45"/>
        <v>0.23014070488482297</v>
      </c>
      <c r="L44" s="219">
        <f t="shared" ca="1" si="45"/>
        <v>0.19892701021368131</v>
      </c>
      <c r="M44" s="219">
        <f t="shared" ca="1" si="45"/>
        <v>0.17936247112003678</v>
      </c>
      <c r="N44" s="219">
        <f t="shared" ca="1" si="45"/>
        <v>0.15022872067615434</v>
      </c>
      <c r="O44" s="219">
        <f t="shared" ca="1" si="45"/>
        <v>0.13675644110412</v>
      </c>
      <c r="P44" s="219">
        <f t="shared" ca="1" si="45"/>
        <v>0.12270967837502655</v>
      </c>
      <c r="Q44" s="219">
        <f t="shared" ca="1" si="45"/>
        <v>0.11353914508839735</v>
      </c>
      <c r="R44" s="219">
        <f t="shared" ca="1" si="45"/>
        <v>0.10421195144638751</v>
      </c>
      <c r="S44" s="219">
        <f t="shared" ca="1" si="45"/>
        <v>0.10045931701219213</v>
      </c>
      <c r="T44" s="219">
        <f t="shared" ca="1" si="45"/>
        <v>9.6712929427602345E-2</v>
      </c>
      <c r="U44" s="219">
        <f t="shared" ca="1" si="45"/>
        <v>9.4765444806930832E-2</v>
      </c>
      <c r="V44" s="163"/>
      <c r="W44" s="163"/>
      <c r="X44" s="163"/>
    </row>
    <row r="45" spans="2:26" s="164" customFormat="1" x14ac:dyDescent="0.2">
      <c r="B45" s="155" t="s">
        <v>29</v>
      </c>
      <c r="C45" s="162"/>
      <c r="D45" s="156">
        <f t="shared" ref="D45:U45" si="46">+IFERROR(D43/D12,"n/a")</f>
        <v>0.37398456295909488</v>
      </c>
      <c r="E45" s="156">
        <f t="shared" si="46"/>
        <v>0.47850223967434252</v>
      </c>
      <c r="F45" s="156">
        <f t="shared" si="46"/>
        <v>0.51006100365273599</v>
      </c>
      <c r="G45" s="156">
        <f t="shared" si="46"/>
        <v>0.57735511094648484</v>
      </c>
      <c r="H45" s="156">
        <f t="shared" si="46"/>
        <v>0.55946988944348397</v>
      </c>
      <c r="I45" s="156">
        <f t="shared" si="46"/>
        <v>0.53621160220881359</v>
      </c>
      <c r="J45" s="156">
        <f t="shared" ca="1" si="46"/>
        <v>0.5065608333469831</v>
      </c>
      <c r="K45" s="156">
        <f t="shared" ca="1" si="46"/>
        <v>0.49347170490635639</v>
      </c>
      <c r="L45" s="156">
        <f t="shared" ca="1" si="46"/>
        <v>0.49020704829712758</v>
      </c>
      <c r="M45" s="156">
        <f t="shared" ca="1" si="46"/>
        <v>0.48990232435131503</v>
      </c>
      <c r="N45" s="156">
        <f t="shared" ca="1" si="46"/>
        <v>0.48942878378030558</v>
      </c>
      <c r="O45" s="156">
        <f t="shared" ca="1" si="46"/>
        <v>0.48772444287239208</v>
      </c>
      <c r="P45" s="156">
        <f t="shared" ca="1" si="46"/>
        <v>0.48491328080800611</v>
      </c>
      <c r="Q45" s="156">
        <f t="shared" ca="1" si="46"/>
        <v>0.48200234375345546</v>
      </c>
      <c r="R45" s="156">
        <f t="shared" ca="1" si="46"/>
        <v>0.47914095463255929</v>
      </c>
      <c r="S45" s="156">
        <f t="shared" ca="1" si="46"/>
        <v>0.47604060885510868</v>
      </c>
      <c r="T45" s="156">
        <f t="shared" ca="1" si="46"/>
        <v>0.472724887251322</v>
      </c>
      <c r="U45" s="156">
        <f t="shared" ca="1" si="46"/>
        <v>0.46953037405471709</v>
      </c>
      <c r="V45" s="163"/>
      <c r="W45" s="163"/>
      <c r="X45" s="163"/>
    </row>
    <row r="46" spans="2:26" s="148" customFormat="1" x14ac:dyDescent="0.2">
      <c r="B46" s="155"/>
      <c r="C46" s="144"/>
      <c r="D46" s="147"/>
      <c r="E46" s="147"/>
      <c r="F46" s="147"/>
      <c r="G46" s="147"/>
      <c r="H46" s="146"/>
      <c r="I46" s="146"/>
      <c r="J46" s="146"/>
      <c r="K46" s="146"/>
      <c r="L46" s="146"/>
      <c r="M46" s="147"/>
      <c r="N46" s="147"/>
      <c r="O46" s="147"/>
      <c r="P46" s="147"/>
      <c r="Q46" s="147"/>
      <c r="R46" s="147"/>
      <c r="S46" s="147"/>
      <c r="T46" s="147"/>
      <c r="U46" s="147"/>
      <c r="V46" s="147"/>
      <c r="W46" s="147"/>
      <c r="X46" s="147"/>
    </row>
    <row r="47" spans="2:26" s="148" customFormat="1" x14ac:dyDescent="0.2">
      <c r="B47" s="165" t="s">
        <v>355</v>
      </c>
      <c r="C47" s="144"/>
      <c r="D47" s="147">
        <f t="shared" ref="D47:J47" si="47">IFERROR(D42/D12,"n/a")</f>
        <v>1.3673264398624147E-2</v>
      </c>
      <c r="E47" s="147">
        <f t="shared" si="47"/>
        <v>1.3171464486275914E-2</v>
      </c>
      <c r="F47" s="147">
        <f t="shared" si="47"/>
        <v>1.4573527875691609E-2</v>
      </c>
      <c r="G47" s="147">
        <f t="shared" si="47"/>
        <v>1.2879975832699082E-2</v>
      </c>
      <c r="H47" s="147">
        <f t="shared" si="47"/>
        <v>1.274228474916804E-2</v>
      </c>
      <c r="I47" s="147">
        <f t="shared" si="47"/>
        <v>1.308027935717547E-2</v>
      </c>
      <c r="J47" s="147">
        <f t="shared" ca="1" si="47"/>
        <v>1.1224015595395147E-2</v>
      </c>
      <c r="K47" s="146">
        <f ca="1">+J47+0.14%</f>
        <v>1.2624015595395147E-2</v>
      </c>
      <c r="L47" s="146">
        <f t="shared" ref="L47:U47" ca="1" si="48">+K47+0.14%</f>
        <v>1.4024015595395147E-2</v>
      </c>
      <c r="M47" s="146">
        <f t="shared" ca="1" si="48"/>
        <v>1.5424015595395147E-2</v>
      </c>
      <c r="N47" s="146">
        <f t="shared" ca="1" si="48"/>
        <v>1.6824015595395148E-2</v>
      </c>
      <c r="O47" s="146">
        <f t="shared" ca="1" si="48"/>
        <v>1.8224015595395146E-2</v>
      </c>
      <c r="P47" s="146">
        <f t="shared" ca="1" si="48"/>
        <v>1.9624015595395145E-2</v>
      </c>
      <c r="Q47" s="146">
        <f t="shared" ca="1" si="48"/>
        <v>2.1024015595395143E-2</v>
      </c>
      <c r="R47" s="146">
        <f t="shared" ca="1" si="48"/>
        <v>2.2424015595395141E-2</v>
      </c>
      <c r="S47" s="146">
        <f t="shared" ca="1" si="48"/>
        <v>2.382401559539514E-2</v>
      </c>
      <c r="T47" s="146">
        <f t="shared" ca="1" si="48"/>
        <v>2.5224015595395138E-2</v>
      </c>
      <c r="U47" s="146">
        <f t="shared" ca="1" si="48"/>
        <v>2.6624015595395137E-2</v>
      </c>
      <c r="V47" s="147"/>
      <c r="W47" s="147"/>
      <c r="X47" s="147"/>
    </row>
    <row r="48" spans="2:26" s="148" customFormat="1" x14ac:dyDescent="0.2">
      <c r="B48" s="155"/>
      <c r="C48" s="144"/>
      <c r="D48" s="147"/>
      <c r="E48" s="147"/>
      <c r="F48" s="147"/>
      <c r="G48" s="147"/>
      <c r="H48" s="146"/>
      <c r="I48" s="146"/>
      <c r="J48" s="146"/>
      <c r="K48" s="146"/>
      <c r="L48" s="146"/>
      <c r="M48" s="147"/>
      <c r="N48" s="147"/>
      <c r="O48" s="147"/>
      <c r="P48" s="147"/>
      <c r="Q48" s="147"/>
      <c r="R48" s="147"/>
      <c r="S48" s="147"/>
      <c r="T48" s="147"/>
      <c r="U48" s="147"/>
      <c r="V48" s="147"/>
      <c r="W48" s="147"/>
      <c r="X48" s="147"/>
    </row>
    <row r="49" spans="2:26" x14ac:dyDescent="0.2">
      <c r="B49" s="115" t="s">
        <v>276</v>
      </c>
      <c r="C49" s="166"/>
      <c r="D49" s="132">
        <f>-'Historical Financials'!AD71</f>
        <v>10.991</v>
      </c>
      <c r="E49" s="132">
        <f>-'Historical Financials'!AE71</f>
        <v>16.931999999999999</v>
      </c>
      <c r="F49" s="132">
        <f>-'Historical Financials'!AF71</f>
        <v>18.189</v>
      </c>
      <c r="G49" s="132">
        <f>-'Historical Financials'!AG71</f>
        <v>24.901</v>
      </c>
      <c r="H49" s="132">
        <f>-'Historical Financials'!AH71</f>
        <v>59.468000000000004</v>
      </c>
      <c r="I49" s="132">
        <f>-'Historical Financials'!AI71</f>
        <v>50.256999999999998</v>
      </c>
      <c r="J49" s="132">
        <f ca="1">-'Historical Financials'!AJ71</f>
        <v>72.620510918369888</v>
      </c>
      <c r="K49" s="166">
        <f t="shared" ref="K49:U49" ca="1" si="49">+K50*K12</f>
        <v>91.702978407710575</v>
      </c>
      <c r="L49" s="166">
        <f t="shared" ca="1" si="49"/>
        <v>110.67738517662634</v>
      </c>
      <c r="M49" s="166">
        <f t="shared" ca="1" si="49"/>
        <v>130.60994461657384</v>
      </c>
      <c r="N49" s="166">
        <f t="shared" ca="1" si="49"/>
        <v>150.37666388935114</v>
      </c>
      <c r="O49" s="166">
        <f t="shared" ca="1" si="49"/>
        <v>171.53899257224884</v>
      </c>
      <c r="P49" s="166">
        <f t="shared" ca="1" si="49"/>
        <v>193.70497020988091</v>
      </c>
      <c r="Q49" s="166">
        <f t="shared" ca="1" si="49"/>
        <v>217.00072344660771</v>
      </c>
      <c r="R49" s="166">
        <f t="shared" ca="1" si="49"/>
        <v>241.04575150804027</v>
      </c>
      <c r="S49" s="166">
        <f t="shared" ca="1" si="49"/>
        <v>266.98862878654018</v>
      </c>
      <c r="T49" s="166">
        <f t="shared" ca="1" si="49"/>
        <v>294.86366782144603</v>
      </c>
      <c r="U49" s="166">
        <f t="shared" ca="1" si="49"/>
        <v>325.00281237031044</v>
      </c>
      <c r="V49" s="166"/>
      <c r="W49" s="132"/>
      <c r="X49" s="132"/>
    </row>
    <row r="50" spans="2:26" s="148" customFormat="1" x14ac:dyDescent="0.2">
      <c r="B50" s="149" t="s">
        <v>104</v>
      </c>
      <c r="C50" s="144"/>
      <c r="D50" s="167">
        <f t="shared" ref="D50:J50" si="50">+D49/D12</f>
        <v>2.9283485776554558E-2</v>
      </c>
      <c r="E50" s="167">
        <f t="shared" si="50"/>
        <v>3.2947146798880743E-2</v>
      </c>
      <c r="F50" s="167">
        <f t="shared" si="50"/>
        <v>2.8356642975070036E-2</v>
      </c>
      <c r="G50" s="167">
        <f t="shared" si="50"/>
        <v>2.6580828626723011E-2</v>
      </c>
      <c r="H50" s="167">
        <f t="shared" si="50"/>
        <v>4.5120768694981842E-2</v>
      </c>
      <c r="I50" s="167">
        <f t="shared" si="50"/>
        <v>2.5724958896985506E-2</v>
      </c>
      <c r="J50" s="167">
        <f t="shared" ca="1" si="50"/>
        <v>2.7727106408590919E-2</v>
      </c>
      <c r="K50" s="152">
        <f t="shared" ref="K50:U50" ca="1" si="51">+J50</f>
        <v>2.7727106408590919E-2</v>
      </c>
      <c r="L50" s="152">
        <f t="shared" ca="1" si="51"/>
        <v>2.7727106408590919E-2</v>
      </c>
      <c r="M50" s="152">
        <f t="shared" ca="1" si="51"/>
        <v>2.7727106408590919E-2</v>
      </c>
      <c r="N50" s="152">
        <f t="shared" ca="1" si="51"/>
        <v>2.7727106408590919E-2</v>
      </c>
      <c r="O50" s="152">
        <f t="shared" ca="1" si="51"/>
        <v>2.7727106408590919E-2</v>
      </c>
      <c r="P50" s="152">
        <f t="shared" ca="1" si="51"/>
        <v>2.7727106408590919E-2</v>
      </c>
      <c r="Q50" s="152">
        <f t="shared" ca="1" si="51"/>
        <v>2.7727106408590919E-2</v>
      </c>
      <c r="R50" s="152">
        <f t="shared" ca="1" si="51"/>
        <v>2.7727106408590919E-2</v>
      </c>
      <c r="S50" s="152">
        <f t="shared" ca="1" si="51"/>
        <v>2.7727106408590919E-2</v>
      </c>
      <c r="T50" s="152">
        <f t="shared" ca="1" si="51"/>
        <v>2.7727106408590919E-2</v>
      </c>
      <c r="U50" s="152">
        <f t="shared" ca="1" si="51"/>
        <v>2.7727106408590919E-2</v>
      </c>
      <c r="V50" s="167"/>
      <c r="W50" s="167"/>
      <c r="X50" s="167"/>
    </row>
    <row r="51" spans="2:26" x14ac:dyDescent="0.2">
      <c r="C51" s="166"/>
      <c r="D51" s="166"/>
      <c r="E51" s="166"/>
      <c r="F51" s="166"/>
      <c r="G51" s="166"/>
      <c r="H51" s="166"/>
      <c r="I51" s="166"/>
      <c r="J51" s="166"/>
      <c r="K51" s="166"/>
      <c r="L51" s="166"/>
      <c r="M51" s="166"/>
      <c r="N51" s="166"/>
      <c r="O51" s="166"/>
      <c r="P51" s="166"/>
      <c r="Q51" s="166"/>
      <c r="R51" s="166"/>
      <c r="S51" s="166"/>
      <c r="T51" s="166"/>
      <c r="U51" s="166"/>
      <c r="V51" s="166"/>
      <c r="W51" s="166"/>
      <c r="X51" s="166"/>
    </row>
    <row r="52" spans="2:26" s="141" customFormat="1" x14ac:dyDescent="0.2">
      <c r="B52" s="141" t="s">
        <v>277</v>
      </c>
      <c r="C52" s="136"/>
      <c r="D52" s="136">
        <f>D43-D49</f>
        <v>129.37700000000007</v>
      </c>
      <c r="E52" s="136">
        <f t="shared" ref="E52:T52" si="52">E43-E49</f>
        <v>228.97700000000006</v>
      </c>
      <c r="F52" s="136">
        <f t="shared" si="52"/>
        <v>308.983</v>
      </c>
      <c r="G52" s="136">
        <f t="shared" si="52"/>
        <v>515.96699999999998</v>
      </c>
      <c r="H52" s="136">
        <f t="shared" si="52"/>
        <v>677.89876806938651</v>
      </c>
      <c r="I52" s="136">
        <f t="shared" si="52"/>
        <v>997.30100000000004</v>
      </c>
      <c r="J52" s="136">
        <f t="shared" ca="1" si="52"/>
        <v>1254.1211254716143</v>
      </c>
      <c r="K52" s="136">
        <f t="shared" ca="1" si="52"/>
        <v>1540.3759133811081</v>
      </c>
      <c r="L52" s="136">
        <f t="shared" ca="1" si="52"/>
        <v>1846.0660809886003</v>
      </c>
      <c r="M52" s="136">
        <f t="shared" ca="1" si="52"/>
        <v>2177.0998649880339</v>
      </c>
      <c r="N52" s="136">
        <f t="shared" ca="1" si="52"/>
        <v>2504.0174381039687</v>
      </c>
      <c r="O52" s="136">
        <f t="shared" ca="1" si="52"/>
        <v>2845.8606000974441</v>
      </c>
      <c r="P52" s="136">
        <f t="shared" ca="1" si="52"/>
        <v>3193.958756005246</v>
      </c>
      <c r="Q52" s="136">
        <f t="shared" ca="1" si="52"/>
        <v>3555.2954460899591</v>
      </c>
      <c r="R52" s="136">
        <f t="shared" ca="1" si="52"/>
        <v>3924.3687632896649</v>
      </c>
      <c r="S52" s="136">
        <f t="shared" ca="1" si="52"/>
        <v>4316.8805832404141</v>
      </c>
      <c r="T52" s="136">
        <f t="shared" ca="1" si="52"/>
        <v>4732.3249638136303</v>
      </c>
      <c r="U52" s="136">
        <f t="shared" ref="U52" ca="1" si="53">U43-U49</f>
        <v>5178.5895860700102</v>
      </c>
      <c r="V52" s="136"/>
      <c r="W52" s="136"/>
      <c r="X52" s="136"/>
    </row>
    <row r="53" spans="2:26" s="148" customFormat="1" x14ac:dyDescent="0.2">
      <c r="B53" s="157" t="s">
        <v>28</v>
      </c>
      <c r="C53" s="144"/>
      <c r="D53" s="151"/>
      <c r="E53" s="217">
        <f t="shared" ref="E53:U53" si="54">E52/D52-1</f>
        <v>0.76984317150652704</v>
      </c>
      <c r="F53" s="217">
        <f t="shared" si="54"/>
        <v>0.34940627224568366</v>
      </c>
      <c r="G53" s="217">
        <f t="shared" si="54"/>
        <v>0.66988798736500055</v>
      </c>
      <c r="H53" s="217">
        <f t="shared" si="54"/>
        <v>0.31384132719609292</v>
      </c>
      <c r="I53" s="217">
        <f t="shared" si="54"/>
        <v>0.47116508684659686</v>
      </c>
      <c r="J53" s="217">
        <f t="shared" ca="1" si="54"/>
        <v>0.25751515888544607</v>
      </c>
      <c r="K53" s="217">
        <f t="shared" ca="1" si="54"/>
        <v>0.22825130850247599</v>
      </c>
      <c r="L53" s="217">
        <f t="shared" ca="1" si="54"/>
        <v>0.19845166686390581</v>
      </c>
      <c r="M53" s="217">
        <f t="shared" ca="1" si="54"/>
        <v>0.17931849103806696</v>
      </c>
      <c r="N53" s="217">
        <f t="shared" ca="1" si="54"/>
        <v>0.15016195553240341</v>
      </c>
      <c r="O53" s="217">
        <f t="shared" ca="1" si="54"/>
        <v>0.13651788393786801</v>
      </c>
      <c r="P53" s="217">
        <f t="shared" ca="1" si="54"/>
        <v>0.12231736013207484</v>
      </c>
      <c r="Q53" s="217">
        <f t="shared" ca="1" si="54"/>
        <v>0.11313129495029695</v>
      </c>
      <c r="R53" s="217">
        <f t="shared" ca="1" si="54"/>
        <v>0.10380946472552788</v>
      </c>
      <c r="S53" s="217">
        <f t="shared" ca="1" si="54"/>
        <v>0.100019096987644</v>
      </c>
      <c r="T53" s="217">
        <f t="shared" ca="1" si="54"/>
        <v>9.6237172319779019E-2</v>
      </c>
      <c r="U53" s="217">
        <f t="shared" ca="1" si="54"/>
        <v>9.4301347787568046E-2</v>
      </c>
      <c r="V53" s="151"/>
      <c r="W53" s="151"/>
      <c r="X53" s="151"/>
    </row>
    <row r="54" spans="2:26" s="148" customFormat="1" x14ac:dyDescent="0.2">
      <c r="B54" s="149" t="s">
        <v>29</v>
      </c>
      <c r="C54" s="144"/>
      <c r="D54" s="151">
        <f t="shared" ref="D54:U54" si="55">D52/D12</f>
        <v>0.34470107718254039</v>
      </c>
      <c r="E54" s="151">
        <f t="shared" si="55"/>
        <v>0.4455550928754618</v>
      </c>
      <c r="F54" s="151">
        <f t="shared" si="55"/>
        <v>0.48170436067766592</v>
      </c>
      <c r="G54" s="151">
        <f t="shared" si="55"/>
        <v>0.55077428231976189</v>
      </c>
      <c r="H54" s="151">
        <f t="shared" si="55"/>
        <v>0.51434912074850214</v>
      </c>
      <c r="I54" s="151">
        <f t="shared" si="55"/>
        <v>0.51048664331182814</v>
      </c>
      <c r="J54" s="151">
        <f t="shared" ca="1" si="55"/>
        <v>0.4788337269383921</v>
      </c>
      <c r="K54" s="151">
        <f t="shared" ca="1" si="55"/>
        <v>0.46574459849776545</v>
      </c>
      <c r="L54" s="151">
        <f t="shared" ca="1" si="55"/>
        <v>0.46247994188853669</v>
      </c>
      <c r="M54" s="151">
        <f t="shared" ca="1" si="55"/>
        <v>0.46217521794272409</v>
      </c>
      <c r="N54" s="151">
        <f t="shared" ca="1" si="55"/>
        <v>0.46170167737171464</v>
      </c>
      <c r="O54" s="151">
        <f t="shared" ca="1" si="55"/>
        <v>0.45999733646380114</v>
      </c>
      <c r="P54" s="151">
        <f t="shared" ca="1" si="55"/>
        <v>0.45718617439941517</v>
      </c>
      <c r="Q54" s="151">
        <f t="shared" ca="1" si="55"/>
        <v>0.45427523734486452</v>
      </c>
      <c r="R54" s="151">
        <f t="shared" ca="1" si="55"/>
        <v>0.45141384822396835</v>
      </c>
      <c r="S54" s="151">
        <f t="shared" ca="1" si="55"/>
        <v>0.44831350244651774</v>
      </c>
      <c r="T54" s="151">
        <f t="shared" ca="1" si="55"/>
        <v>0.44499778084273112</v>
      </c>
      <c r="U54" s="151">
        <f t="shared" ca="1" si="55"/>
        <v>0.44180326764612615</v>
      </c>
      <c r="V54" s="151"/>
      <c r="W54" s="151"/>
      <c r="X54" s="151"/>
      <c r="Y54" s="115"/>
    </row>
    <row r="55" spans="2:26" hidden="1" outlineLevel="1" x14ac:dyDescent="0.2">
      <c r="B55" s="168"/>
      <c r="C55" s="166"/>
      <c r="D55" s="169"/>
      <c r="E55" s="166"/>
      <c r="F55" s="166"/>
      <c r="G55" s="166"/>
      <c r="H55" s="166"/>
      <c r="I55" s="166"/>
      <c r="J55" s="166"/>
      <c r="K55" s="166"/>
      <c r="L55" s="166"/>
      <c r="M55" s="166"/>
      <c r="N55" s="166"/>
      <c r="O55" s="166"/>
      <c r="P55" s="166"/>
      <c r="Q55" s="166"/>
      <c r="R55" s="166"/>
      <c r="S55" s="166"/>
      <c r="T55" s="166"/>
      <c r="U55" s="166"/>
      <c r="V55" s="166"/>
      <c r="W55" s="166"/>
      <c r="X55" s="166"/>
    </row>
    <row r="56" spans="2:26" hidden="1" outlineLevel="1" x14ac:dyDescent="0.2">
      <c r="B56" s="115" t="s">
        <v>356</v>
      </c>
      <c r="C56" s="166"/>
      <c r="D56" s="224">
        <v>0</v>
      </c>
      <c r="E56" s="224">
        <v>0</v>
      </c>
      <c r="F56" s="224">
        <v>0</v>
      </c>
      <c r="G56" s="224">
        <v>0</v>
      </c>
      <c r="H56" s="224">
        <v>0</v>
      </c>
      <c r="I56" s="224">
        <v>0</v>
      </c>
      <c r="J56" s="166">
        <f t="shared" ref="J56:U56" si="56">+MAX((J57)*AVERAGE(I80:J80),0)</f>
        <v>0</v>
      </c>
      <c r="K56" s="166">
        <f t="shared" si="56"/>
        <v>0</v>
      </c>
      <c r="L56" s="166">
        <f t="shared" si="56"/>
        <v>0</v>
      </c>
      <c r="M56" s="166">
        <f t="shared" si="56"/>
        <v>0</v>
      </c>
      <c r="N56" s="166">
        <f t="shared" si="56"/>
        <v>0</v>
      </c>
      <c r="O56" s="166">
        <f t="shared" si="56"/>
        <v>0</v>
      </c>
      <c r="P56" s="166">
        <f t="shared" si="56"/>
        <v>0</v>
      </c>
      <c r="Q56" s="166">
        <f t="shared" si="56"/>
        <v>0</v>
      </c>
      <c r="R56" s="166">
        <f t="shared" si="56"/>
        <v>0</v>
      </c>
      <c r="S56" s="166">
        <f t="shared" si="56"/>
        <v>0</v>
      </c>
      <c r="T56" s="166">
        <f t="shared" si="56"/>
        <v>0</v>
      </c>
      <c r="U56" s="166">
        <f t="shared" si="56"/>
        <v>0</v>
      </c>
      <c r="V56" s="166"/>
      <c r="W56" s="132"/>
      <c r="X56" s="132"/>
      <c r="Z56" s="170"/>
    </row>
    <row r="57" spans="2:26" s="148" customFormat="1" hidden="1" outlineLevel="1" x14ac:dyDescent="0.2">
      <c r="B57" s="157" t="s">
        <v>357</v>
      </c>
      <c r="C57" s="144"/>
      <c r="D57" s="171" t="s">
        <v>77</v>
      </c>
      <c r="E57" s="171" t="s">
        <v>77</v>
      </c>
      <c r="F57" s="171" t="s">
        <v>77</v>
      </c>
      <c r="G57" s="171" t="s">
        <v>77</v>
      </c>
      <c r="H57" s="171" t="s">
        <v>77</v>
      </c>
      <c r="I57" s="171" t="s">
        <v>77</v>
      </c>
      <c r="J57" s="152">
        <v>0.1</v>
      </c>
      <c r="K57" s="167">
        <f t="shared" ref="K57:U57" si="57">J57</f>
        <v>0.1</v>
      </c>
      <c r="L57" s="167">
        <f t="shared" si="57"/>
        <v>0.1</v>
      </c>
      <c r="M57" s="167">
        <f t="shared" si="57"/>
        <v>0.1</v>
      </c>
      <c r="N57" s="167">
        <f t="shared" si="57"/>
        <v>0.1</v>
      </c>
      <c r="O57" s="167">
        <f t="shared" si="57"/>
        <v>0.1</v>
      </c>
      <c r="P57" s="167">
        <f t="shared" si="57"/>
        <v>0.1</v>
      </c>
      <c r="Q57" s="167">
        <f t="shared" si="57"/>
        <v>0.1</v>
      </c>
      <c r="R57" s="167">
        <f t="shared" si="57"/>
        <v>0.1</v>
      </c>
      <c r="S57" s="167">
        <f t="shared" si="57"/>
        <v>0.1</v>
      </c>
      <c r="T57" s="167">
        <f t="shared" si="57"/>
        <v>0.1</v>
      </c>
      <c r="U57" s="167">
        <f t="shared" si="57"/>
        <v>0.1</v>
      </c>
      <c r="V57" s="147"/>
      <c r="W57" s="171"/>
      <c r="X57" s="171"/>
    </row>
    <row r="58" spans="2:26" collapsed="1" x14ac:dyDescent="0.2">
      <c r="C58" s="166"/>
      <c r="D58" s="166"/>
      <c r="E58" s="166"/>
      <c r="F58" s="166"/>
      <c r="G58" s="166"/>
      <c r="H58" s="166"/>
      <c r="I58" s="166"/>
      <c r="J58" s="166"/>
      <c r="K58" s="166"/>
      <c r="L58" s="166"/>
      <c r="M58" s="166"/>
      <c r="N58" s="166"/>
      <c r="O58" s="166"/>
      <c r="P58" s="166"/>
      <c r="Q58" s="166"/>
      <c r="R58" s="166"/>
      <c r="S58" s="166"/>
      <c r="T58" s="166"/>
      <c r="U58" s="166"/>
      <c r="V58" s="166"/>
      <c r="W58" s="166"/>
      <c r="X58" s="166"/>
    </row>
    <row r="59" spans="2:26" x14ac:dyDescent="0.2">
      <c r="B59" s="115" t="s">
        <v>278</v>
      </c>
      <c r="C59" s="166"/>
      <c r="D59" s="166">
        <f t="shared" ref="D59:U59" si="58">+MAX((D26-D56)*D60,0)</f>
        <v>27.047200000000011</v>
      </c>
      <c r="E59" s="166">
        <f t="shared" si="58"/>
        <v>47.82800000000001</v>
      </c>
      <c r="F59" s="166">
        <f t="shared" si="58"/>
        <v>63.564800000000005</v>
      </c>
      <c r="G59" s="166">
        <f t="shared" si="58"/>
        <v>105.76039999999999</v>
      </c>
      <c r="H59" s="166">
        <f t="shared" si="58"/>
        <v>144.11455361387729</v>
      </c>
      <c r="I59" s="166">
        <f t="shared" si="58"/>
        <v>204.4008</v>
      </c>
      <c r="J59" s="166">
        <f t="shared" ca="1" si="58"/>
        <v>259.4689272779969</v>
      </c>
      <c r="K59" s="166">
        <f t="shared" ca="1" si="58"/>
        <v>318.06539507215388</v>
      </c>
      <c r="L59" s="166">
        <f t="shared" ca="1" si="58"/>
        <v>380.15285221810518</v>
      </c>
      <c r="M59" s="166">
        <f t="shared" ca="1" si="58"/>
        <v>447.01083997120708</v>
      </c>
      <c r="N59" s="166">
        <f t="shared" ca="1" si="58"/>
        <v>512.62996816593284</v>
      </c>
      <c r="O59" s="166">
        <f t="shared" ca="1" si="58"/>
        <v>580.93065407202255</v>
      </c>
      <c r="P59" s="166">
        <f t="shared" ca="1" si="58"/>
        <v>650.11358869428102</v>
      </c>
      <c r="Q59" s="166">
        <f t="shared" ca="1" si="58"/>
        <v>721.55117255591358</v>
      </c>
      <c r="R59" s="166">
        <f t="shared" ca="1" si="58"/>
        <v>794.09424246703975</v>
      </c>
      <c r="S59" s="166">
        <f t="shared" ca="1" si="58"/>
        <v>870.89281059290499</v>
      </c>
      <c r="T59" s="166">
        <f t="shared" ca="1" si="58"/>
        <v>951.78881218472236</v>
      </c>
      <c r="U59" s="166">
        <f t="shared" ca="1" si="58"/>
        <v>1038.3038893043129</v>
      </c>
      <c r="V59" s="166"/>
      <c r="W59" s="132"/>
      <c r="X59" s="132"/>
    </row>
    <row r="60" spans="2:26" x14ac:dyDescent="0.2">
      <c r="B60" s="157" t="s">
        <v>357</v>
      </c>
      <c r="C60" s="166"/>
      <c r="D60" s="152">
        <v>0.2</v>
      </c>
      <c r="E60" s="167">
        <f t="shared" ref="E60:U60" si="59">D60</f>
        <v>0.2</v>
      </c>
      <c r="F60" s="167">
        <f t="shared" si="59"/>
        <v>0.2</v>
      </c>
      <c r="G60" s="167">
        <f t="shared" si="59"/>
        <v>0.2</v>
      </c>
      <c r="H60" s="167">
        <f t="shared" si="59"/>
        <v>0.2</v>
      </c>
      <c r="I60" s="167">
        <f t="shared" si="59"/>
        <v>0.2</v>
      </c>
      <c r="J60" s="167">
        <f t="shared" si="59"/>
        <v>0.2</v>
      </c>
      <c r="K60" s="167">
        <f t="shared" si="59"/>
        <v>0.2</v>
      </c>
      <c r="L60" s="167">
        <f t="shared" si="59"/>
        <v>0.2</v>
      </c>
      <c r="M60" s="167">
        <f t="shared" si="59"/>
        <v>0.2</v>
      </c>
      <c r="N60" s="167">
        <f t="shared" si="59"/>
        <v>0.2</v>
      </c>
      <c r="O60" s="167">
        <f t="shared" si="59"/>
        <v>0.2</v>
      </c>
      <c r="P60" s="167">
        <f t="shared" si="59"/>
        <v>0.2</v>
      </c>
      <c r="Q60" s="167">
        <f t="shared" si="59"/>
        <v>0.2</v>
      </c>
      <c r="R60" s="167">
        <f t="shared" si="59"/>
        <v>0.2</v>
      </c>
      <c r="S60" s="167">
        <f t="shared" si="59"/>
        <v>0.2</v>
      </c>
      <c r="T60" s="167">
        <f t="shared" si="59"/>
        <v>0.2</v>
      </c>
      <c r="U60" s="167">
        <f t="shared" si="59"/>
        <v>0.2</v>
      </c>
      <c r="V60" s="167"/>
      <c r="W60" s="171"/>
      <c r="X60" s="171"/>
    </row>
    <row r="61" spans="2:26" x14ac:dyDescent="0.2">
      <c r="B61" s="157"/>
      <c r="C61" s="166"/>
      <c r="D61" s="152"/>
      <c r="E61" s="167"/>
      <c r="F61" s="167"/>
      <c r="G61" s="167"/>
      <c r="H61" s="167"/>
      <c r="I61" s="167"/>
      <c r="J61" s="167"/>
      <c r="K61" s="167"/>
      <c r="L61" s="167"/>
      <c r="M61" s="167"/>
      <c r="N61" s="167"/>
      <c r="O61" s="167"/>
      <c r="P61" s="167"/>
      <c r="Q61" s="167"/>
      <c r="R61" s="167"/>
      <c r="S61" s="167"/>
      <c r="T61" s="167"/>
      <c r="U61" s="167"/>
      <c r="V61" s="167"/>
      <c r="W61" s="171"/>
      <c r="X61" s="171"/>
    </row>
    <row r="62" spans="2:26" s="141" customFormat="1" x14ac:dyDescent="0.2">
      <c r="B62" s="141" t="s">
        <v>279</v>
      </c>
      <c r="C62" s="136"/>
      <c r="D62" s="136">
        <f t="shared" ref="D62:T62" si="60">D52-D56-D59</f>
        <v>102.32980000000006</v>
      </c>
      <c r="E62" s="136">
        <f t="shared" si="60"/>
        <v>181.14900000000006</v>
      </c>
      <c r="F62" s="136">
        <f t="shared" si="60"/>
        <v>245.41820000000001</v>
      </c>
      <c r="G62" s="136">
        <f t="shared" si="60"/>
        <v>410.20659999999998</v>
      </c>
      <c r="H62" s="136">
        <f t="shared" si="60"/>
        <v>533.78421445550919</v>
      </c>
      <c r="I62" s="136">
        <f t="shared" si="60"/>
        <v>792.90020000000004</v>
      </c>
      <c r="J62" s="136">
        <f t="shared" ca="1" si="60"/>
        <v>994.65219819361732</v>
      </c>
      <c r="K62" s="136">
        <f t="shared" ca="1" si="60"/>
        <v>1222.3105183089542</v>
      </c>
      <c r="L62" s="136">
        <f t="shared" ca="1" si="60"/>
        <v>1465.9132287704952</v>
      </c>
      <c r="M62" s="136">
        <f t="shared" ca="1" si="60"/>
        <v>1730.0890250168268</v>
      </c>
      <c r="N62" s="136">
        <f t="shared" ca="1" si="60"/>
        <v>1991.3874699380358</v>
      </c>
      <c r="O62" s="136">
        <f t="shared" ca="1" si="60"/>
        <v>2264.9299460254215</v>
      </c>
      <c r="P62" s="136">
        <f t="shared" ca="1" si="60"/>
        <v>2543.8451673109648</v>
      </c>
      <c r="Q62" s="136">
        <f t="shared" ca="1" si="60"/>
        <v>2833.7442735340455</v>
      </c>
      <c r="R62" s="136">
        <f t="shared" ca="1" si="60"/>
        <v>3130.2745208226252</v>
      </c>
      <c r="S62" s="136">
        <f t="shared" ca="1" si="60"/>
        <v>3445.9877726475092</v>
      </c>
      <c r="T62" s="136">
        <f t="shared" ca="1" si="60"/>
        <v>3780.5361516289081</v>
      </c>
      <c r="U62" s="136">
        <f t="shared" ref="U62" ca="1" si="61">U52-U56-U59</f>
        <v>4140.2856967656971</v>
      </c>
      <c r="V62" s="136"/>
      <c r="W62" s="136"/>
      <c r="X62" s="136"/>
    </row>
    <row r="63" spans="2:26" x14ac:dyDescent="0.2">
      <c r="B63" s="157" t="s">
        <v>28</v>
      </c>
      <c r="C63" s="166"/>
      <c r="D63" s="147"/>
      <c r="E63" s="223">
        <f t="shared" ref="E63:U63" si="62">E62/D62-1</f>
        <v>0.77024679028005472</v>
      </c>
      <c r="F63" s="223">
        <f t="shared" si="62"/>
        <v>0.35478639131322787</v>
      </c>
      <c r="G63" s="223">
        <f t="shared" si="62"/>
        <v>0.67145957390283173</v>
      </c>
      <c r="H63" s="223">
        <f t="shared" si="62"/>
        <v>0.30125701160222484</v>
      </c>
      <c r="I63" s="223">
        <f t="shared" si="62"/>
        <v>0.48543208758768586</v>
      </c>
      <c r="J63" s="223">
        <f t="shared" ca="1" si="62"/>
        <v>0.25444816156386052</v>
      </c>
      <c r="K63" s="223">
        <f t="shared" ca="1" si="62"/>
        <v>0.22888233749323228</v>
      </c>
      <c r="L63" s="223">
        <f t="shared" ca="1" si="62"/>
        <v>0.19929691090162671</v>
      </c>
      <c r="M63" s="223">
        <f t="shared" ca="1" si="62"/>
        <v>0.18021243758602523</v>
      </c>
      <c r="N63" s="223">
        <f t="shared" ca="1" si="62"/>
        <v>0.15103179151065227</v>
      </c>
      <c r="O63" s="223">
        <f t="shared" ca="1" si="62"/>
        <v>0.13736275848712509</v>
      </c>
      <c r="P63" s="223">
        <f t="shared" ca="1" si="62"/>
        <v>0.12314518679705455</v>
      </c>
      <c r="Q63" s="223">
        <f t="shared" ca="1" si="62"/>
        <v>0.11396098707120839</v>
      </c>
      <c r="R63" s="223">
        <f t="shared" ca="1" si="62"/>
        <v>0.10464255721945159</v>
      </c>
      <c r="S63" s="223">
        <f t="shared" ca="1" si="62"/>
        <v>0.10085800773215126</v>
      </c>
      <c r="T63" s="223">
        <f t="shared" ca="1" si="62"/>
        <v>9.7083449232429953E-2</v>
      </c>
      <c r="U63" s="223">
        <f t="shared" ca="1" si="62"/>
        <v>9.5158340168704614E-2</v>
      </c>
      <c r="V63" s="167"/>
      <c r="W63" s="167"/>
      <c r="X63" s="167"/>
    </row>
    <row r="64" spans="2:26" x14ac:dyDescent="0.2">
      <c r="B64" s="157"/>
      <c r="C64" s="166"/>
      <c r="D64" s="147"/>
      <c r="E64" s="167"/>
      <c r="F64" s="167"/>
      <c r="G64" s="167"/>
      <c r="H64" s="167"/>
      <c r="I64" s="167"/>
      <c r="J64" s="167"/>
      <c r="K64" s="167"/>
      <c r="L64" s="167"/>
      <c r="M64" s="167"/>
      <c r="N64" s="167"/>
      <c r="O64" s="167"/>
      <c r="P64" s="167"/>
      <c r="Q64" s="167"/>
      <c r="R64" s="167"/>
      <c r="S64" s="167"/>
      <c r="T64" s="167"/>
      <c r="U64" s="167"/>
      <c r="V64" s="167"/>
      <c r="W64" s="167"/>
      <c r="X64" s="167"/>
    </row>
    <row r="65" spans="2:26" x14ac:dyDescent="0.2">
      <c r="B65" s="143" t="s">
        <v>71</v>
      </c>
      <c r="C65" s="166"/>
      <c r="D65" s="147"/>
      <c r="E65" s="167"/>
      <c r="F65" s="167"/>
      <c r="G65" s="167"/>
      <c r="H65" s="167"/>
      <c r="I65" s="167"/>
      <c r="J65" s="167"/>
      <c r="K65" s="167"/>
      <c r="L65" s="167"/>
      <c r="M65" s="167"/>
      <c r="N65" s="167"/>
      <c r="O65" s="167"/>
      <c r="P65" s="167"/>
      <c r="Q65" s="167"/>
      <c r="R65" s="167"/>
      <c r="S65" s="167"/>
      <c r="T65" s="167"/>
      <c r="U65" s="167"/>
      <c r="V65" s="167"/>
      <c r="W65" s="167"/>
      <c r="X65" s="167"/>
    </row>
    <row r="66" spans="2:26" x14ac:dyDescent="0.2">
      <c r="B66" s="157" t="s">
        <v>279</v>
      </c>
      <c r="C66" s="166"/>
      <c r="D66" s="144">
        <f>+D62</f>
        <v>102.32980000000006</v>
      </c>
      <c r="E66" s="144">
        <f t="shared" ref="E66:T66" si="63">+E62</f>
        <v>181.14900000000006</v>
      </c>
      <c r="F66" s="144">
        <f t="shared" si="63"/>
        <v>245.41820000000001</v>
      </c>
      <c r="G66" s="144">
        <f t="shared" si="63"/>
        <v>410.20659999999998</v>
      </c>
      <c r="H66" s="144">
        <f t="shared" si="63"/>
        <v>533.78421445550919</v>
      </c>
      <c r="I66" s="144">
        <f t="shared" si="63"/>
        <v>792.90020000000004</v>
      </c>
      <c r="J66" s="144">
        <f t="shared" ca="1" si="63"/>
        <v>994.65219819361732</v>
      </c>
      <c r="K66" s="144">
        <f t="shared" ca="1" si="63"/>
        <v>1222.3105183089542</v>
      </c>
      <c r="L66" s="144">
        <f t="shared" ca="1" si="63"/>
        <v>1465.9132287704952</v>
      </c>
      <c r="M66" s="144">
        <f t="shared" ca="1" si="63"/>
        <v>1730.0890250168268</v>
      </c>
      <c r="N66" s="144">
        <f t="shared" ca="1" si="63"/>
        <v>1991.3874699380358</v>
      </c>
      <c r="O66" s="144">
        <f t="shared" ca="1" si="63"/>
        <v>2264.9299460254215</v>
      </c>
      <c r="P66" s="144">
        <f t="shared" ca="1" si="63"/>
        <v>2543.8451673109648</v>
      </c>
      <c r="Q66" s="144">
        <f t="shared" ca="1" si="63"/>
        <v>2833.7442735340455</v>
      </c>
      <c r="R66" s="144">
        <f t="shared" ca="1" si="63"/>
        <v>3130.2745208226252</v>
      </c>
      <c r="S66" s="144">
        <f t="shared" ca="1" si="63"/>
        <v>3445.9877726475092</v>
      </c>
      <c r="T66" s="144">
        <f t="shared" ca="1" si="63"/>
        <v>3780.5361516289081</v>
      </c>
      <c r="U66" s="144">
        <f t="shared" ref="U66" ca="1" si="64">+U62</f>
        <v>4140.2856967656971</v>
      </c>
      <c r="V66" s="167"/>
      <c r="W66" s="167"/>
      <c r="X66" s="167"/>
    </row>
    <row r="67" spans="2:26" x14ac:dyDescent="0.2">
      <c r="B67" s="157" t="s">
        <v>276</v>
      </c>
      <c r="C67" s="166"/>
      <c r="D67" s="144">
        <f>+D49</f>
        <v>10.991</v>
      </c>
      <c r="E67" s="144">
        <f t="shared" ref="E67:T67" si="65">+E49</f>
        <v>16.931999999999999</v>
      </c>
      <c r="F67" s="144">
        <f t="shared" si="65"/>
        <v>18.189</v>
      </c>
      <c r="G67" s="144">
        <f t="shared" si="65"/>
        <v>24.901</v>
      </c>
      <c r="H67" s="144">
        <f t="shared" si="65"/>
        <v>59.468000000000004</v>
      </c>
      <c r="I67" s="144">
        <f t="shared" si="65"/>
        <v>50.256999999999998</v>
      </c>
      <c r="J67" s="144">
        <f t="shared" ca="1" si="65"/>
        <v>72.620510918369888</v>
      </c>
      <c r="K67" s="144">
        <f t="shared" ca="1" si="65"/>
        <v>91.702978407710575</v>
      </c>
      <c r="L67" s="144">
        <f t="shared" ca="1" si="65"/>
        <v>110.67738517662634</v>
      </c>
      <c r="M67" s="144">
        <f t="shared" ca="1" si="65"/>
        <v>130.60994461657384</v>
      </c>
      <c r="N67" s="144">
        <f t="shared" ca="1" si="65"/>
        <v>150.37666388935114</v>
      </c>
      <c r="O67" s="144">
        <f t="shared" ca="1" si="65"/>
        <v>171.53899257224884</v>
      </c>
      <c r="P67" s="144">
        <f t="shared" ca="1" si="65"/>
        <v>193.70497020988091</v>
      </c>
      <c r="Q67" s="144">
        <f t="shared" ca="1" si="65"/>
        <v>217.00072344660771</v>
      </c>
      <c r="R67" s="144">
        <f t="shared" ca="1" si="65"/>
        <v>241.04575150804027</v>
      </c>
      <c r="S67" s="144">
        <f t="shared" ca="1" si="65"/>
        <v>266.98862878654018</v>
      </c>
      <c r="T67" s="144">
        <f t="shared" ca="1" si="65"/>
        <v>294.86366782144603</v>
      </c>
      <c r="U67" s="144">
        <f t="shared" ref="U67" ca="1" si="66">+U49</f>
        <v>325.00281237031044</v>
      </c>
      <c r="V67" s="144"/>
      <c r="W67" s="167"/>
      <c r="X67" s="167"/>
    </row>
    <row r="68" spans="2:26" ht="13.5" x14ac:dyDescent="0.35">
      <c r="B68" s="157" t="s">
        <v>274</v>
      </c>
      <c r="C68" s="166"/>
      <c r="D68" s="172">
        <f>-D42</f>
        <v>-5.1319999999999997</v>
      </c>
      <c r="E68" s="172">
        <f t="shared" ref="E68:V68" si="67">-E42</f>
        <v>-6.7690000000000001</v>
      </c>
      <c r="F68" s="172">
        <f t="shared" si="67"/>
        <v>-9.347999999999999</v>
      </c>
      <c r="G68" s="172">
        <f t="shared" si="67"/>
        <v>-12.065999999999999</v>
      </c>
      <c r="H68" s="172">
        <f t="shared" si="67"/>
        <v>-16.794</v>
      </c>
      <c r="I68" s="172">
        <f t="shared" si="67"/>
        <v>-25.553999999999998</v>
      </c>
      <c r="J68" s="172">
        <f t="shared" si="67"/>
        <v>-29.396999999999998</v>
      </c>
      <c r="K68" s="172">
        <f t="shared" ca="1" si="67"/>
        <v>-41.751916428049462</v>
      </c>
      <c r="L68" s="172">
        <f t="shared" ca="1" si="67"/>
        <v>-55.979205074700864</v>
      </c>
      <c r="M68" s="172">
        <f t="shared" ca="1" si="67"/>
        <v>-72.655609748572715</v>
      </c>
      <c r="N68" s="172">
        <f t="shared" ca="1" si="67"/>
        <v>-91.244261163655565</v>
      </c>
      <c r="O68" s="172">
        <f t="shared" ca="1" si="67"/>
        <v>-112.7463223095808</v>
      </c>
      <c r="P68" s="172">
        <f t="shared" ca="1" si="67"/>
        <v>-137.09578274372245</v>
      </c>
      <c r="Q68" s="172">
        <f t="shared" ca="1" si="67"/>
        <v>-164.5403067569992</v>
      </c>
      <c r="R68" s="172">
        <f t="shared" ca="1" si="67"/>
        <v>-194.94330246250632</v>
      </c>
      <c r="S68" s="172">
        <f t="shared" ca="1" si="67"/>
        <v>-229.40515906242908</v>
      </c>
      <c r="T68" s="172">
        <f t="shared" ca="1" si="67"/>
        <v>-268.24457071146446</v>
      </c>
      <c r="U68" s="172">
        <f t="shared" ref="U68" ca="1" si="68">-U42</f>
        <v>-312.07295191875596</v>
      </c>
      <c r="V68" s="172">
        <f t="shared" si="67"/>
        <v>0</v>
      </c>
      <c r="W68" s="167"/>
      <c r="X68" s="167"/>
    </row>
    <row r="69" spans="2:26" x14ac:dyDescent="0.2">
      <c r="B69" s="173" t="s">
        <v>265</v>
      </c>
      <c r="C69" s="166"/>
      <c r="D69" s="144">
        <f>SUM(D66:D68)</f>
        <v>108.18880000000006</v>
      </c>
      <c r="E69" s="144">
        <f t="shared" ref="E69:T69" si="69">SUM(E66:E68)</f>
        <v>191.31200000000004</v>
      </c>
      <c r="F69" s="144">
        <f t="shared" si="69"/>
        <v>254.25920000000002</v>
      </c>
      <c r="G69" s="144">
        <f t="shared" si="69"/>
        <v>423.04160000000002</v>
      </c>
      <c r="H69" s="144">
        <f t="shared" si="69"/>
        <v>576.45821445550916</v>
      </c>
      <c r="I69" s="144">
        <f t="shared" si="69"/>
        <v>817.60320000000002</v>
      </c>
      <c r="J69" s="144">
        <f t="shared" ca="1" si="69"/>
        <v>1037.8757091119874</v>
      </c>
      <c r="K69" s="144">
        <f t="shared" ca="1" si="69"/>
        <v>1272.2615802886153</v>
      </c>
      <c r="L69" s="144">
        <f t="shared" ca="1" si="69"/>
        <v>1520.6114088724207</v>
      </c>
      <c r="M69" s="144">
        <f t="shared" ca="1" si="69"/>
        <v>1788.0433598848279</v>
      </c>
      <c r="N69" s="144">
        <f t="shared" ca="1" si="69"/>
        <v>2050.5198726637313</v>
      </c>
      <c r="O69" s="144">
        <f t="shared" ca="1" si="69"/>
        <v>2323.7226162880897</v>
      </c>
      <c r="P69" s="144">
        <f t="shared" ca="1" si="69"/>
        <v>2600.4543547771236</v>
      </c>
      <c r="Q69" s="144">
        <f t="shared" ca="1" si="69"/>
        <v>2886.2046902236539</v>
      </c>
      <c r="R69" s="144">
        <f t="shared" ca="1" si="69"/>
        <v>3176.376969868159</v>
      </c>
      <c r="S69" s="144">
        <f t="shared" ca="1" si="69"/>
        <v>3483.5712423716204</v>
      </c>
      <c r="T69" s="144">
        <f t="shared" ca="1" si="69"/>
        <v>3807.1552487388899</v>
      </c>
      <c r="U69" s="144">
        <f t="shared" ref="U69" ca="1" si="70">SUM(U66:U68)</f>
        <v>4153.2155572172514</v>
      </c>
      <c r="V69" s="167"/>
      <c r="W69" s="167"/>
      <c r="X69" s="167"/>
    </row>
    <row r="70" spans="2:26" x14ac:dyDescent="0.2">
      <c r="B70" s="174" t="s">
        <v>28</v>
      </c>
      <c r="C70" s="166"/>
      <c r="D70" s="147"/>
      <c r="E70" s="223">
        <f t="shared" ref="E70:U70" si="71">E69/D69-1</f>
        <v>0.76831612884143219</v>
      </c>
      <c r="F70" s="223">
        <f t="shared" si="71"/>
        <v>0.3290290206573554</v>
      </c>
      <c r="G70" s="223">
        <f t="shared" si="71"/>
        <v>0.66382022754732173</v>
      </c>
      <c r="H70" s="223">
        <f t="shared" si="71"/>
        <v>0.36265136680531929</v>
      </c>
      <c r="I70" s="223">
        <f t="shared" si="71"/>
        <v>0.41832170918452993</v>
      </c>
      <c r="J70" s="223">
        <f t="shared" ca="1" si="71"/>
        <v>0.26941248409006646</v>
      </c>
      <c r="K70" s="223">
        <f t="shared" ca="1" si="71"/>
        <v>0.22583231221122801</v>
      </c>
      <c r="L70" s="223">
        <f t="shared" ca="1" si="71"/>
        <v>0.19520343334384638</v>
      </c>
      <c r="M70" s="223">
        <f t="shared" ca="1" si="71"/>
        <v>0.17587133007946854</v>
      </c>
      <c r="N70" s="223">
        <f t="shared" ca="1" si="71"/>
        <v>0.14679538464649444</v>
      </c>
      <c r="O70" s="223">
        <f t="shared" ca="1" si="71"/>
        <v>0.13323584290331891</v>
      </c>
      <c r="P70" s="223">
        <f t="shared" ca="1" si="71"/>
        <v>0.11908983307615451</v>
      </c>
      <c r="Q70" s="223">
        <f t="shared" ca="1" si="71"/>
        <v>0.10988477260583207</v>
      </c>
      <c r="R70" s="223">
        <f t="shared" ca="1" si="71"/>
        <v>0.10053766478427395</v>
      </c>
      <c r="S70" s="223">
        <f t="shared" ca="1" si="71"/>
        <v>9.6712158354495426E-2</v>
      </c>
      <c r="T70" s="223">
        <f t="shared" ca="1" si="71"/>
        <v>9.2888585837266557E-2</v>
      </c>
      <c r="U70" s="223">
        <f t="shared" ca="1" si="71"/>
        <v>9.0897346146573188E-2</v>
      </c>
      <c r="V70" s="167"/>
      <c r="W70" s="167"/>
      <c r="X70" s="167"/>
    </row>
    <row r="71" spans="2:26" x14ac:dyDescent="0.2">
      <c r="C71" s="166"/>
      <c r="D71" s="166"/>
      <c r="E71" s="166"/>
      <c r="F71" s="166"/>
      <c r="G71" s="166"/>
      <c r="H71" s="166"/>
      <c r="I71" s="166"/>
      <c r="J71" s="166"/>
      <c r="K71" s="166"/>
      <c r="L71" s="166"/>
      <c r="M71" s="166"/>
      <c r="N71" s="166"/>
      <c r="O71" s="166"/>
      <c r="P71" s="166"/>
      <c r="Q71" s="166"/>
      <c r="R71" s="166"/>
      <c r="S71" s="166"/>
      <c r="T71" s="166"/>
      <c r="U71" s="166"/>
      <c r="V71" s="166"/>
      <c r="W71" s="166"/>
      <c r="X71" s="166"/>
    </row>
    <row r="72" spans="2:26" ht="12" x14ac:dyDescent="0.35">
      <c r="B72" s="115" t="s">
        <v>280</v>
      </c>
      <c r="C72" s="166"/>
      <c r="D72" s="176">
        <f t="shared" ref="D72:J72" si="72">+D73-D62</f>
        <v>-199.65580000000017</v>
      </c>
      <c r="E72" s="176">
        <f t="shared" si="72"/>
        <v>10.341999999999985</v>
      </c>
      <c r="F72" s="176">
        <f t="shared" si="72"/>
        <v>5.4428000000001475</v>
      </c>
      <c r="G72" s="176">
        <f t="shared" si="72"/>
        <v>-51.727599999999939</v>
      </c>
      <c r="H72" s="176">
        <f t="shared" si="72"/>
        <v>-2.6252144555093082</v>
      </c>
      <c r="I72" s="176">
        <f t="shared" si="72"/>
        <v>115.12480000000016</v>
      </c>
      <c r="J72" s="176">
        <f t="shared" ca="1" si="72"/>
        <v>-527.42870911198736</v>
      </c>
      <c r="K72" s="177">
        <f ca="1">+-(K77-J77)</f>
        <v>303.37974653150036</v>
      </c>
      <c r="L72" s="177">
        <f t="shared" ref="L72:U72" ca="1" si="73">+-(L77-K77)</f>
        <v>-211.8434867612682</v>
      </c>
      <c r="M72" s="177">
        <f t="shared" ca="1" si="73"/>
        <v>-207.00134992101061</v>
      </c>
      <c r="N72" s="177">
        <f t="shared" ca="1" si="73"/>
        <v>-193.20125992627663</v>
      </c>
      <c r="O72" s="177">
        <f t="shared" ca="1" si="73"/>
        <v>-212.52138591890434</v>
      </c>
      <c r="P72" s="177">
        <f t="shared" ca="1" si="73"/>
        <v>-233.77352451079469</v>
      </c>
      <c r="Q72" s="177">
        <f t="shared" ca="1" si="73"/>
        <v>-257.15087696187447</v>
      </c>
      <c r="R72" s="177">
        <f t="shared" ca="1" si="73"/>
        <v>-282.86596465806178</v>
      </c>
      <c r="S72" s="177">
        <f t="shared" ca="1" si="73"/>
        <v>-311.1525611238676</v>
      </c>
      <c r="T72" s="177">
        <f t="shared" ca="1" si="73"/>
        <v>-342.26781723625481</v>
      </c>
      <c r="U72" s="177">
        <f t="shared" ca="1" si="73"/>
        <v>-376.49459895988048</v>
      </c>
      <c r="V72" s="177"/>
      <c r="W72" s="176"/>
      <c r="X72" s="176"/>
    </row>
    <row r="73" spans="2:26" s="141" customFormat="1" ht="10.15" x14ac:dyDescent="0.2">
      <c r="B73" s="135" t="s">
        <v>283</v>
      </c>
      <c r="C73" s="136"/>
      <c r="D73" s="138">
        <f>+'Historical Financials'!AD84</f>
        <v>-97.326000000000107</v>
      </c>
      <c r="E73" s="138">
        <f>+'Historical Financials'!AE84</f>
        <v>191.49100000000004</v>
      </c>
      <c r="F73" s="138">
        <f>+'Historical Financials'!AF84</f>
        <v>250.86100000000016</v>
      </c>
      <c r="G73" s="138">
        <f>+'Historical Financials'!AG84</f>
        <v>358.47900000000004</v>
      </c>
      <c r="H73" s="138">
        <f>+'Historical Financials'!AH84</f>
        <v>531.15899999999988</v>
      </c>
      <c r="I73" s="138">
        <f>+'Historical Financials'!AI84</f>
        <v>908.0250000000002</v>
      </c>
      <c r="J73" s="138">
        <f ca="1">+'Historical Financials'!AJ84</f>
        <v>467.22348908162996</v>
      </c>
      <c r="K73" s="136">
        <f t="shared" ref="K73:U73" ca="1" si="74">+K62+SUM(K72:K72)</f>
        <v>1525.6902648404546</v>
      </c>
      <c r="L73" s="136">
        <f t="shared" ca="1" si="74"/>
        <v>1254.069742009227</v>
      </c>
      <c r="M73" s="136">
        <f t="shared" ca="1" si="74"/>
        <v>1523.0876750958162</v>
      </c>
      <c r="N73" s="136">
        <f t="shared" ca="1" si="74"/>
        <v>1798.1862100117592</v>
      </c>
      <c r="O73" s="136">
        <f t="shared" ca="1" si="74"/>
        <v>2052.4085601065171</v>
      </c>
      <c r="P73" s="136">
        <f t="shared" ca="1" si="74"/>
        <v>2310.0716428001701</v>
      </c>
      <c r="Q73" s="136">
        <f t="shared" ca="1" si="74"/>
        <v>2576.5933965721711</v>
      </c>
      <c r="R73" s="136">
        <f t="shared" ca="1" si="74"/>
        <v>2847.4085561645634</v>
      </c>
      <c r="S73" s="136">
        <f t="shared" ca="1" si="74"/>
        <v>3134.8352115236416</v>
      </c>
      <c r="T73" s="136">
        <f t="shared" ca="1" si="74"/>
        <v>3438.2683343926533</v>
      </c>
      <c r="U73" s="136">
        <f t="shared" ca="1" si="74"/>
        <v>3763.7910978058167</v>
      </c>
      <c r="V73" s="136"/>
      <c r="W73" s="138"/>
      <c r="X73" s="138"/>
      <c r="Y73" s="140">
        <f>+I73/G109*1000</f>
        <v>1889.5732969857145</v>
      </c>
    </row>
    <row r="74" spans="2:26" s="141" customFormat="1" ht="10.15" x14ac:dyDescent="0.2">
      <c r="B74" s="135"/>
      <c r="C74" s="136"/>
      <c r="D74" s="138"/>
      <c r="E74" s="138"/>
      <c r="F74" s="138"/>
      <c r="G74" s="138"/>
      <c r="H74" s="138"/>
      <c r="I74" s="138"/>
      <c r="J74" s="136"/>
      <c r="K74" s="136"/>
      <c r="L74" s="136"/>
      <c r="M74" s="136"/>
      <c r="N74" s="136"/>
      <c r="O74" s="136"/>
      <c r="P74" s="136"/>
      <c r="Q74" s="136"/>
      <c r="R74" s="136"/>
      <c r="S74" s="136"/>
      <c r="T74" s="136"/>
      <c r="U74" s="136"/>
      <c r="V74" s="136"/>
      <c r="W74" s="138"/>
      <c r="X74" s="138"/>
      <c r="Y74" s="140"/>
    </row>
    <row r="75" spans="2:26" s="141" customFormat="1" ht="10.15" x14ac:dyDescent="0.2">
      <c r="B75" s="226" t="s">
        <v>71</v>
      </c>
      <c r="C75" s="136"/>
      <c r="K75" s="136"/>
      <c r="L75" s="136"/>
      <c r="M75" s="136"/>
      <c r="N75" s="136"/>
      <c r="O75" s="136"/>
      <c r="P75" s="136"/>
      <c r="Q75" s="136"/>
      <c r="R75" s="136"/>
      <c r="S75" s="136"/>
      <c r="T75" s="136"/>
      <c r="U75" s="136"/>
      <c r="V75" s="136"/>
      <c r="W75" s="138"/>
      <c r="X75" s="138"/>
      <c r="Y75" s="140"/>
    </row>
    <row r="76" spans="2:26" s="141" customFormat="1" ht="10.15" x14ac:dyDescent="0.2">
      <c r="B76" s="149" t="s">
        <v>390</v>
      </c>
      <c r="C76" s="136"/>
      <c r="D76" s="175">
        <f>+'Historical Financials'!AD97</f>
        <v>1699.6519999999998</v>
      </c>
      <c r="E76" s="175">
        <f>+'Historical Financials'!AE97</f>
        <v>2187.5810000000001</v>
      </c>
      <c r="F76" s="175">
        <f>+'Historical Financials'!AF97</f>
        <v>2806.7420000000002</v>
      </c>
      <c r="G76" s="175">
        <f>+'Historical Financials'!AG97</f>
        <v>3607.9240000000004</v>
      </c>
      <c r="H76" s="175">
        <f>+'Historical Financials'!AH97</f>
        <v>5121.646999999999</v>
      </c>
      <c r="I76" s="175">
        <f>+'Historical Financials'!AI97</f>
        <v>6821.9320000000007</v>
      </c>
      <c r="J76" s="175">
        <f ca="1">+'Historical Financials'!AJ97</f>
        <v>8696.3664516119879</v>
      </c>
      <c r="K76" s="225">
        <f ca="1">+J76*(1+K19)</f>
        <v>10087.785083869905</v>
      </c>
      <c r="L76" s="225">
        <f t="shared" ref="L76:U76" ca="1" si="75">+K76*(1+L19)</f>
        <v>11500.074995611692</v>
      </c>
      <c r="M76" s="225">
        <f t="shared" ca="1" si="75"/>
        <v>12880.083995085097</v>
      </c>
      <c r="N76" s="225">
        <f t="shared" ca="1" si="75"/>
        <v>14168.092394593608</v>
      </c>
      <c r="O76" s="225">
        <f t="shared" ca="1" si="75"/>
        <v>15584.901634052971</v>
      </c>
      <c r="P76" s="225">
        <f t="shared" ca="1" si="75"/>
        <v>17143.391797458269</v>
      </c>
      <c r="Q76" s="225">
        <f t="shared" ca="1" si="75"/>
        <v>18857.730977204097</v>
      </c>
      <c r="R76" s="225">
        <f t="shared" ca="1" si="75"/>
        <v>20743.504074924509</v>
      </c>
      <c r="S76" s="225">
        <f t="shared" ca="1" si="75"/>
        <v>22817.854482416962</v>
      </c>
      <c r="T76" s="225">
        <f t="shared" ca="1" si="75"/>
        <v>25099.639930658661</v>
      </c>
      <c r="U76" s="225">
        <f t="shared" ca="1" si="75"/>
        <v>27609.603923724528</v>
      </c>
      <c r="V76" s="136"/>
      <c r="W76" s="138"/>
      <c r="X76" s="138"/>
      <c r="Y76" s="140"/>
    </row>
    <row r="77" spans="2:26" s="141" customFormat="1" ht="10.15" x14ac:dyDescent="0.2">
      <c r="B77" s="149" t="s">
        <v>391</v>
      </c>
      <c r="C77" s="136"/>
      <c r="D77" s="175">
        <f>+'Historical Financials'!AD102</f>
        <v>213.91799999999967</v>
      </c>
      <c r="E77" s="175">
        <f>+'Historical Financials'!AE102</f>
        <v>295.62200000000007</v>
      </c>
      <c r="F77" s="175">
        <f>+'Historical Financials'!AF102</f>
        <v>394.65999999999985</v>
      </c>
      <c r="G77" s="175">
        <f>+'Historical Financials'!AG102</f>
        <v>504.69500000000016</v>
      </c>
      <c r="H77" s="175">
        <f>+'Historical Financials'!AH102</f>
        <v>825.68899999999849</v>
      </c>
      <c r="I77" s="175">
        <f>+'Historical Financials'!AI102</f>
        <v>1103.2130000000006</v>
      </c>
      <c r="J77" s="175">
        <f ca="1">+'Historical Financials'!AJ102</f>
        <v>1816.5475091119861</v>
      </c>
      <c r="K77" s="225">
        <f ca="1">+K78*K76</f>
        <v>1513.1677625804857</v>
      </c>
      <c r="L77" s="225">
        <f t="shared" ref="L77:U77" ca="1" si="76">+L78*L76</f>
        <v>1725.0112493417539</v>
      </c>
      <c r="M77" s="225">
        <f t="shared" ca="1" si="76"/>
        <v>1932.0125992627645</v>
      </c>
      <c r="N77" s="225">
        <f t="shared" ca="1" si="76"/>
        <v>2125.2138591890412</v>
      </c>
      <c r="O77" s="225">
        <f t="shared" ca="1" si="76"/>
        <v>2337.7352451079455</v>
      </c>
      <c r="P77" s="225">
        <f t="shared" ca="1" si="76"/>
        <v>2571.5087696187402</v>
      </c>
      <c r="Q77" s="225">
        <f t="shared" ca="1" si="76"/>
        <v>2828.6596465806147</v>
      </c>
      <c r="R77" s="225">
        <f t="shared" ca="1" si="76"/>
        <v>3111.5256112386764</v>
      </c>
      <c r="S77" s="225">
        <f t="shared" ca="1" si="76"/>
        <v>3422.678172362544</v>
      </c>
      <c r="T77" s="225">
        <f t="shared" ca="1" si="76"/>
        <v>3764.9459895987989</v>
      </c>
      <c r="U77" s="225">
        <f t="shared" ca="1" si="76"/>
        <v>4141.4405885586793</v>
      </c>
      <c r="V77" s="136"/>
      <c r="W77" s="138"/>
      <c r="X77" s="138"/>
      <c r="Y77" s="140"/>
    </row>
    <row r="78" spans="2:26" s="141" customFormat="1" ht="10.15" x14ac:dyDescent="0.2">
      <c r="B78" s="155" t="s">
        <v>290</v>
      </c>
      <c r="C78" s="136"/>
      <c r="D78" s="223">
        <f>+IFERROR(D77/D76,"n/a")</f>
        <v>0.12585988190523689</v>
      </c>
      <c r="E78" s="223">
        <f t="shared" ref="E78:J78" si="77">+IFERROR(E77/E76,"n/a")</f>
        <v>0.13513648180341667</v>
      </c>
      <c r="F78" s="223">
        <f t="shared" si="77"/>
        <v>0.14061142776927835</v>
      </c>
      <c r="G78" s="223">
        <f t="shared" si="77"/>
        <v>0.13988515279146682</v>
      </c>
      <c r="H78" s="223">
        <f t="shared" si="77"/>
        <v>0.16121552305342376</v>
      </c>
      <c r="I78" s="223">
        <f t="shared" si="77"/>
        <v>0.16171562542693191</v>
      </c>
      <c r="J78" s="223">
        <f t="shared" ca="1" si="77"/>
        <v>0.20888580526356093</v>
      </c>
      <c r="K78" s="221">
        <v>0.15</v>
      </c>
      <c r="L78" s="221">
        <v>0.15</v>
      </c>
      <c r="M78" s="221">
        <v>0.15</v>
      </c>
      <c r="N78" s="221">
        <v>0.15</v>
      </c>
      <c r="O78" s="221">
        <v>0.15</v>
      </c>
      <c r="P78" s="221">
        <v>0.15</v>
      </c>
      <c r="Q78" s="221">
        <v>0.15</v>
      </c>
      <c r="R78" s="221">
        <v>0.15</v>
      </c>
      <c r="S78" s="221">
        <v>0.15</v>
      </c>
      <c r="T78" s="221">
        <v>0.15</v>
      </c>
      <c r="U78" s="221">
        <v>0.15</v>
      </c>
      <c r="V78" s="136"/>
      <c r="W78" s="138"/>
      <c r="X78" s="138"/>
      <c r="Y78" s="140"/>
    </row>
    <row r="79" spans="2:26" hidden="1" outlineLevel="1" x14ac:dyDescent="0.2">
      <c r="C79" s="166"/>
      <c r="D79" s="166"/>
      <c r="E79" s="166"/>
      <c r="F79" s="166"/>
      <c r="G79" s="166"/>
      <c r="H79" s="166"/>
      <c r="I79" s="178"/>
      <c r="J79" s="178"/>
      <c r="K79" s="178"/>
      <c r="L79" s="178"/>
      <c r="M79" s="178"/>
      <c r="N79" s="178"/>
      <c r="O79" s="178"/>
      <c r="P79" s="178"/>
      <c r="Q79" s="178"/>
      <c r="R79" s="178"/>
      <c r="S79" s="178"/>
      <c r="T79" s="178"/>
      <c r="U79" s="178"/>
      <c r="V79" s="166"/>
      <c r="W79" s="166"/>
      <c r="X79" s="166"/>
    </row>
    <row r="80" spans="2:26" hidden="1" outlineLevel="1" x14ac:dyDescent="0.2">
      <c r="B80" s="129" t="s">
        <v>358</v>
      </c>
      <c r="C80" s="179"/>
      <c r="D80" s="132">
        <f>+'[1]Historical Financials'!AO105</f>
        <v>59.274999999999977</v>
      </c>
      <c r="E80" s="132">
        <f>+'[1]Historical Financials'!AP105</f>
        <v>-19.779999999999973</v>
      </c>
      <c r="F80" s="132">
        <f>+'[1]Historical Financials'!AQ105</f>
        <v>-113.28899999999999</v>
      </c>
      <c r="G80" s="132">
        <f>+'[1]Historical Financials'!AR105</f>
        <v>-58.232999999999947</v>
      </c>
      <c r="H80" s="132">
        <f>+'[1]Historical Financials'!AS105</f>
        <v>-390.94200000000001</v>
      </c>
      <c r="I80" s="132">
        <f>+'[1]Historical Financials'!AT105</f>
        <v>-605.572</v>
      </c>
      <c r="J80" s="180">
        <v>-300</v>
      </c>
      <c r="K80" s="166">
        <f t="shared" ref="K80:U80" si="78">+J80</f>
        <v>-300</v>
      </c>
      <c r="L80" s="166">
        <f t="shared" si="78"/>
        <v>-300</v>
      </c>
      <c r="M80" s="166">
        <f t="shared" si="78"/>
        <v>-300</v>
      </c>
      <c r="N80" s="166">
        <f t="shared" si="78"/>
        <v>-300</v>
      </c>
      <c r="O80" s="166">
        <f t="shared" si="78"/>
        <v>-300</v>
      </c>
      <c r="P80" s="166">
        <f t="shared" si="78"/>
        <v>-300</v>
      </c>
      <c r="Q80" s="166">
        <f t="shared" si="78"/>
        <v>-300</v>
      </c>
      <c r="R80" s="166">
        <f t="shared" si="78"/>
        <v>-300</v>
      </c>
      <c r="S80" s="166">
        <f t="shared" si="78"/>
        <v>-300</v>
      </c>
      <c r="T80" s="166">
        <f t="shared" si="78"/>
        <v>-300</v>
      </c>
      <c r="U80" s="166">
        <f t="shared" si="78"/>
        <v>-300</v>
      </c>
      <c r="V80" s="166"/>
      <c r="W80" s="132"/>
      <c r="X80" s="132"/>
      <c r="Z80" s="181"/>
    </row>
    <row r="81" spans="2:36" s="148" customFormat="1" hidden="1" outlineLevel="1" x14ac:dyDescent="0.2">
      <c r="B81" s="182" t="s">
        <v>359</v>
      </c>
      <c r="C81" s="144"/>
      <c r="D81" s="183" t="s">
        <v>77</v>
      </c>
      <c r="E81" s="183" t="s">
        <v>77</v>
      </c>
      <c r="F81" s="183" t="s">
        <v>77</v>
      </c>
      <c r="G81" s="183" t="s">
        <v>77</v>
      </c>
      <c r="H81" s="183" t="s">
        <v>77</v>
      </c>
      <c r="I81" s="183" t="s">
        <v>77</v>
      </c>
      <c r="J81" s="184">
        <f t="shared" ref="J81:U81" ca="1" si="79">+J80/J43</f>
        <v>-0.2261178753809891</v>
      </c>
      <c r="K81" s="184">
        <f t="shared" ca="1" si="79"/>
        <v>-0.18381464370952616</v>
      </c>
      <c r="L81" s="184">
        <f t="shared" ca="1" si="79"/>
        <v>-0.15331595847253904</v>
      </c>
      <c r="M81" s="184">
        <f t="shared" ca="1" si="79"/>
        <v>-0.1299990140664179</v>
      </c>
      <c r="N81" s="184">
        <f t="shared" ca="1" si="79"/>
        <v>-0.11302014262867548</v>
      </c>
      <c r="O81" s="184">
        <f t="shared" ca="1" si="79"/>
        <v>-9.9423358022849781E-2</v>
      </c>
      <c r="P81" s="184">
        <f t="shared" ca="1" si="79"/>
        <v>-8.855660545008566E-2</v>
      </c>
      <c r="Q81" s="184">
        <f t="shared" ca="1" si="79"/>
        <v>-7.9527159723743399E-2</v>
      </c>
      <c r="R81" s="184">
        <f t="shared" ca="1" si="79"/>
        <v>-7.2021643688580078E-2</v>
      </c>
      <c r="S81" s="184">
        <f t="shared" ca="1" si="79"/>
        <v>-6.5446893470012882E-2</v>
      </c>
      <c r="T81" s="184">
        <f t="shared" ca="1" si="79"/>
        <v>-5.9675500957366304E-2</v>
      </c>
      <c r="U81" s="184">
        <f t="shared" ca="1" si="79"/>
        <v>-5.4509850708605874E-2</v>
      </c>
      <c r="V81" s="184"/>
      <c r="W81" s="183"/>
      <c r="X81" s="183"/>
    </row>
    <row r="82" spans="2:36" ht="10.15" collapsed="1" x14ac:dyDescent="0.2">
      <c r="B82" s="185"/>
      <c r="C82" s="166"/>
      <c r="D82" s="166"/>
      <c r="E82" s="166"/>
      <c r="F82" s="166"/>
      <c r="G82" s="166"/>
      <c r="H82" s="166"/>
      <c r="I82" s="166"/>
      <c r="J82" s="166"/>
      <c r="K82" s="166"/>
      <c r="L82" s="166"/>
      <c r="M82" s="166"/>
      <c r="N82" s="166"/>
      <c r="O82" s="166"/>
      <c r="P82" s="166"/>
      <c r="Q82" s="166"/>
      <c r="R82" s="166"/>
      <c r="S82" s="166"/>
      <c r="T82" s="166"/>
      <c r="U82" s="166"/>
      <c r="V82" s="166"/>
      <c r="W82" s="166"/>
      <c r="X82" s="166"/>
    </row>
    <row r="83" spans="2:36" ht="10.15" x14ac:dyDescent="0.2">
      <c r="B83" s="115" t="s">
        <v>360</v>
      </c>
      <c r="C83" s="166"/>
      <c r="D83" s="180"/>
      <c r="E83" s="166"/>
      <c r="F83" s="166"/>
      <c r="G83" s="166"/>
      <c r="H83" s="166"/>
      <c r="I83" s="166"/>
      <c r="J83" s="166"/>
      <c r="K83" s="166">
        <f ca="1">+K73</f>
        <v>1525.6902648404546</v>
      </c>
      <c r="L83" s="166">
        <f t="shared" ref="L83:U83" ca="1" si="80">+L73</f>
        <v>1254.069742009227</v>
      </c>
      <c r="M83" s="166">
        <f t="shared" ca="1" si="80"/>
        <v>1523.0876750958162</v>
      </c>
      <c r="N83" s="166">
        <f t="shared" ca="1" si="80"/>
        <v>1798.1862100117592</v>
      </c>
      <c r="O83" s="166">
        <f t="shared" ca="1" si="80"/>
        <v>2052.4085601065171</v>
      </c>
      <c r="P83" s="166">
        <f t="shared" ca="1" si="80"/>
        <v>2310.0716428001701</v>
      </c>
      <c r="Q83" s="166">
        <f t="shared" ca="1" si="80"/>
        <v>2576.5933965721711</v>
      </c>
      <c r="R83" s="166">
        <f t="shared" ca="1" si="80"/>
        <v>2847.4085561645634</v>
      </c>
      <c r="S83" s="166">
        <f t="shared" ca="1" si="80"/>
        <v>3134.8352115236416</v>
      </c>
      <c r="T83" s="166">
        <f t="shared" ca="1" si="80"/>
        <v>3438.2683343926533</v>
      </c>
      <c r="U83" s="166">
        <f t="shared" ca="1" si="80"/>
        <v>3763.7910978058167</v>
      </c>
      <c r="V83" s="166"/>
      <c r="W83" s="166"/>
      <c r="X83" s="166"/>
    </row>
    <row r="84" spans="2:36" ht="10.15" x14ac:dyDescent="0.2">
      <c r="C84" s="166"/>
      <c r="D84" s="166"/>
      <c r="E84" s="166"/>
      <c r="F84" s="166"/>
      <c r="G84" s="166"/>
      <c r="H84" s="166"/>
      <c r="I84" s="166"/>
      <c r="J84" s="166"/>
      <c r="K84" s="166"/>
      <c r="L84" s="166"/>
      <c r="M84" s="166"/>
      <c r="N84" s="166"/>
      <c r="O84" s="166"/>
      <c r="P84" s="166"/>
      <c r="Q84" s="166"/>
      <c r="R84" s="166"/>
      <c r="S84" s="166"/>
      <c r="T84" s="166"/>
      <c r="U84" s="166"/>
      <c r="V84" s="166"/>
      <c r="W84" s="166"/>
      <c r="X84" s="166"/>
    </row>
    <row r="85" spans="2:36" ht="10.15" x14ac:dyDescent="0.2">
      <c r="B85" s="115" t="s">
        <v>361</v>
      </c>
      <c r="C85" s="166"/>
      <c r="D85" s="166"/>
      <c r="E85" s="166"/>
      <c r="F85" s="166"/>
      <c r="G85" s="166"/>
      <c r="H85" s="166"/>
      <c r="I85" s="166"/>
      <c r="J85" s="166"/>
      <c r="K85" s="166">
        <f t="shared" ref="K85:U85" ca="1" si="81">J85+K83</f>
        <v>1525.6902648404546</v>
      </c>
      <c r="L85" s="166">
        <f t="shared" ca="1" si="81"/>
        <v>2779.7600068496813</v>
      </c>
      <c r="M85" s="166">
        <f t="shared" ca="1" si="81"/>
        <v>4302.8476819454972</v>
      </c>
      <c r="N85" s="166">
        <f t="shared" ca="1" si="81"/>
        <v>6101.0338919572569</v>
      </c>
      <c r="O85" s="166">
        <f t="shared" ca="1" si="81"/>
        <v>8153.442452063774</v>
      </c>
      <c r="P85" s="166">
        <f t="shared" ca="1" si="81"/>
        <v>10463.514094863944</v>
      </c>
      <c r="Q85" s="166">
        <f t="shared" ca="1" si="81"/>
        <v>13040.107491436114</v>
      </c>
      <c r="R85" s="166">
        <f t="shared" ca="1" si="81"/>
        <v>15887.516047600679</v>
      </c>
      <c r="S85" s="166">
        <f t="shared" ca="1" si="81"/>
        <v>19022.35125912432</v>
      </c>
      <c r="T85" s="166">
        <f t="shared" ca="1" si="81"/>
        <v>22460.619593516974</v>
      </c>
      <c r="U85" s="166">
        <f t="shared" ca="1" si="81"/>
        <v>26224.410691322792</v>
      </c>
      <c r="V85" s="166"/>
      <c r="W85" s="166"/>
      <c r="X85" s="166"/>
    </row>
    <row r="86" spans="2:36" s="148" customFormat="1" ht="10.15" x14ac:dyDescent="0.2">
      <c r="B86" s="149" t="s">
        <v>362</v>
      </c>
      <c r="C86" s="144"/>
      <c r="D86" s="147"/>
      <c r="E86" s="147"/>
      <c r="F86" s="147"/>
      <c r="G86" s="147"/>
      <c r="H86" s="147"/>
      <c r="I86" s="147"/>
      <c r="J86" s="147"/>
      <c r="K86" s="147">
        <f t="shared" ref="K86:T86" ca="1" si="82">K85/$F$110</f>
        <v>0.15611151888747105</v>
      </c>
      <c r="L86" s="147">
        <f t="shared" ca="1" si="82"/>
        <v>0.28443031119250811</v>
      </c>
      <c r="M86" s="147">
        <f t="shared" ca="1" si="82"/>
        <v>0.44027552816573118</v>
      </c>
      <c r="N86" s="147">
        <f t="shared" ca="1" si="82"/>
        <v>0.62426934850828686</v>
      </c>
      <c r="O86" s="186">
        <f t="shared" ca="1" si="82"/>
        <v>0.83427568143155639</v>
      </c>
      <c r="P86" s="147">
        <f t="shared" ca="1" si="82"/>
        <v>1.0706465892148094</v>
      </c>
      <c r="Q86" s="147">
        <f t="shared" ca="1" si="82"/>
        <v>1.3342885078688373</v>
      </c>
      <c r="R86" s="147">
        <f t="shared" ca="1" si="82"/>
        <v>1.6256407468126408</v>
      </c>
      <c r="S86" s="147">
        <f t="shared" ca="1" si="82"/>
        <v>1.9464030257697387</v>
      </c>
      <c r="T86" s="147">
        <f t="shared" ca="1" si="82"/>
        <v>2.2982131568259674</v>
      </c>
      <c r="U86" s="147">
        <f t="shared" ref="U86" ca="1" si="83">U85/$F$110</f>
        <v>2.6833313938588632</v>
      </c>
      <c r="V86" s="147"/>
      <c r="W86" s="147"/>
      <c r="X86" s="147"/>
    </row>
    <row r="87" spans="2:36" ht="10.15" x14ac:dyDescent="0.2">
      <c r="C87" s="166"/>
      <c r="D87" s="166"/>
      <c r="E87" s="166"/>
      <c r="F87" s="166"/>
      <c r="G87" s="166"/>
      <c r="H87" s="166"/>
      <c r="I87" s="166"/>
      <c r="J87" s="166"/>
      <c r="K87" s="166"/>
      <c r="L87" s="166"/>
      <c r="M87" s="166"/>
      <c r="N87" s="166"/>
      <c r="O87" s="166"/>
      <c r="P87" s="166"/>
      <c r="Q87" s="166"/>
      <c r="R87" s="166"/>
      <c r="S87" s="166"/>
      <c r="T87" s="166"/>
      <c r="U87" s="166"/>
      <c r="V87" s="166"/>
      <c r="W87" s="166"/>
      <c r="X87" s="166"/>
    </row>
    <row r="88" spans="2:36" ht="10.15" x14ac:dyDescent="0.2">
      <c r="B88" s="168" t="s">
        <v>363</v>
      </c>
      <c r="C88" s="166"/>
      <c r="D88" s="166"/>
      <c r="E88" s="166"/>
      <c r="F88" s="166"/>
      <c r="G88" s="166"/>
      <c r="H88" s="166"/>
      <c r="I88" s="166"/>
      <c r="J88" s="188"/>
      <c r="K88" s="166"/>
      <c r="L88" s="166"/>
      <c r="M88" s="166"/>
      <c r="N88" s="166"/>
      <c r="O88" s="166"/>
      <c r="P88" s="166"/>
      <c r="Q88" s="166"/>
      <c r="R88" s="166"/>
      <c r="S88" s="166"/>
      <c r="T88" s="166"/>
      <c r="U88" s="166"/>
      <c r="V88" s="166"/>
      <c r="W88" s="166"/>
      <c r="X88" s="166"/>
    </row>
    <row r="89" spans="2:36" hidden="1" outlineLevel="1" x14ac:dyDescent="0.2">
      <c r="B89" s="187" t="s">
        <v>364</v>
      </c>
      <c r="C89" s="166"/>
      <c r="D89" s="188">
        <f t="shared" ref="D89:I89" si="84">+$F$114/D12</f>
        <v>25.224421567004825</v>
      </c>
      <c r="E89" s="188">
        <f t="shared" si="84"/>
        <v>18.422357381128922</v>
      </c>
      <c r="F89" s="188">
        <f t="shared" si="84"/>
        <v>14.759839814612327</v>
      </c>
      <c r="G89" s="188">
        <f t="shared" si="84"/>
        <v>10.106188143254757</v>
      </c>
      <c r="H89" s="188">
        <f t="shared" si="84"/>
        <v>7.1833794681575558</v>
      </c>
      <c r="I89" s="188">
        <f t="shared" si="84"/>
        <v>4.8461157247774338</v>
      </c>
      <c r="J89" s="188">
        <f t="shared" ref="J89:U89" ca="1" si="85">+($F$110-J85+J80)/J12</f>
        <v>3.6168993638254752</v>
      </c>
      <c r="K89" s="188">
        <f t="shared" ca="1" si="85"/>
        <v>2.4029547049370685</v>
      </c>
      <c r="L89" s="188">
        <f t="shared" ca="1" si="85"/>
        <v>1.6768229385334266</v>
      </c>
      <c r="M89" s="188">
        <f t="shared" ca="1" si="85"/>
        <v>1.0975853685943624</v>
      </c>
      <c r="N89" s="188">
        <f t="shared" ca="1" si="85"/>
        <v>0.62175248072673561</v>
      </c>
      <c r="O89" s="188">
        <f t="shared" ca="1" si="85"/>
        <v>0.21330260093038286</v>
      </c>
      <c r="P89" s="188">
        <f t="shared" ca="1" si="85"/>
        <v>-0.14177173123123918</v>
      </c>
      <c r="Q89" s="188">
        <f t="shared" ca="1" si="85"/>
        <v>-0.45577437108182983</v>
      </c>
      <c r="R89" s="188">
        <f t="shared" ca="1" si="85"/>
        <v>-0.73784236878679998</v>
      </c>
      <c r="S89" s="188">
        <f t="shared" ca="1" si="85"/>
        <v>-0.9917039499599416</v>
      </c>
      <c r="T89" s="188">
        <f t="shared" ca="1" si="85"/>
        <v>-1.2212657883271536</v>
      </c>
      <c r="U89" s="188">
        <f t="shared" ca="1" si="85"/>
        <v>-1.4291136209318327</v>
      </c>
      <c r="V89" s="166"/>
      <c r="W89" s="188"/>
      <c r="X89" s="188"/>
    </row>
    <row r="90" spans="2:36" hidden="1" outlineLevel="1" x14ac:dyDescent="0.2">
      <c r="B90" s="187" t="s">
        <v>365</v>
      </c>
      <c r="C90" s="166"/>
      <c r="D90" s="188">
        <f t="shared" ref="D90:I90" si="86">+$F$114/D43</f>
        <v>67.447761392664177</v>
      </c>
      <c r="E90" s="188">
        <f t="shared" si="86"/>
        <v>38.500044208083011</v>
      </c>
      <c r="F90" s="188">
        <f t="shared" si="86"/>
        <v>28.937401034212851</v>
      </c>
      <c r="G90" s="188">
        <f t="shared" si="86"/>
        <v>17.504284541081166</v>
      </c>
      <c r="H90" s="188">
        <f t="shared" si="86"/>
        <v>12.839617651815022</v>
      </c>
      <c r="I90" s="188">
        <f t="shared" si="86"/>
        <v>9.0376927780280312</v>
      </c>
      <c r="J90" s="188">
        <f t="shared" ref="J90:U90" ca="1" si="87">+($F$110-J85+J80)/J43</f>
        <v>7.140108602411388</v>
      </c>
      <c r="K90" s="188">
        <f t="shared" ca="1" si="87"/>
        <v>4.8694883233336848</v>
      </c>
      <c r="L90" s="188">
        <f t="shared" ca="1" si="87"/>
        <v>3.4206422456762788</v>
      </c>
      <c r="M90" s="188">
        <f t="shared" ca="1" si="87"/>
        <v>2.2404167403118302</v>
      </c>
      <c r="N90" s="188">
        <f t="shared" ca="1" si="87"/>
        <v>1.2703635367016488</v>
      </c>
      <c r="O90" s="188">
        <f t="shared" ca="1" si="87"/>
        <v>0.43734244622673385</v>
      </c>
      <c r="P90" s="188">
        <f t="shared" ca="1" si="87"/>
        <v>-0.29236512350209587</v>
      </c>
      <c r="Q90" s="188">
        <f t="shared" ca="1" si="87"/>
        <v>-0.94558538353282107</v>
      </c>
      <c r="R90" s="188">
        <f t="shared" ca="1" si="87"/>
        <v>-1.5399275759105839</v>
      </c>
      <c r="S90" s="188">
        <f t="shared" ca="1" si="87"/>
        <v>-2.0832339332247685</v>
      </c>
      <c r="T90" s="188">
        <f t="shared" ca="1" si="87"/>
        <v>-2.5834598965758984</v>
      </c>
      <c r="U90" s="188">
        <f t="shared" ca="1" si="87"/>
        <v>-3.0437085647738944</v>
      </c>
      <c r="V90" s="188"/>
      <c r="W90" s="188"/>
      <c r="X90" s="189"/>
    </row>
    <row r="91" spans="2:36" hidden="1" outlineLevel="1" x14ac:dyDescent="0.2">
      <c r="B91" s="190" t="s">
        <v>366</v>
      </c>
      <c r="C91" s="166"/>
      <c r="D91" s="188">
        <f t="shared" ref="D91:I91" si="88">+$F$114/D52</f>
        <v>73.177669687544793</v>
      </c>
      <c r="E91" s="188">
        <f t="shared" si="88"/>
        <v>41.346979701740722</v>
      </c>
      <c r="F91" s="188">
        <f t="shared" si="88"/>
        <v>30.640868174512796</v>
      </c>
      <c r="G91" s="188">
        <f t="shared" si="88"/>
        <v>18.349055988397492</v>
      </c>
      <c r="H91" s="188">
        <f t="shared" si="88"/>
        <v>13.965960431125078</v>
      </c>
      <c r="I91" s="188">
        <f t="shared" si="88"/>
        <v>9.4931293272196537</v>
      </c>
      <c r="J91" s="188">
        <f t="shared" ref="J91:U91" ca="1" si="89">+($F$110-J85+J80)/J52</f>
        <v>7.5535601615857644</v>
      </c>
      <c r="K91" s="188">
        <f t="shared" ca="1" si="89"/>
        <v>5.1593828735484459</v>
      </c>
      <c r="L91" s="188">
        <f t="shared" ca="1" si="89"/>
        <v>3.6257203538084717</v>
      </c>
      <c r="M91" s="188">
        <f t="shared" ca="1" si="89"/>
        <v>2.3748252307426458</v>
      </c>
      <c r="N91" s="188">
        <f t="shared" ca="1" si="89"/>
        <v>1.3466541518023649</v>
      </c>
      <c r="O91" s="188">
        <f t="shared" ca="1" si="89"/>
        <v>0.46370399135380297</v>
      </c>
      <c r="P91" s="188">
        <f t="shared" ca="1" si="89"/>
        <v>-0.31009627843072535</v>
      </c>
      <c r="Q91" s="188">
        <f t="shared" ca="1" si="89"/>
        <v>-1.0033000560315095</v>
      </c>
      <c r="R91" s="188">
        <f t="shared" ca="1" si="89"/>
        <v>-1.6345142526968304</v>
      </c>
      <c r="S91" s="188">
        <f t="shared" ca="1" si="89"/>
        <v>-2.2120769161492038</v>
      </c>
      <c r="T91" s="188">
        <f t="shared" ca="1" si="89"/>
        <v>-2.7444311879810637</v>
      </c>
      <c r="U91" s="188">
        <f t="shared" ca="1" si="89"/>
        <v>-3.2347284992842527</v>
      </c>
      <c r="V91" s="188"/>
      <c r="W91" s="188"/>
      <c r="X91" s="189"/>
    </row>
    <row r="92" spans="2:36" ht="10.15" collapsed="1" x14ac:dyDescent="0.2">
      <c r="B92" s="190" t="s">
        <v>369</v>
      </c>
      <c r="C92" s="166"/>
      <c r="D92" s="188">
        <f t="shared" ref="D92:J92" si="90">($F$110)/D69</f>
        <v>90.333559214682879</v>
      </c>
      <c r="E92" s="188">
        <f t="shared" si="90"/>
        <v>51.084507878049919</v>
      </c>
      <c r="F92" s="188">
        <f t="shared" si="90"/>
        <v>38.43746606284251</v>
      </c>
      <c r="G92" s="188">
        <f t="shared" si="90"/>
        <v>23.101934587911657</v>
      </c>
      <c r="H92" s="188">
        <f t="shared" si="90"/>
        <v>16.953664855650644</v>
      </c>
      <c r="I92" s="188">
        <f t="shared" si="90"/>
        <v>11.953328180669409</v>
      </c>
      <c r="J92" s="188">
        <f t="shared" ca="1" si="90"/>
        <v>9.4164255752043697</v>
      </c>
      <c r="K92" s="188">
        <f t="shared" ref="K92:U92" ca="1" si="91">($F$110-K$85)/K69</f>
        <v>6.4824633818260047</v>
      </c>
      <c r="L92" s="188">
        <f t="shared" ca="1" si="91"/>
        <v>4.5990180814844495</v>
      </c>
      <c r="M92" s="188">
        <f t="shared" ca="1" si="91"/>
        <v>3.0593395059347674</v>
      </c>
      <c r="N92" s="188">
        <f t="shared" ca="1" si="91"/>
        <v>1.7907875598582002</v>
      </c>
      <c r="O92" s="188">
        <f t="shared" ca="1" si="91"/>
        <v>0.69700097066185929</v>
      </c>
      <c r="P92" s="188">
        <f t="shared" ca="1" si="91"/>
        <v>-0.26550541924725718</v>
      </c>
      <c r="Q92" s="188">
        <f t="shared" ca="1" si="91"/>
        <v>-1.1319460921593409</v>
      </c>
      <c r="R92" s="188">
        <f t="shared" ca="1" si="91"/>
        <v>-1.9249719836273025</v>
      </c>
      <c r="S92" s="188">
        <f t="shared" ca="1" si="91"/>
        <v>-2.6551120228165375</v>
      </c>
      <c r="T92" s="188">
        <f t="shared" ca="1" si="91"/>
        <v>-3.3325513128350099</v>
      </c>
      <c r="U92" s="188">
        <f t="shared" ca="1" si="91"/>
        <v>-3.9611070250300391</v>
      </c>
      <c r="V92" s="188"/>
      <c r="W92" s="188"/>
      <c r="X92" s="188"/>
      <c r="Z92" s="191"/>
      <c r="AA92" s="191">
        <f>$G$108/D92</f>
        <v>1.1733180992914127</v>
      </c>
      <c r="AB92" s="191">
        <f t="shared" ref="AB92:AJ92" si="92">$G$108/E92</f>
        <v>2.074797319238578</v>
      </c>
      <c r="AC92" s="191">
        <f t="shared" si="92"/>
        <v>2.757465849250154</v>
      </c>
      <c r="AD92" s="191">
        <f t="shared" si="92"/>
        <v>4.5879274567533592</v>
      </c>
      <c r="AE92" s="191">
        <f t="shared" si="92"/>
        <v>6.2517456197486183</v>
      </c>
      <c r="AF92" s="191">
        <f>$G$110/I92</f>
        <v>4260.9860433989734</v>
      </c>
      <c r="AG92" s="191">
        <f ca="1">$G$110/J92</f>
        <v>5408.9488780241936</v>
      </c>
      <c r="AH92" s="191">
        <f ca="1">$G$110/K92</f>
        <v>7857.0385284078548</v>
      </c>
      <c r="AI92" s="191">
        <f t="shared" ca="1" si="92"/>
        <v>23.046223807363035</v>
      </c>
      <c r="AJ92" s="191">
        <f t="shared" ca="1" si="92"/>
        <v>34.644732889040775</v>
      </c>
    </row>
    <row r="93" spans="2:36" ht="10.15" x14ac:dyDescent="0.2">
      <c r="B93" s="187" t="s">
        <v>367</v>
      </c>
      <c r="C93" s="166"/>
      <c r="D93" s="188">
        <f t="shared" ref="D93:J93" si="93">($F$110)/D62</f>
        <v>95.505701869499219</v>
      </c>
      <c r="E93" s="188">
        <f t="shared" si="93"/>
        <v>53.950501361671797</v>
      </c>
      <c r="F93" s="188">
        <f t="shared" si="93"/>
        <v>39.822145917317819</v>
      </c>
      <c r="G93" s="188">
        <f t="shared" si="93"/>
        <v>23.824773592539682</v>
      </c>
      <c r="H93" s="188">
        <f t="shared" si="93"/>
        <v>18.309045315501873</v>
      </c>
      <c r="I93" s="188">
        <f t="shared" si="93"/>
        <v>12.325737048830971</v>
      </c>
      <c r="J93" s="188">
        <f t="shared" ca="1" si="93"/>
        <v>9.8256248655704237</v>
      </c>
      <c r="K93" s="188">
        <f t="shared" ref="K93:U93" ca="1" si="94">($F$110-K$85)/K62</f>
        <v>6.7473763685967096</v>
      </c>
      <c r="L93" s="188">
        <f t="shared" ca="1" si="94"/>
        <v>4.7706229994126668</v>
      </c>
      <c r="M93" s="188">
        <f t="shared" ca="1" si="94"/>
        <v>3.1618209295136053</v>
      </c>
      <c r="N93" s="188">
        <f t="shared" ca="1" si="94"/>
        <v>1.8439633344295827</v>
      </c>
      <c r="O93" s="188">
        <f t="shared" ca="1" si="94"/>
        <v>0.71509360452578652</v>
      </c>
      <c r="P93" s="188">
        <f t="shared" ca="1" si="94"/>
        <v>-0.2714138158134432</v>
      </c>
      <c r="Q93" s="188">
        <f t="shared" ca="1" si="94"/>
        <v>-1.1529015341233384</v>
      </c>
      <c r="R93" s="188">
        <f t="shared" ca="1" si="94"/>
        <v>-1.9533228270434051</v>
      </c>
      <c r="S93" s="188">
        <f t="shared" ca="1" si="94"/>
        <v>-2.6840698511395855</v>
      </c>
      <c r="T93" s="188">
        <f t="shared" ca="1" si="94"/>
        <v>-3.3560161081609667</v>
      </c>
      <c r="U93" s="188">
        <f t="shared" ca="1" si="94"/>
        <v>-3.9734773213859933</v>
      </c>
      <c r="V93" s="188"/>
      <c r="W93" s="188"/>
      <c r="X93" s="188"/>
      <c r="Z93" s="191"/>
      <c r="AA93" s="191">
        <f>$G$108/D93</f>
        <v>1.1097766722328968</v>
      </c>
      <c r="AB93" s="191">
        <f t="shared" ref="AB93:AH93" si="95">$G$108/E93</f>
        <v>1.9645785919479659</v>
      </c>
      <c r="AC93" s="191">
        <f t="shared" si="95"/>
        <v>2.6615843410364071</v>
      </c>
      <c r="AD93" s="191">
        <f t="shared" si="95"/>
        <v>4.4487306285751629</v>
      </c>
      <c r="AE93" s="191">
        <f t="shared" si="95"/>
        <v>5.7889419231630033</v>
      </c>
      <c r="AF93" s="191">
        <f t="shared" si="95"/>
        <v>8.5990800858478931</v>
      </c>
      <c r="AG93" s="191">
        <f t="shared" ca="1" si="95"/>
        <v>10.787100204832294</v>
      </c>
      <c r="AH93" s="191">
        <f t="shared" ca="1" si="95"/>
        <v>15.708327831435811</v>
      </c>
      <c r="AI93" s="191">
        <f ca="1">+AH93*(1+L63+L83/(F110*1000))</f>
        <v>18.840964717327481</v>
      </c>
      <c r="AJ93" s="191">
        <f ca="1">+AI93*(1+M63+M83/(G110*1000))</f>
        <v>22.236904311391424</v>
      </c>
    </row>
    <row r="94" spans="2:36" ht="10.15" x14ac:dyDescent="0.2">
      <c r="B94" s="187" t="s">
        <v>368</v>
      </c>
      <c r="C94" s="166"/>
      <c r="D94" s="188">
        <f t="shared" ref="D94:I94" si="96">($F$110)/D73</f>
        <v>-100.41591528641347</v>
      </c>
      <c r="E94" s="188">
        <f t="shared" si="96"/>
        <v>51.036755623843867</v>
      </c>
      <c r="F94" s="188">
        <f t="shared" si="96"/>
        <v>38.958145631108387</v>
      </c>
      <c r="G94" s="188">
        <f t="shared" si="96"/>
        <v>27.262627298016024</v>
      </c>
      <c r="H94" s="188">
        <f t="shared" si="96"/>
        <v>18.399536431022518</v>
      </c>
      <c r="I94" s="188">
        <f t="shared" si="96"/>
        <v>10.763006933912045</v>
      </c>
      <c r="J94" s="188">
        <f ca="1">($F$110)/J73</f>
        <v>20.917354541346711</v>
      </c>
      <c r="K94" s="188">
        <f t="shared" ref="K94:U94" ca="1" si="97">($F$110-K$85)/K73</f>
        <v>5.4056772179689334</v>
      </c>
      <c r="L94" s="188">
        <f t="shared" ca="1" si="97"/>
        <v>5.5764995598341711</v>
      </c>
      <c r="M94" s="188">
        <f t="shared" ca="1" si="97"/>
        <v>3.591540906452324</v>
      </c>
      <c r="N94" s="188">
        <f t="shared" ca="1" si="97"/>
        <v>2.042082993832</v>
      </c>
      <c r="O94" s="188">
        <f t="shared" ca="1" si="97"/>
        <v>0.78913962384646108</v>
      </c>
      <c r="P94" s="188">
        <f t="shared" ca="1" si="97"/>
        <v>-0.29888022124783126</v>
      </c>
      <c r="Q94" s="188">
        <f t="shared" ca="1" si="97"/>
        <v>-1.2679641749516981</v>
      </c>
      <c r="R94" s="188">
        <f t="shared" ca="1" si="97"/>
        <v>-2.1473689341831887</v>
      </c>
      <c r="S94" s="188">
        <f t="shared" ca="1" si="97"/>
        <v>-2.9504810504738961</v>
      </c>
      <c r="T94" s="188">
        <f t="shared" ca="1" si="97"/>
        <v>-3.6900959984534349</v>
      </c>
      <c r="U94" s="188">
        <f t="shared" ca="1" si="97"/>
        <v>-4.3709469767724256</v>
      </c>
      <c r="V94" s="188"/>
      <c r="W94" s="188"/>
      <c r="X94" s="188"/>
      <c r="Z94" s="191"/>
      <c r="AA94" s="191"/>
      <c r="AB94" s="191"/>
      <c r="AC94" s="191"/>
      <c r="AD94" s="191"/>
      <c r="AE94" s="191"/>
    </row>
    <row r="95" spans="2:36" ht="10.15" x14ac:dyDescent="0.2">
      <c r="C95" s="166"/>
      <c r="D95" s="166"/>
      <c r="E95" s="166"/>
      <c r="F95" s="166"/>
      <c r="G95" s="188"/>
      <c r="H95" s="166"/>
      <c r="I95" s="166"/>
      <c r="J95" s="166"/>
      <c r="K95" s="166"/>
      <c r="L95" s="166"/>
    </row>
    <row r="96" spans="2:36" ht="10.15" x14ac:dyDescent="0.2">
      <c r="B96" s="168" t="s">
        <v>370</v>
      </c>
      <c r="C96" s="166"/>
      <c r="D96" s="166"/>
      <c r="E96" s="166"/>
      <c r="F96" s="166"/>
      <c r="G96" s="166"/>
      <c r="H96" s="166"/>
      <c r="I96" s="166"/>
      <c r="J96" s="166"/>
      <c r="K96" s="166"/>
      <c r="L96" s="166"/>
    </row>
    <row r="97" spans="2:24" ht="12" x14ac:dyDescent="0.35">
      <c r="B97" s="115" t="s">
        <v>371</v>
      </c>
      <c r="C97" s="166"/>
      <c r="D97" s="166"/>
      <c r="E97" s="166"/>
      <c r="F97" s="166"/>
      <c r="G97" s="166"/>
      <c r="H97" s="166"/>
      <c r="I97" s="166"/>
      <c r="J97" s="166"/>
      <c r="K97" s="192"/>
      <c r="L97" s="192"/>
      <c r="M97" s="192"/>
      <c r="N97" s="192"/>
      <c r="O97" s="192"/>
      <c r="P97" s="192"/>
      <c r="Q97" s="192"/>
      <c r="R97" s="192"/>
      <c r="S97" s="192"/>
      <c r="T97" s="192">
        <v>13</v>
      </c>
    </row>
    <row r="98" spans="2:24" ht="10.15" x14ac:dyDescent="0.2">
      <c r="B98" s="115" t="s">
        <v>372</v>
      </c>
      <c r="C98" s="166"/>
      <c r="D98" s="166"/>
      <c r="E98" s="166"/>
      <c r="F98" s="166"/>
      <c r="G98" s="166"/>
      <c r="H98" s="166"/>
      <c r="I98" s="166"/>
      <c r="J98" s="166"/>
      <c r="K98" s="166"/>
      <c r="L98" s="166"/>
      <c r="M98" s="166"/>
      <c r="N98" s="166"/>
      <c r="O98" s="166"/>
      <c r="P98" s="166"/>
      <c r="Q98" s="166"/>
      <c r="R98" s="166"/>
      <c r="S98" s="166"/>
      <c r="T98" s="166">
        <f ca="1">T97*(U62)</f>
        <v>53823.714057954065</v>
      </c>
    </row>
    <row r="99" spans="2:24" ht="12" x14ac:dyDescent="0.35">
      <c r="C99" s="166"/>
      <c r="D99" s="166"/>
      <c r="E99" s="166"/>
      <c r="F99" s="166"/>
      <c r="G99" s="166"/>
      <c r="H99" s="166"/>
      <c r="I99" s="166"/>
      <c r="J99" s="166"/>
      <c r="K99" s="166"/>
      <c r="L99" s="166"/>
      <c r="M99" s="193"/>
      <c r="N99" s="193"/>
      <c r="O99" s="193"/>
      <c r="P99" s="193"/>
      <c r="Q99" s="193"/>
      <c r="R99" s="193"/>
      <c r="S99" s="193"/>
      <c r="T99" s="193"/>
      <c r="U99" s="193" t="s">
        <v>373</v>
      </c>
      <c r="V99" s="193"/>
      <c r="W99" s="193"/>
      <c r="X99" s="193"/>
    </row>
    <row r="100" spans="2:24" ht="10.15" x14ac:dyDescent="0.2">
      <c r="B100" s="115" t="s">
        <v>374</v>
      </c>
      <c r="C100" s="166"/>
      <c r="D100" s="166"/>
      <c r="E100" s="166"/>
      <c r="F100" s="166"/>
      <c r="G100" s="166"/>
      <c r="H100" s="166"/>
      <c r="I100" s="166"/>
      <c r="J100" s="166">
        <f>-F110</f>
        <v>-9773.0793711654878</v>
      </c>
      <c r="K100" s="166">
        <f t="shared" ref="K100:S100" ca="1" si="98">K83</f>
        <v>1525.6902648404546</v>
      </c>
      <c r="L100" s="166">
        <f t="shared" ca="1" si="98"/>
        <v>1254.069742009227</v>
      </c>
      <c r="M100" s="166">
        <f t="shared" ca="1" si="98"/>
        <v>1523.0876750958162</v>
      </c>
      <c r="N100" s="166">
        <f t="shared" ca="1" si="98"/>
        <v>1798.1862100117592</v>
      </c>
      <c r="O100" s="166">
        <f t="shared" ca="1" si="98"/>
        <v>2052.4085601065171</v>
      </c>
      <c r="P100" s="166">
        <f t="shared" ca="1" si="98"/>
        <v>2310.0716428001701</v>
      </c>
      <c r="Q100" s="166">
        <f t="shared" ca="1" si="98"/>
        <v>2576.5933965721711</v>
      </c>
      <c r="R100" s="166">
        <f t="shared" ca="1" si="98"/>
        <v>2847.4085561645634</v>
      </c>
      <c r="S100" s="166">
        <f t="shared" ca="1" si="98"/>
        <v>3134.8352115236416</v>
      </c>
      <c r="T100" s="166">
        <f ca="1">T98+T83</f>
        <v>57261.982392346719</v>
      </c>
      <c r="U100" s="166">
        <f ca="1">+SUM(K100:T100)</f>
        <v>76284.333651471039</v>
      </c>
      <c r="V100" s="166"/>
      <c r="W100" s="166"/>
      <c r="X100" s="166"/>
    </row>
    <row r="101" spans="2:24" ht="10.15" x14ac:dyDescent="0.2">
      <c r="C101" s="166"/>
      <c r="D101" s="166"/>
      <c r="E101" s="166"/>
      <c r="F101" s="166"/>
      <c r="G101" s="166"/>
      <c r="H101" s="166"/>
      <c r="I101" s="166"/>
      <c r="J101" s="166"/>
      <c r="L101" s="194"/>
      <c r="M101" s="194"/>
      <c r="N101" s="194"/>
      <c r="O101" s="194"/>
      <c r="P101" s="194"/>
      <c r="Q101" s="194"/>
      <c r="R101" s="194"/>
      <c r="S101" s="194"/>
      <c r="T101" s="194" t="s">
        <v>375</v>
      </c>
      <c r="U101" s="188">
        <f ca="1">+U100/-J100</f>
        <v>7.8055575683280018</v>
      </c>
      <c r="V101" s="188"/>
      <c r="W101" s="188"/>
      <c r="X101" s="188"/>
    </row>
    <row r="102" spans="2:24" ht="10.15" x14ac:dyDescent="0.2">
      <c r="B102" s="195" t="s">
        <v>376</v>
      </c>
      <c r="C102" s="196"/>
      <c r="D102" s="196"/>
      <c r="E102" s="196"/>
      <c r="F102" s="196"/>
      <c r="G102" s="197">
        <f ca="1">XIRR(J100:T100,J7:T7)</f>
        <v>0.28190192580223095</v>
      </c>
      <c r="H102" s="166"/>
      <c r="I102" s="166"/>
      <c r="J102" s="166"/>
      <c r="K102" s="166"/>
      <c r="L102" s="166"/>
    </row>
    <row r="103" spans="2:24" ht="12" x14ac:dyDescent="0.35">
      <c r="B103" s="129" t="s">
        <v>377</v>
      </c>
      <c r="C103" s="166"/>
      <c r="D103" s="166"/>
      <c r="E103" s="166"/>
      <c r="F103" s="166"/>
      <c r="G103" s="198">
        <v>-0.12</v>
      </c>
      <c r="H103" s="166"/>
      <c r="I103" s="166"/>
      <c r="J103" s="166"/>
      <c r="K103" s="166"/>
      <c r="L103" s="166"/>
    </row>
    <row r="104" spans="2:24" ht="10.15" x14ac:dyDescent="0.2">
      <c r="B104" s="199" t="s">
        <v>378</v>
      </c>
      <c r="C104" s="200"/>
      <c r="D104" s="200"/>
      <c r="E104" s="200"/>
      <c r="F104" s="200"/>
      <c r="G104" s="201">
        <f ca="1">SUM(G102:G103)</f>
        <v>0.16190192580223095</v>
      </c>
      <c r="H104" s="166"/>
      <c r="I104" s="166"/>
      <c r="J104" s="166"/>
      <c r="K104" s="166"/>
      <c r="L104" s="166"/>
    </row>
    <row r="105" spans="2:24" ht="10.15" x14ac:dyDescent="0.2">
      <c r="C105" s="166"/>
      <c r="D105" s="166"/>
      <c r="E105" s="166"/>
      <c r="F105" s="166"/>
      <c r="G105" s="166"/>
      <c r="H105" s="166"/>
      <c r="I105" s="166"/>
      <c r="J105" s="166"/>
      <c r="K105" s="166"/>
      <c r="L105" s="166"/>
    </row>
    <row r="106" spans="2:24" ht="10.15" x14ac:dyDescent="0.2">
      <c r="B106" s="252" t="s">
        <v>379</v>
      </c>
      <c r="C106" s="253"/>
      <c r="D106" s="253"/>
      <c r="E106" s="253"/>
      <c r="F106" s="253"/>
      <c r="G106" s="254"/>
      <c r="H106" s="166"/>
      <c r="I106" s="166"/>
      <c r="J106" s="166"/>
      <c r="K106" s="166"/>
      <c r="L106" s="166"/>
    </row>
    <row r="107" spans="2:24" ht="12" x14ac:dyDescent="0.35">
      <c r="C107" s="166"/>
      <c r="F107" s="193" t="s">
        <v>380</v>
      </c>
      <c r="G107" s="193" t="s">
        <v>381</v>
      </c>
      <c r="H107" s="166"/>
      <c r="I107" s="166"/>
      <c r="J107" s="166"/>
      <c r="K107" s="166"/>
      <c r="L107" s="166"/>
    </row>
    <row r="108" spans="2:24" s="203" customFormat="1" ht="10.15" x14ac:dyDescent="0.2">
      <c r="B108" t="s">
        <v>382</v>
      </c>
      <c r="C108" s="202"/>
      <c r="F108" s="19">
        <f>+G108*G116</f>
        <v>20337.490497592295</v>
      </c>
      <c r="G108" s="204">
        <v>105.99</v>
      </c>
      <c r="H108" s="202"/>
      <c r="I108" s="202"/>
      <c r="J108" s="202"/>
      <c r="K108" s="202"/>
      <c r="L108" s="202"/>
    </row>
    <row r="109" spans="2:24" ht="13.5" x14ac:dyDescent="0.35">
      <c r="B109" t="s">
        <v>383</v>
      </c>
      <c r="C109" s="166"/>
      <c r="F109" s="205">
        <f>+F110/F108*1000</f>
        <v>480.54499999999996</v>
      </c>
      <c r="G109" s="206">
        <v>480.54500000000002</v>
      </c>
      <c r="H109" s="166"/>
      <c r="I109" s="166"/>
      <c r="J109" s="207"/>
      <c r="K109" s="166"/>
      <c r="L109" s="166"/>
    </row>
    <row r="110" spans="2:24" s="141" customFormat="1" ht="10.15" x14ac:dyDescent="0.2">
      <c r="B110" s="135" t="s">
        <v>289</v>
      </c>
      <c r="C110" s="136"/>
      <c r="F110" s="16">
        <f>+G110*G116/1000</f>
        <v>9773.0793711654878</v>
      </c>
      <c r="G110" s="208">
        <f>+G108*G109</f>
        <v>50932.964549999997</v>
      </c>
      <c r="H110" s="136"/>
      <c r="I110" s="136"/>
      <c r="J110" s="136"/>
      <c r="K110" s="136"/>
      <c r="L110" s="136"/>
      <c r="X110" s="209"/>
    </row>
    <row r="111" spans="2:24" s="141" customFormat="1" hidden="1" outlineLevel="1" x14ac:dyDescent="0.2">
      <c r="B111" s="129" t="s">
        <v>384</v>
      </c>
      <c r="C111" s="136"/>
      <c r="F111" s="210">
        <f>+'[1]Historical Financials'!Y105</f>
        <v>-605.572</v>
      </c>
      <c r="G111" s="211">
        <f>+F111/G$116*1000</f>
        <v>-3155.9732646266589</v>
      </c>
      <c r="H111" s="136"/>
      <c r="I111" s="136"/>
      <c r="J111" s="136"/>
      <c r="K111" s="136"/>
      <c r="L111" s="136"/>
      <c r="X111" s="209"/>
    </row>
    <row r="112" spans="2:24" s="141" customFormat="1" ht="13.5" hidden="1" outlineLevel="1" x14ac:dyDescent="0.35">
      <c r="B112" s="129" t="s">
        <v>385</v>
      </c>
      <c r="C112" s="136"/>
      <c r="F112" s="30">
        <v>300</v>
      </c>
      <c r="G112" s="212">
        <f>+F112/G$116*1000</f>
        <v>1563.4672332736611</v>
      </c>
      <c r="H112" s="136"/>
      <c r="I112" s="136"/>
      <c r="J112" s="136"/>
      <c r="K112" s="136"/>
      <c r="L112" s="136"/>
      <c r="X112" s="209"/>
    </row>
    <row r="113" spans="2:12" ht="13.5" hidden="1" outlineLevel="1" x14ac:dyDescent="0.35">
      <c r="B113" s="213" t="s">
        <v>386</v>
      </c>
      <c r="C113" s="166"/>
      <c r="F113" s="32">
        <f>+SUM(F111:F112)</f>
        <v>-305.572</v>
      </c>
      <c r="G113" s="212">
        <f>+F113/G$116*1000</f>
        <v>-1592.5060313529975</v>
      </c>
      <c r="H113" s="166"/>
      <c r="I113" s="166"/>
      <c r="J113" s="166"/>
      <c r="K113" s="166"/>
      <c r="L113" s="166"/>
    </row>
    <row r="114" spans="2:12" s="141" customFormat="1" hidden="1" outlineLevel="1" x14ac:dyDescent="0.2">
      <c r="B114" s="214" t="s">
        <v>387</v>
      </c>
      <c r="C114" s="136"/>
      <c r="F114" s="16">
        <f>+F110+F113</f>
        <v>9467.5073711654877</v>
      </c>
      <c r="G114" s="16">
        <f>+F114/G116*1000</f>
        <v>49340.458518646999</v>
      </c>
      <c r="H114" s="136"/>
      <c r="I114" s="136"/>
      <c r="J114" s="136"/>
      <c r="K114" s="136"/>
      <c r="L114" s="136"/>
    </row>
    <row r="115" spans="2:12" ht="10.15" collapsed="1" x14ac:dyDescent="0.2">
      <c r="C115" s="166"/>
      <c r="F115"/>
      <c r="G115"/>
      <c r="H115" s="166"/>
      <c r="I115" s="166"/>
      <c r="J115" s="166"/>
      <c r="K115" s="166"/>
      <c r="L115" s="166"/>
    </row>
    <row r="116" spans="2:12" s="148" customFormat="1" ht="10.15" x14ac:dyDescent="0.2">
      <c r="B116" s="149" t="s">
        <v>388</v>
      </c>
      <c r="C116" s="144"/>
      <c r="F116" s="110"/>
      <c r="G116" s="248">
        <f>+'Historical Financials'!Y56</f>
        <v>191.8812199036918</v>
      </c>
      <c r="H116" s="144"/>
      <c r="I116" s="144"/>
      <c r="J116" s="144"/>
      <c r="K116" s="144"/>
      <c r="L116" s="144"/>
    </row>
    <row r="117" spans="2:12" ht="10.15" x14ac:dyDescent="0.2">
      <c r="C117" s="166"/>
      <c r="D117" s="166"/>
      <c r="E117" s="166"/>
      <c r="F117" s="215"/>
      <c r="G117" s="166"/>
      <c r="H117" s="166"/>
      <c r="I117" s="166"/>
      <c r="J117" s="166"/>
      <c r="K117" s="166"/>
      <c r="L117" s="166"/>
    </row>
    <row r="118" spans="2:12" ht="10.15" x14ac:dyDescent="0.2">
      <c r="C118" s="166"/>
      <c r="D118" s="166"/>
      <c r="E118" s="166"/>
      <c r="F118" s="215"/>
      <c r="G118" s="166"/>
      <c r="H118" s="166"/>
      <c r="I118" s="166"/>
      <c r="J118" s="166"/>
      <c r="K118" s="166"/>
      <c r="L118" s="166"/>
    </row>
    <row r="119" spans="2:12" x14ac:dyDescent="0.2">
      <c r="C119" s="166"/>
      <c r="D119" s="166"/>
      <c r="E119" s="166"/>
      <c r="F119" s="215"/>
      <c r="G119" s="166"/>
      <c r="H119" s="166"/>
      <c r="I119" s="166"/>
      <c r="J119" s="166"/>
      <c r="K119" s="166"/>
      <c r="L119" s="166"/>
    </row>
    <row r="120" spans="2:12" x14ac:dyDescent="0.2">
      <c r="C120" s="166"/>
      <c r="D120" s="166"/>
      <c r="E120" s="166"/>
      <c r="F120" s="166"/>
      <c r="G120" s="166"/>
      <c r="H120" s="166"/>
      <c r="I120" s="166"/>
      <c r="J120" s="178"/>
      <c r="K120" s="166"/>
      <c r="L120" s="166"/>
    </row>
    <row r="121" spans="2:12" x14ac:dyDescent="0.2">
      <c r="C121" s="166"/>
      <c r="D121" s="166"/>
      <c r="E121" s="166"/>
      <c r="F121" s="166"/>
      <c r="G121" s="166"/>
      <c r="H121" s="166"/>
      <c r="I121" s="166"/>
      <c r="J121" s="166"/>
      <c r="K121" s="166"/>
      <c r="L121" s="166"/>
    </row>
    <row r="122" spans="2:12" x14ac:dyDescent="0.2">
      <c r="C122" s="166"/>
      <c r="D122" s="166"/>
      <c r="E122" s="166"/>
      <c r="F122" s="166"/>
      <c r="G122" s="166"/>
      <c r="H122" s="166"/>
      <c r="I122" s="166"/>
      <c r="J122" s="166"/>
      <c r="K122" s="166"/>
      <c r="L122" s="166"/>
    </row>
    <row r="123" spans="2:12" x14ac:dyDescent="0.2">
      <c r="C123" s="166"/>
      <c r="D123" s="166"/>
      <c r="E123" s="166"/>
      <c r="F123" s="166"/>
      <c r="G123" s="166"/>
      <c r="H123" s="166"/>
      <c r="I123" s="166"/>
      <c r="J123" s="166"/>
      <c r="K123" s="166"/>
      <c r="L123" s="166"/>
    </row>
    <row r="124" spans="2:12" x14ac:dyDescent="0.2">
      <c r="C124" s="166"/>
      <c r="D124" s="166"/>
      <c r="E124" s="166"/>
      <c r="F124" s="166"/>
      <c r="G124" s="216"/>
      <c r="H124" s="166"/>
      <c r="I124" s="178"/>
      <c r="J124" s="166"/>
      <c r="K124" s="166"/>
      <c r="L124" s="166"/>
    </row>
    <row r="125" spans="2:12" x14ac:dyDescent="0.2">
      <c r="C125" s="166"/>
      <c r="D125" s="166"/>
      <c r="E125" s="166"/>
      <c r="F125" s="166"/>
      <c r="G125" s="166"/>
      <c r="H125" s="166"/>
      <c r="I125" s="166"/>
      <c r="J125" s="166"/>
      <c r="K125" s="166"/>
      <c r="L125" s="166"/>
    </row>
    <row r="126" spans="2:12" x14ac:dyDescent="0.2">
      <c r="C126" s="166"/>
      <c r="D126" s="166"/>
      <c r="E126" s="166"/>
      <c r="F126" s="166"/>
      <c r="G126" s="166"/>
      <c r="H126" s="166"/>
      <c r="I126" s="166"/>
      <c r="J126" s="166"/>
      <c r="K126" s="166"/>
      <c r="L126" s="166"/>
    </row>
    <row r="127" spans="2:12" x14ac:dyDescent="0.2">
      <c r="C127" s="166"/>
      <c r="D127" s="166"/>
      <c r="E127" s="166"/>
      <c r="F127" s="166"/>
      <c r="G127" s="166"/>
      <c r="H127" s="166"/>
      <c r="I127" s="166"/>
      <c r="J127" s="166"/>
      <c r="K127" s="166"/>
      <c r="L127" s="166"/>
    </row>
  </sheetData>
  <mergeCells count="1">
    <mergeCell ref="B106:G106"/>
  </mergeCells>
  <pageMargins left="0.3" right="0.3" top="0.3" bottom="0.4" header="0.3" footer="0.3"/>
  <pageSetup scale="64" orientation="portrait" r:id="rId1"/>
  <headerFooter>
    <oddFooter>&amp;C&amp;"Arial,Regular"&amp;8Page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A6766-891C-46D6-B3CE-CE053AD07884}">
  <dimension ref="B1:AU845"/>
  <sheetViews>
    <sheetView view="pageBreakPreview" zoomScaleNormal="85" zoomScaleSheetLayoutView="100" workbookViewId="0">
      <pane xSplit="3" ySplit="9" topLeftCell="I575" activePane="bottomRight" state="frozen"/>
      <selection activeCell="G105" sqref="G105"/>
      <selection pane="topRight" activeCell="G105" sqref="G105"/>
      <selection pane="bottomLeft" activeCell="G105" sqref="G105"/>
      <selection pane="bottomRight" activeCell="AO584" sqref="AO584"/>
    </sheetView>
  </sheetViews>
  <sheetFormatPr defaultRowHeight="11.25" outlineLevelRow="1" outlineLevelCol="1" x14ac:dyDescent="0.2"/>
  <cols>
    <col min="1" max="1" width="2.83203125" customWidth="1"/>
    <col min="2" max="2" width="20.83203125" customWidth="1"/>
    <col min="3" max="3" width="2.83203125" customWidth="1"/>
    <col min="4" max="24" width="9.1640625" customWidth="1"/>
    <col min="28" max="28" width="2.83203125" customWidth="1"/>
    <col min="29" max="29" width="9.1640625" hidden="1" customWidth="1" outlineLevel="1"/>
    <col min="30" max="30" width="9.1640625" collapsed="1"/>
    <col min="32" max="36" width="9.1640625" customWidth="1"/>
    <col min="38" max="38" width="8.83203125" bestFit="1" customWidth="1"/>
  </cols>
  <sheetData>
    <row r="1" spans="2:47" x14ac:dyDescent="0.2">
      <c r="Y1" t="s">
        <v>440</v>
      </c>
      <c r="Z1" t="s">
        <v>438</v>
      </c>
      <c r="AA1" t="s">
        <v>439</v>
      </c>
      <c r="AJ1" t="s">
        <v>441</v>
      </c>
    </row>
    <row r="2" spans="2:47" s="4" customFormat="1" x14ac:dyDescent="0.2">
      <c r="B2" s="4" t="s">
        <v>294</v>
      </c>
      <c r="AJ2" s="102">
        <f ca="1">TODAY()</f>
        <v>45796</v>
      </c>
    </row>
    <row r="3" spans="2:47" s="67" customFormat="1" x14ac:dyDescent="0.2">
      <c r="B3" s="67" t="s">
        <v>295</v>
      </c>
    </row>
    <row r="4" spans="2:47" s="4" customFormat="1" x14ac:dyDescent="0.2">
      <c r="B4" s="66" t="s">
        <v>296</v>
      </c>
    </row>
    <row r="5" spans="2:47" x14ac:dyDescent="0.2">
      <c r="D5" s="13" t="s">
        <v>69</v>
      </c>
      <c r="E5" s="14"/>
      <c r="F5" s="14"/>
      <c r="G5" s="14"/>
      <c r="H5" s="13"/>
      <c r="I5" s="14"/>
      <c r="J5" s="14"/>
      <c r="K5" s="14"/>
      <c r="L5" s="14"/>
      <c r="M5" s="14"/>
      <c r="N5" s="14"/>
      <c r="O5" s="14"/>
      <c r="P5" s="14"/>
      <c r="Q5" s="14"/>
      <c r="R5" s="14"/>
      <c r="S5" s="14"/>
      <c r="T5" s="14"/>
      <c r="U5" s="14"/>
      <c r="V5" s="14"/>
      <c r="W5" s="14"/>
      <c r="X5" s="14"/>
      <c r="Y5" s="14"/>
      <c r="Z5" s="14"/>
      <c r="AA5" s="14"/>
      <c r="AD5" s="13" t="s">
        <v>68</v>
      </c>
      <c r="AE5" s="14"/>
      <c r="AF5" s="14"/>
      <c r="AG5" s="14"/>
      <c r="AH5" s="14"/>
      <c r="AI5" s="14"/>
      <c r="AJ5" s="14"/>
    </row>
    <row r="6" spans="2:47" ht="13.5" x14ac:dyDescent="0.35">
      <c r="D6" s="10" t="s">
        <v>30</v>
      </c>
      <c r="E6" s="10" t="s">
        <v>31</v>
      </c>
      <c r="F6" s="10" t="s">
        <v>32</v>
      </c>
      <c r="G6" s="10" t="s">
        <v>33</v>
      </c>
      <c r="H6" s="10" t="s">
        <v>34</v>
      </c>
      <c r="I6" s="10" t="s">
        <v>35</v>
      </c>
      <c r="J6" s="10" t="s">
        <v>36</v>
      </c>
      <c r="K6" s="10" t="s">
        <v>37</v>
      </c>
      <c r="L6" s="10" t="s">
        <v>38</v>
      </c>
      <c r="M6" s="10" t="s">
        <v>39</v>
      </c>
      <c r="N6" s="10" t="s">
        <v>40</v>
      </c>
      <c r="O6" s="10" t="s">
        <v>41</v>
      </c>
      <c r="P6" s="10" t="s">
        <v>42</v>
      </c>
      <c r="Q6" s="10" t="s">
        <v>43</v>
      </c>
      <c r="R6" s="10" t="s">
        <v>44</v>
      </c>
      <c r="S6" s="10" t="s">
        <v>45</v>
      </c>
      <c r="T6" s="10" t="s">
        <v>46</v>
      </c>
      <c r="U6" s="10" t="s">
        <v>47</v>
      </c>
      <c r="V6" s="10" t="s">
        <v>48</v>
      </c>
      <c r="W6" s="10" t="s">
        <v>49</v>
      </c>
      <c r="X6" s="10" t="s">
        <v>423</v>
      </c>
      <c r="Y6" s="10" t="s">
        <v>443</v>
      </c>
      <c r="Z6" s="10" t="s">
        <v>57</v>
      </c>
      <c r="AA6" s="10" t="s">
        <v>58</v>
      </c>
      <c r="AD6" s="10" t="s">
        <v>52</v>
      </c>
      <c r="AE6" s="10" t="s">
        <v>51</v>
      </c>
      <c r="AF6" s="10" t="s">
        <v>50</v>
      </c>
      <c r="AG6" s="10" t="s">
        <v>53</v>
      </c>
      <c r="AH6" s="10" t="s">
        <v>54</v>
      </c>
      <c r="AI6" s="10" t="s">
        <v>55</v>
      </c>
      <c r="AJ6" s="10" t="s">
        <v>56</v>
      </c>
    </row>
    <row r="7" spans="2:47" hidden="1" outlineLevel="1" x14ac:dyDescent="0.2">
      <c r="B7" t="s">
        <v>66</v>
      </c>
      <c r="D7" s="11">
        <v>43466</v>
      </c>
      <c r="E7" s="12">
        <f>+D8+1</f>
        <v>43556</v>
      </c>
      <c r="F7" s="12">
        <f t="shared" ref="F7:AA7" si="0">+E8+1</f>
        <v>43647</v>
      </c>
      <c r="G7" s="12">
        <f t="shared" si="0"/>
        <v>43739</v>
      </c>
      <c r="H7" s="12">
        <f t="shared" si="0"/>
        <v>43831</v>
      </c>
      <c r="I7" s="12">
        <f t="shared" si="0"/>
        <v>43922</v>
      </c>
      <c r="J7" s="12">
        <f t="shared" si="0"/>
        <v>44013</v>
      </c>
      <c r="K7" s="12">
        <f t="shared" si="0"/>
        <v>44105</v>
      </c>
      <c r="L7" s="12">
        <f t="shared" si="0"/>
        <v>44197</v>
      </c>
      <c r="M7" s="12">
        <f t="shared" si="0"/>
        <v>44287</v>
      </c>
      <c r="N7" s="12">
        <f t="shared" si="0"/>
        <v>44378</v>
      </c>
      <c r="O7" s="12">
        <f t="shared" si="0"/>
        <v>44470</v>
      </c>
      <c r="P7" s="12">
        <f t="shared" si="0"/>
        <v>44562</v>
      </c>
      <c r="Q7" s="12">
        <f t="shared" si="0"/>
        <v>44652</v>
      </c>
      <c r="R7" s="12">
        <f t="shared" si="0"/>
        <v>44743</v>
      </c>
      <c r="S7" s="12">
        <f t="shared" si="0"/>
        <v>44835</v>
      </c>
      <c r="T7" s="12">
        <f t="shared" si="0"/>
        <v>44927</v>
      </c>
      <c r="U7" s="12">
        <f t="shared" si="0"/>
        <v>45017</v>
      </c>
      <c r="V7" s="12">
        <f t="shared" si="0"/>
        <v>45108</v>
      </c>
      <c r="W7" s="12">
        <f t="shared" si="0"/>
        <v>45200</v>
      </c>
      <c r="X7" s="12">
        <f t="shared" si="0"/>
        <v>45292</v>
      </c>
      <c r="Y7" s="12">
        <f t="shared" si="0"/>
        <v>45383</v>
      </c>
      <c r="Z7" s="12">
        <f t="shared" si="0"/>
        <v>45474</v>
      </c>
      <c r="AA7" s="12">
        <f t="shared" si="0"/>
        <v>45566</v>
      </c>
      <c r="AD7" s="11">
        <v>43101</v>
      </c>
      <c r="AE7" s="12">
        <f t="shared" ref="AE7:AJ7" si="1">+AD8+1</f>
        <v>43466</v>
      </c>
      <c r="AF7" s="12">
        <f t="shared" si="1"/>
        <v>43831</v>
      </c>
      <c r="AG7" s="12">
        <f t="shared" si="1"/>
        <v>44197</v>
      </c>
      <c r="AH7" s="12">
        <f t="shared" si="1"/>
        <v>44562</v>
      </c>
      <c r="AI7" s="12">
        <f t="shared" si="1"/>
        <v>44927</v>
      </c>
      <c r="AJ7" s="12">
        <f t="shared" si="1"/>
        <v>45292</v>
      </c>
    </row>
    <row r="8" spans="2:47" hidden="1" outlineLevel="1" x14ac:dyDescent="0.2">
      <c r="B8" t="s">
        <v>67</v>
      </c>
      <c r="D8" s="11">
        <v>43555</v>
      </c>
      <c r="E8" s="11">
        <v>43646</v>
      </c>
      <c r="F8" s="11">
        <v>43738</v>
      </c>
      <c r="G8" s="11">
        <v>43830</v>
      </c>
      <c r="H8" s="11">
        <v>43921</v>
      </c>
      <c r="I8" s="11">
        <v>44012</v>
      </c>
      <c r="J8" s="11">
        <v>44104</v>
      </c>
      <c r="K8" s="11">
        <v>44196</v>
      </c>
      <c r="L8" s="11">
        <v>44286</v>
      </c>
      <c r="M8" s="11">
        <v>44377</v>
      </c>
      <c r="N8" s="11">
        <v>44469</v>
      </c>
      <c r="O8" s="11">
        <v>44561</v>
      </c>
      <c r="P8" s="11">
        <v>44651</v>
      </c>
      <c r="Q8" s="11">
        <v>44742</v>
      </c>
      <c r="R8" s="11">
        <v>44834</v>
      </c>
      <c r="S8" s="11">
        <v>44926</v>
      </c>
      <c r="T8" s="11">
        <v>45016</v>
      </c>
      <c r="U8" s="11">
        <v>45107</v>
      </c>
      <c r="V8" s="11">
        <v>45199</v>
      </c>
      <c r="W8" s="11">
        <v>45291</v>
      </c>
      <c r="X8" s="11">
        <v>45382</v>
      </c>
      <c r="Y8" s="11">
        <v>45473</v>
      </c>
      <c r="Z8" s="11">
        <v>45565</v>
      </c>
      <c r="AA8" s="11">
        <v>45657</v>
      </c>
      <c r="AD8" s="11">
        <v>43465</v>
      </c>
      <c r="AE8" s="11">
        <v>43830</v>
      </c>
      <c r="AF8" s="11">
        <v>44196</v>
      </c>
      <c r="AG8" s="11">
        <v>44561</v>
      </c>
      <c r="AH8" s="11">
        <v>44926</v>
      </c>
      <c r="AI8" s="11">
        <v>45291</v>
      </c>
      <c r="AJ8" s="11">
        <v>45657</v>
      </c>
    </row>
    <row r="9" spans="2:47" hidden="1" outlineLevel="1" x14ac:dyDescent="0.2">
      <c r="B9" t="s">
        <v>87</v>
      </c>
      <c r="D9" s="45">
        <f>+D8-D7+1</f>
        <v>90</v>
      </c>
      <c r="E9" s="45">
        <f t="shared" ref="E9:AD9" si="2">+E8-E7+1</f>
        <v>91</v>
      </c>
      <c r="F9" s="45">
        <f t="shared" si="2"/>
        <v>92</v>
      </c>
      <c r="G9" s="45">
        <f t="shared" si="2"/>
        <v>92</v>
      </c>
      <c r="H9" s="45">
        <f t="shared" si="2"/>
        <v>91</v>
      </c>
      <c r="I9" s="45">
        <f t="shared" si="2"/>
        <v>91</v>
      </c>
      <c r="J9" s="45">
        <f t="shared" si="2"/>
        <v>92</v>
      </c>
      <c r="K9" s="45">
        <f t="shared" si="2"/>
        <v>92</v>
      </c>
      <c r="L9" s="45">
        <f t="shared" si="2"/>
        <v>90</v>
      </c>
      <c r="M9" s="45">
        <f t="shared" si="2"/>
        <v>91</v>
      </c>
      <c r="N9" s="45">
        <f t="shared" si="2"/>
        <v>92</v>
      </c>
      <c r="O9" s="45">
        <f t="shared" si="2"/>
        <v>92</v>
      </c>
      <c r="P9" s="45">
        <f t="shared" si="2"/>
        <v>90</v>
      </c>
      <c r="Q9" s="45">
        <f t="shared" si="2"/>
        <v>91</v>
      </c>
      <c r="R9" s="45">
        <f t="shared" si="2"/>
        <v>92</v>
      </c>
      <c r="S9" s="45">
        <f t="shared" si="2"/>
        <v>92</v>
      </c>
      <c r="T9" s="45">
        <f t="shared" si="2"/>
        <v>90</v>
      </c>
      <c r="U9" s="45">
        <f t="shared" si="2"/>
        <v>91</v>
      </c>
      <c r="V9" s="45">
        <f t="shared" si="2"/>
        <v>92</v>
      </c>
      <c r="W9" s="45">
        <f t="shared" si="2"/>
        <v>92</v>
      </c>
      <c r="X9" s="45">
        <f t="shared" si="2"/>
        <v>91</v>
      </c>
      <c r="Y9" s="45">
        <f t="shared" si="2"/>
        <v>91</v>
      </c>
      <c r="Z9" s="45">
        <f t="shared" si="2"/>
        <v>92</v>
      </c>
      <c r="AA9" s="45">
        <f t="shared" si="2"/>
        <v>92</v>
      </c>
      <c r="AD9" s="45">
        <f t="shared" si="2"/>
        <v>365</v>
      </c>
      <c r="AE9" s="45">
        <f t="shared" ref="AE9" si="3">+AE8-AE7+1</f>
        <v>365</v>
      </c>
      <c r="AF9" s="45">
        <f t="shared" ref="AF9" si="4">+AF8-AF7+1</f>
        <v>366</v>
      </c>
      <c r="AG9" s="45">
        <f t="shared" ref="AG9" si="5">+AG8-AG7+1</f>
        <v>365</v>
      </c>
      <c r="AH9" s="45">
        <f t="shared" ref="AH9" si="6">+AH8-AH7+1</f>
        <v>365</v>
      </c>
      <c r="AI9" s="45">
        <f t="shared" ref="AI9" si="7">+AI8-AI7+1</f>
        <v>365</v>
      </c>
      <c r="AJ9" s="45">
        <f t="shared" ref="AJ9" si="8">+AJ8-AJ7+1</f>
        <v>366</v>
      </c>
    </row>
    <row r="10" spans="2:47" collapsed="1" x14ac:dyDescent="0.2"/>
    <row r="11" spans="2:47" x14ac:dyDescent="0.2">
      <c r="B11" s="2" t="s">
        <v>254</v>
      </c>
      <c r="C11" s="1"/>
    </row>
    <row r="12" spans="2:47" x14ac:dyDescent="0.2">
      <c r="AM12" t="s">
        <v>400</v>
      </c>
      <c r="AN12" t="s">
        <v>401</v>
      </c>
      <c r="AO12" t="s">
        <v>52</v>
      </c>
      <c r="AP12" t="s">
        <v>51</v>
      </c>
      <c r="AQ12" t="s">
        <v>50</v>
      </c>
      <c r="AR12" t="s">
        <v>53</v>
      </c>
      <c r="AS12" t="s">
        <v>54</v>
      </c>
      <c r="AT12" t="s">
        <v>55</v>
      </c>
      <c r="AU12" t="s">
        <v>56</v>
      </c>
    </row>
    <row r="13" spans="2:47" s="4" customFormat="1" x14ac:dyDescent="0.2">
      <c r="B13" s="4" t="s">
        <v>258</v>
      </c>
      <c r="D13" s="42">
        <f>+D112</f>
        <v>104.358</v>
      </c>
      <c r="E13" s="42">
        <f t="shared" ref="E13:AA13" si="9">+E112</f>
        <v>122.504</v>
      </c>
      <c r="F13" s="42">
        <f t="shared" si="9"/>
        <v>136.29599999999999</v>
      </c>
      <c r="G13" s="42">
        <f t="shared" si="9"/>
        <v>150.756</v>
      </c>
      <c r="H13" s="42">
        <f t="shared" si="9"/>
        <v>159.98099999999999</v>
      </c>
      <c r="I13" s="42">
        <f t="shared" si="9"/>
        <v>139.11500000000001</v>
      </c>
      <c r="J13" s="42">
        <f t="shared" si="9"/>
        <v>161.76299999999998</v>
      </c>
      <c r="K13" s="42">
        <f t="shared" si="9"/>
        <v>180.57799999999997</v>
      </c>
      <c r="L13" s="42">
        <f t="shared" si="9"/>
        <v>182.79300000000001</v>
      </c>
      <c r="M13" s="42">
        <f t="shared" si="9"/>
        <v>214.25699999999998</v>
      </c>
      <c r="N13" s="42">
        <f t="shared" si="9"/>
        <v>250.596</v>
      </c>
      <c r="O13" s="42">
        <f t="shared" si="9"/>
        <v>289.15700000000004</v>
      </c>
      <c r="P13" s="42">
        <f t="shared" si="9"/>
        <v>264.32</v>
      </c>
      <c r="Q13" s="42">
        <f t="shared" si="9"/>
        <v>296.58699999999999</v>
      </c>
      <c r="R13" s="42">
        <f t="shared" si="9"/>
        <v>348.74300000000005</v>
      </c>
      <c r="S13" s="42">
        <f t="shared" si="9"/>
        <v>405.90100000000007</v>
      </c>
      <c r="T13" s="42">
        <f t="shared" si="9"/>
        <v>404.25799999999998</v>
      </c>
      <c r="U13" s="42">
        <f t="shared" si="9"/>
        <v>448.39300000000003</v>
      </c>
      <c r="V13" s="42">
        <f t="shared" si="9"/>
        <v>517.92000000000007</v>
      </c>
      <c r="W13" s="42">
        <f t="shared" si="9"/>
        <v>583.05700000000002</v>
      </c>
      <c r="X13" s="42">
        <f t="shared" ref="X13:Y13" si="10">+X112</f>
        <v>565.78200000000004</v>
      </c>
      <c r="Y13" s="42">
        <f t="shared" si="10"/>
        <v>612.89200000000005</v>
      </c>
      <c r="Z13" s="42">
        <f t="shared" ca="1" si="9"/>
        <v>663.46079780512525</v>
      </c>
      <c r="AA13" s="42">
        <f t="shared" ca="1" si="9"/>
        <v>773.20030642237066</v>
      </c>
      <c r="AD13" s="42">
        <f>+AD112</f>
        <v>375.33100000000002</v>
      </c>
      <c r="AE13" s="42">
        <f>+IFERROR(D13+E13+F13+G13,"n/a")</f>
        <v>513.91399999999999</v>
      </c>
      <c r="AF13" s="42">
        <f t="shared" ref="AF13" si="11">+IFERROR(H13+I13+J13+K13,"n/a")</f>
        <v>641.4369999999999</v>
      </c>
      <c r="AG13" s="42">
        <f t="shared" ref="AG13" si="12">+IFERROR(L13+M13+N13+O13,"n/a")</f>
        <v>936.803</v>
      </c>
      <c r="AH13" s="42">
        <f t="shared" ref="AH13" si="13">+IFERROR(P13+Q13+R13+S13,"n/a")</f>
        <v>1315.5509999999999</v>
      </c>
      <c r="AI13" s="42">
        <f t="shared" ref="AI13" si="14">+IFERROR(T13+U13+V13+W13,"n/a")</f>
        <v>1953.6280000000002</v>
      </c>
      <c r="AJ13" s="42">
        <f ca="1">+IFERROR(X13+Y13+Z13+AA13,"n/a")</f>
        <v>2615.3351042274962</v>
      </c>
      <c r="AK13" s="65">
        <f>+SUM(V13:Y13)/SUM(R13:U13)-1</f>
        <v>0.41831524393468511</v>
      </c>
      <c r="AL13" t="s">
        <v>0</v>
      </c>
      <c r="AM13" s="19">
        <v>223.303</v>
      </c>
      <c r="AN13" s="19">
        <v>275.75299999999999</v>
      </c>
      <c r="AO13" s="19">
        <f>+AD13</f>
        <v>375.33100000000002</v>
      </c>
      <c r="AP13" s="19">
        <f t="shared" ref="AP13:AU13" si="15">+AE13</f>
        <v>513.91399999999999</v>
      </c>
      <c r="AQ13" s="19">
        <f t="shared" si="15"/>
        <v>641.4369999999999</v>
      </c>
      <c r="AR13" s="19">
        <f t="shared" si="15"/>
        <v>936.803</v>
      </c>
      <c r="AS13" s="19">
        <f t="shared" si="15"/>
        <v>1315.5509999999999</v>
      </c>
      <c r="AT13" s="19">
        <f t="shared" si="15"/>
        <v>1953.6280000000002</v>
      </c>
      <c r="AU13" s="19">
        <f t="shared" ca="1" si="15"/>
        <v>2615.3351042274962</v>
      </c>
    </row>
    <row r="14" spans="2:47" x14ac:dyDescent="0.2">
      <c r="B14" s="8" t="s">
        <v>28</v>
      </c>
      <c r="H14" s="28">
        <f>+IFERROR(H13/D13-1,"n/a")</f>
        <v>0.53300178232622297</v>
      </c>
      <c r="I14" s="28">
        <f t="shared" ref="I14" si="16">+IFERROR(I13/E13-1,"n/a")</f>
        <v>0.13559557238947306</v>
      </c>
      <c r="J14" s="28">
        <f t="shared" ref="J14" si="17">+IFERROR(J13/F13-1,"n/a")</f>
        <v>0.1868506779362562</v>
      </c>
      <c r="K14" s="28">
        <f t="shared" ref="K14" si="18">+IFERROR(K13/G13-1,"n/a")</f>
        <v>0.19781633898484952</v>
      </c>
      <c r="L14" s="28">
        <f t="shared" ref="L14" si="19">+IFERROR(L13/H13-1,"n/a")</f>
        <v>0.14259193279201909</v>
      </c>
      <c r="M14" s="28">
        <f t="shared" ref="M14" si="20">+IFERROR(M13/I13-1,"n/a")</f>
        <v>0.54014304711928962</v>
      </c>
      <c r="N14" s="28">
        <f t="shared" ref="N14" si="21">+IFERROR(N13/J13-1,"n/a")</f>
        <v>0.54915524563713602</v>
      </c>
      <c r="O14" s="28">
        <f t="shared" ref="O14" si="22">+IFERROR(O13/K13-1,"n/a")</f>
        <v>0.60128587092558394</v>
      </c>
      <c r="P14" s="28">
        <f t="shared" ref="P14" si="23">+IFERROR(P13/L13-1,"n/a")</f>
        <v>0.44600723222442862</v>
      </c>
      <c r="Q14" s="28">
        <f t="shared" ref="Q14" si="24">+IFERROR(Q13/M13-1,"n/a")</f>
        <v>0.38425815725973966</v>
      </c>
      <c r="R14" s="28">
        <f t="shared" ref="R14" si="25">+IFERROR(R13/N13-1,"n/a")</f>
        <v>0.39165429615795966</v>
      </c>
      <c r="S14" s="28">
        <f t="shared" ref="S14" si="26">+IFERROR(S13/O13-1,"n/a")</f>
        <v>0.40373914517027076</v>
      </c>
      <c r="T14" s="28">
        <f t="shared" ref="T14" si="27">+IFERROR(T13/P13-1,"n/a")</f>
        <v>0.52942645278450362</v>
      </c>
      <c r="U14" s="28">
        <f t="shared" ref="U14" si="28">+IFERROR(U13/Q13-1,"n/a")</f>
        <v>0.51184306796993817</v>
      </c>
      <c r="V14" s="28">
        <f t="shared" ref="V14" si="29">+IFERROR(V13/R13-1,"n/a")</f>
        <v>0.4851050773778971</v>
      </c>
      <c r="W14" s="28">
        <f t="shared" ref="W14:Y14" si="30">+IFERROR(W13/S13-1,"n/a")</f>
        <v>0.43645125289171482</v>
      </c>
      <c r="X14" s="28">
        <f t="shared" si="30"/>
        <v>0.39955671872912868</v>
      </c>
      <c r="Y14" s="28">
        <f t="shared" si="30"/>
        <v>0.3668634434525071</v>
      </c>
      <c r="Z14" s="28">
        <f t="shared" ref="Z14" ca="1" si="31">+IFERROR(Z13/V13-1,"n/a")</f>
        <v>0.28101019038678787</v>
      </c>
      <c r="AA14" s="28">
        <f t="shared" ref="AA14" ca="1" si="32">+IFERROR(AA13/W13-1,"n/a")</f>
        <v>0.32611443893542247</v>
      </c>
      <c r="AE14" s="28">
        <f>+IFERROR(AE13/AD13-1,"n/a")</f>
        <v>0.36922876074718047</v>
      </c>
      <c r="AF14" s="28">
        <f t="shared" ref="AF14" si="33">+IFERROR(AF13/AE13-1,"n/a")</f>
        <v>0.24814073950116144</v>
      </c>
      <c r="AG14" s="28">
        <f t="shared" ref="AG14" si="34">+IFERROR(AG13/AF13-1,"n/a")</f>
        <v>0.46047546368544401</v>
      </c>
      <c r="AH14" s="28">
        <f t="shared" ref="AH14" si="35">+IFERROR(AH13/AG13-1,"n/a")</f>
        <v>0.40429844908694768</v>
      </c>
      <c r="AI14" s="28">
        <f t="shared" ref="AI14" si="36">+IFERROR(AI13/AH13-1,"n/a")</f>
        <v>0.48502642618948277</v>
      </c>
      <c r="AJ14" s="28">
        <f t="shared" ref="AJ14" ca="1" si="37">+IFERROR(AJ13/AI13-1,"n/a")</f>
        <v>0.33870680816792964</v>
      </c>
      <c r="AL14" t="s">
        <v>399</v>
      </c>
      <c r="AM14" s="19">
        <v>20.616000000000014</v>
      </c>
      <c r="AN14" s="19">
        <v>73.046999999999997</v>
      </c>
      <c r="AO14" s="19">
        <f>+AD48</f>
        <v>135.23599999999993</v>
      </c>
      <c r="AP14" s="19">
        <f t="shared" ref="AP14:AU14" si="38">+AE48</f>
        <v>239.13999999999993</v>
      </c>
      <c r="AQ14" s="19">
        <f t="shared" si="38"/>
        <v>317.82399999999996</v>
      </c>
      <c r="AR14" s="19">
        <f t="shared" si="38"/>
        <v>528.80199999999991</v>
      </c>
      <c r="AS14" s="19">
        <f t="shared" si="38"/>
        <v>720.57400000000007</v>
      </c>
      <c r="AT14" s="19">
        <f t="shared" si="38"/>
        <v>1022.004</v>
      </c>
      <c r="AU14" s="19">
        <f t="shared" ca="1" si="38"/>
        <v>1297.3446363899845</v>
      </c>
    </row>
    <row r="15" spans="2:47" x14ac:dyDescent="0.2">
      <c r="AK15">
        <f>+SUM(V13:Y13)/481</f>
        <v>4.7393991683991681</v>
      </c>
      <c r="AN15" s="230">
        <f>+AN13/AM13-1</f>
        <v>0.23488264824028326</v>
      </c>
      <c r="AO15" s="230">
        <f t="shared" ref="AO15:AT15" si="39">+AO13/AN13-1</f>
        <v>0.36111302506228404</v>
      </c>
      <c r="AP15" s="230">
        <f t="shared" si="39"/>
        <v>0.36922876074718047</v>
      </c>
      <c r="AQ15" s="230">
        <f t="shared" si="39"/>
        <v>0.24814073950116144</v>
      </c>
      <c r="AR15" s="230">
        <f t="shared" si="39"/>
        <v>0.46047546368544401</v>
      </c>
      <c r="AS15" s="230">
        <f t="shared" si="39"/>
        <v>0.40429844908694768</v>
      </c>
      <c r="AT15" s="230">
        <f t="shared" si="39"/>
        <v>0.48502642618948277</v>
      </c>
    </row>
    <row r="16" spans="2:47" x14ac:dyDescent="0.2">
      <c r="B16" t="s">
        <v>255</v>
      </c>
      <c r="D16" s="19">
        <f>+D602</f>
        <v>-9.7650000000000023</v>
      </c>
      <c r="E16" s="19">
        <f t="shared" ref="E16:W16" si="40">+E602</f>
        <v>-10.505000000000001</v>
      </c>
      <c r="F16" s="19">
        <f t="shared" si="40"/>
        <v>-10.343</v>
      </c>
      <c r="G16" s="19">
        <f t="shared" si="40"/>
        <v>-10.943</v>
      </c>
      <c r="H16" s="19">
        <f t="shared" si="40"/>
        <v>-11.003999999999998</v>
      </c>
      <c r="I16" s="19">
        <f t="shared" si="40"/>
        <v>-11.131000000000002</v>
      </c>
      <c r="J16" s="19">
        <f t="shared" si="40"/>
        <v>-11.39</v>
      </c>
      <c r="K16" s="19">
        <f t="shared" si="40"/>
        <v>-12.712000000000002</v>
      </c>
      <c r="L16" s="19">
        <f t="shared" si="40"/>
        <v>-12.225</v>
      </c>
      <c r="M16" s="19">
        <f t="shared" si="40"/>
        <v>-12.871999999999998</v>
      </c>
      <c r="N16" s="19">
        <f t="shared" si="40"/>
        <v>-14.792999999999999</v>
      </c>
      <c r="O16" s="19">
        <f t="shared" si="40"/>
        <v>-16.939</v>
      </c>
      <c r="P16" s="19">
        <f t="shared" si="40"/>
        <v>-16.558</v>
      </c>
      <c r="Q16" s="19">
        <f t="shared" si="40"/>
        <v>-19.198999999999998</v>
      </c>
      <c r="R16" s="19">
        <f t="shared" si="40"/>
        <v>-21.34</v>
      </c>
      <c r="S16" s="19">
        <f t="shared" si="40"/>
        <v>-25.650000000000002</v>
      </c>
      <c r="T16" s="19">
        <f t="shared" si="40"/>
        <v>-31.347999999999999</v>
      </c>
      <c r="U16" s="19">
        <f t="shared" si="40"/>
        <v>-35.988</v>
      </c>
      <c r="V16" s="19">
        <f t="shared" si="40"/>
        <v>-40.749000000000002</v>
      </c>
      <c r="W16" s="19">
        <f t="shared" si="40"/>
        <v>-58.271000000000001</v>
      </c>
      <c r="X16" s="19">
        <f t="shared" ref="X16:Y16" si="41">+X602</f>
        <v>-63.078000000000003</v>
      </c>
      <c r="Y16" s="19">
        <f t="shared" si="41"/>
        <v>-72.62</v>
      </c>
      <c r="Z16" s="19">
        <f t="shared" ref="Z16:AA16" ca="1" si="42">+Z18-Z17-Z13</f>
        <v>-71.147214470780227</v>
      </c>
      <c r="AA16" s="19">
        <f t="shared" ca="1" si="42"/>
        <v>-91.350615968334296</v>
      </c>
      <c r="AD16" s="19">
        <f>+AD602</f>
        <v>-35.287999999999997</v>
      </c>
      <c r="AE16" s="19">
        <f t="shared" ref="AE16:AE18" si="43">+IFERROR(D16+E16+F16+G16,"n/a")</f>
        <v>-41.556000000000004</v>
      </c>
      <c r="AF16" s="19">
        <f t="shared" ref="AF16:AF18" si="44">+IFERROR(H16+I16+J16+K16,"n/a")</f>
        <v>-46.237000000000002</v>
      </c>
      <c r="AG16" s="19">
        <f t="shared" ref="AG16:AG18" si="45">+IFERROR(L16+M16+N16+O16,"n/a")</f>
        <v>-56.829000000000001</v>
      </c>
      <c r="AH16" s="19">
        <f t="shared" ref="AH16:AH18" si="46">+IFERROR(P16+Q16+R16+S16,"n/a")</f>
        <v>-82.747</v>
      </c>
      <c r="AI16" s="19">
        <f t="shared" ref="AI16:AI18" si="47">+IFERROR(T16+U16+V16+W16,"n/a")</f>
        <v>-166.35599999999999</v>
      </c>
      <c r="AJ16" s="19">
        <f ca="1">+IFERROR(X16+Y16+Z16+AA16,"n/a")</f>
        <v>-298.1958304391145</v>
      </c>
      <c r="AL16" t="s">
        <v>442</v>
      </c>
      <c r="AM16" s="19">
        <v>18.227000000000015</v>
      </c>
      <c r="AN16" s="19">
        <v>72.539000000000001</v>
      </c>
      <c r="AO16" s="19">
        <v>129.37699999999995</v>
      </c>
      <c r="AP16" s="19">
        <v>228.97699999999992</v>
      </c>
      <c r="AQ16" s="19">
        <v>308.983</v>
      </c>
      <c r="AR16" s="19">
        <v>515.96699999999998</v>
      </c>
      <c r="AS16" s="19">
        <v>677.90000000000009</v>
      </c>
      <c r="AT16" s="19">
        <v>997.30099999999993</v>
      </c>
      <c r="AU16" s="19">
        <v>1259.1613813712288</v>
      </c>
    </row>
    <row r="17" spans="2:36" ht="12" x14ac:dyDescent="0.35">
      <c r="B17" t="s">
        <v>257</v>
      </c>
      <c r="D17" s="33">
        <f>+D601</f>
        <v>-3.3169999999999993</v>
      </c>
      <c r="E17" s="33">
        <f t="shared" ref="E17:W17" si="48">+E601</f>
        <v>-2.8959999999999999</v>
      </c>
      <c r="F17" s="33">
        <f t="shared" si="48"/>
        <v>-4.1310000000000002</v>
      </c>
      <c r="G17" s="33">
        <f t="shared" si="48"/>
        <v>-3.7810000000000006</v>
      </c>
      <c r="H17" s="33">
        <f t="shared" si="48"/>
        <v>-3.4409999999999998</v>
      </c>
      <c r="I17" s="33">
        <f t="shared" si="48"/>
        <v>-3.5460000000000003</v>
      </c>
      <c r="J17" s="33">
        <f t="shared" si="48"/>
        <v>-4.0739999999999998</v>
      </c>
      <c r="K17" s="33">
        <f t="shared" si="48"/>
        <v>-3.0130000000000017</v>
      </c>
      <c r="L17" s="33">
        <f t="shared" si="48"/>
        <v>-2.9870000000000001</v>
      </c>
      <c r="M17" s="33">
        <f t="shared" si="48"/>
        <v>-3.8149999999999999</v>
      </c>
      <c r="N17" s="33">
        <f t="shared" si="48"/>
        <v>-4.2130000000000001</v>
      </c>
      <c r="O17" s="33">
        <f t="shared" si="48"/>
        <v>-5.5270000000000019</v>
      </c>
      <c r="P17" s="33">
        <f t="shared" si="48"/>
        <v>-5.4219999999999997</v>
      </c>
      <c r="Q17" s="33">
        <f t="shared" si="48"/>
        <v>-5.21</v>
      </c>
      <c r="R17" s="33">
        <f t="shared" si="48"/>
        <v>-5.5679999999999996</v>
      </c>
      <c r="S17" s="33">
        <f t="shared" si="48"/>
        <v>-5.9879999999999995</v>
      </c>
      <c r="T17" s="33">
        <f t="shared" si="48"/>
        <v>-5.9589999999999996</v>
      </c>
      <c r="U17" s="33">
        <f t="shared" si="48"/>
        <v>-6.8810000000000002</v>
      </c>
      <c r="V17" s="33">
        <f t="shared" si="48"/>
        <v>-7.2380000000000004</v>
      </c>
      <c r="W17" s="33">
        <f t="shared" si="48"/>
        <v>-7.3920000000000003</v>
      </c>
      <c r="X17" s="33">
        <f t="shared" ref="X17:Y17" si="49">+X601</f>
        <v>-6.3310000000000004</v>
      </c>
      <c r="Y17" s="33">
        <f t="shared" si="49"/>
        <v>-7.0780000000000003</v>
      </c>
      <c r="Z17" s="30">
        <f t="shared" ref="Z17:AA17" ca="1" si="50">+V17/V13*Z13</f>
        <v>-9.2719517580195721</v>
      </c>
      <c r="AA17" s="30">
        <f t="shared" ca="1" si="50"/>
        <v>-9.8026379326106436</v>
      </c>
      <c r="AB17" s="57"/>
      <c r="AC17" s="57"/>
      <c r="AD17" s="33">
        <f>+AD601</f>
        <v>-6.7089999999999996</v>
      </c>
      <c r="AE17" s="33">
        <f t="shared" si="43"/>
        <v>-14.125</v>
      </c>
      <c r="AF17" s="33">
        <f t="shared" si="44"/>
        <v>-14.074000000000002</v>
      </c>
      <c r="AG17" s="33">
        <f t="shared" si="45"/>
        <v>-16.542000000000002</v>
      </c>
      <c r="AH17" s="33">
        <f t="shared" si="46"/>
        <v>-22.187999999999999</v>
      </c>
      <c r="AI17" s="33">
        <f t="shared" si="47"/>
        <v>-27.47</v>
      </c>
      <c r="AJ17" s="33">
        <f ca="1">+IFERROR(X17+Y17+Z17+AA17,"n/a")</f>
        <v>-32.483589690630218</v>
      </c>
    </row>
    <row r="18" spans="2:36" x14ac:dyDescent="0.2">
      <c r="B18" s="6" t="s">
        <v>259</v>
      </c>
      <c r="D18" s="16">
        <f>+IFERROR(D13+D16+D17,"n/a")</f>
        <v>91.27600000000001</v>
      </c>
      <c r="E18" s="16">
        <f t="shared" ref="E18:W18" si="51">+IFERROR(E13+E16+E17,"n/a")</f>
        <v>109.10300000000001</v>
      </c>
      <c r="F18" s="16">
        <f t="shared" si="51"/>
        <v>121.82199999999999</v>
      </c>
      <c r="G18" s="16">
        <f t="shared" si="51"/>
        <v>136.03199999999998</v>
      </c>
      <c r="H18" s="16">
        <f t="shared" si="51"/>
        <v>145.536</v>
      </c>
      <c r="I18" s="16">
        <f t="shared" si="51"/>
        <v>124.438</v>
      </c>
      <c r="J18" s="16">
        <f t="shared" si="51"/>
        <v>146.29899999999998</v>
      </c>
      <c r="K18" s="16">
        <f t="shared" si="51"/>
        <v>164.85299999999998</v>
      </c>
      <c r="L18" s="16">
        <f t="shared" si="51"/>
        <v>167.58100000000002</v>
      </c>
      <c r="M18" s="16">
        <f t="shared" si="51"/>
        <v>197.57</v>
      </c>
      <c r="N18" s="16">
        <f t="shared" si="51"/>
        <v>231.59</v>
      </c>
      <c r="O18" s="16">
        <f t="shared" si="51"/>
        <v>266.69100000000003</v>
      </c>
      <c r="P18" s="16">
        <f t="shared" si="51"/>
        <v>242.34</v>
      </c>
      <c r="Q18" s="16">
        <f t="shared" si="51"/>
        <v>272.178</v>
      </c>
      <c r="R18" s="16">
        <f t="shared" si="51"/>
        <v>321.83500000000009</v>
      </c>
      <c r="S18" s="16">
        <f t="shared" si="51"/>
        <v>374.26300000000009</v>
      </c>
      <c r="T18" s="16">
        <f t="shared" si="51"/>
        <v>366.95099999999996</v>
      </c>
      <c r="U18" s="16">
        <f t="shared" si="51"/>
        <v>405.524</v>
      </c>
      <c r="V18" s="16">
        <f t="shared" si="51"/>
        <v>469.93300000000005</v>
      </c>
      <c r="W18" s="16">
        <f t="shared" si="51"/>
        <v>517.39400000000001</v>
      </c>
      <c r="X18" s="16">
        <f t="shared" ref="X18:Y18" si="52">+IFERROR(X13+X16+X17,"n/a")</f>
        <v>496.37300000000005</v>
      </c>
      <c r="Y18" s="16">
        <f t="shared" si="52"/>
        <v>533.19400000000007</v>
      </c>
      <c r="Z18" s="16">
        <f ca="1">+Z21*(Z13-Z240)+Z240*0.3</f>
        <v>583.04163157632547</v>
      </c>
      <c r="AA18" s="16">
        <f ca="1">+AA21*(AA13-AA240)+AA240*0.3</f>
        <v>672.04705252142571</v>
      </c>
      <c r="AD18" s="16">
        <f t="shared" ref="AD18" si="53">+IFERROR(AD13+AD16+AD17,"n/a")</f>
        <v>333.334</v>
      </c>
      <c r="AE18" s="16">
        <f t="shared" si="43"/>
        <v>458.233</v>
      </c>
      <c r="AF18" s="16">
        <f t="shared" si="44"/>
        <v>581.12599999999998</v>
      </c>
      <c r="AG18" s="16">
        <f t="shared" si="45"/>
        <v>863.43200000000002</v>
      </c>
      <c r="AH18" s="16">
        <f t="shared" si="46"/>
        <v>1210.6160000000002</v>
      </c>
      <c r="AI18" s="16">
        <f t="shared" si="47"/>
        <v>1759.8019999999999</v>
      </c>
      <c r="AJ18" s="16">
        <f ca="1">+IFERROR(X18+Y18+Z18+AA18,"n/a")</f>
        <v>2284.655684097751</v>
      </c>
    </row>
    <row r="19" spans="2:36" x14ac:dyDescent="0.2">
      <c r="B19" s="9" t="s">
        <v>28</v>
      </c>
      <c r="H19" s="28">
        <f>+IFERROR(H18/D18-1,"n/a")</f>
        <v>0.59446075638722107</v>
      </c>
      <c r="I19" s="28">
        <f t="shared" ref="I19" si="54">+IFERROR(I18/E18-1,"n/a")</f>
        <v>0.14055525512589018</v>
      </c>
      <c r="J19" s="28">
        <f t="shared" ref="J19" si="55">+IFERROR(J18/F18-1,"n/a")</f>
        <v>0.20092429938763101</v>
      </c>
      <c r="K19" s="28">
        <f t="shared" ref="K19" si="56">+IFERROR(K18/G18-1,"n/a")</f>
        <v>0.21186926605504586</v>
      </c>
      <c r="L19" s="28">
        <f t="shared" ref="L19" si="57">+IFERROR(L18/H18-1,"n/a")</f>
        <v>0.15147454925241877</v>
      </c>
      <c r="M19" s="28">
        <f t="shared" ref="M19" si="58">+IFERROR(M18/I18-1,"n/a")</f>
        <v>0.58769829151866793</v>
      </c>
      <c r="N19" s="28">
        <f t="shared" ref="N19" si="59">+IFERROR(N18/J18-1,"n/a")</f>
        <v>0.58299099788788733</v>
      </c>
      <c r="O19" s="28">
        <f t="shared" ref="O19" si="60">+IFERROR(O18/K18-1,"n/a")</f>
        <v>0.617750359411112</v>
      </c>
      <c r="P19" s="28">
        <f t="shared" ref="P19" si="61">+IFERROR(P18/L18-1,"n/a")</f>
        <v>0.44610665886944201</v>
      </c>
      <c r="Q19" s="28">
        <f t="shared" ref="Q19" si="62">+IFERROR(Q18/M18-1,"n/a")</f>
        <v>0.37762818241635876</v>
      </c>
      <c r="R19" s="28">
        <f t="shared" ref="R19" si="63">+IFERROR(R18/N18-1,"n/a")</f>
        <v>0.38967572002245388</v>
      </c>
      <c r="S19" s="28">
        <f t="shared" ref="S19" si="64">+IFERROR(S18/O18-1,"n/a")</f>
        <v>0.40335819356483738</v>
      </c>
      <c r="T19" s="28">
        <f t="shared" ref="T19" si="65">+IFERROR(T18/P18-1,"n/a")</f>
        <v>0.51419905917306252</v>
      </c>
      <c r="U19" s="28">
        <f t="shared" ref="U19" si="66">+IFERROR(U18/Q18-1,"n/a")</f>
        <v>0.48992203631447073</v>
      </c>
      <c r="V19" s="28">
        <f t="shared" ref="V19" si="67">+IFERROR(V18/R18-1,"n/a")</f>
        <v>0.46016747712337036</v>
      </c>
      <c r="W19" s="28">
        <f t="shared" ref="W19:Y19" si="68">+IFERROR(W18/S18-1,"n/a")</f>
        <v>0.38243427750004644</v>
      </c>
      <c r="X19" s="28">
        <f t="shared" si="68"/>
        <v>0.35269559150949337</v>
      </c>
      <c r="Y19" s="28">
        <f t="shared" si="68"/>
        <v>0.31482723587259964</v>
      </c>
      <c r="Z19" s="28">
        <f t="shared" ref="Z19" ca="1" si="69">+IFERROR(Z18/V18-1,"n/a")</f>
        <v>0.24069097419488616</v>
      </c>
      <c r="AA19" s="28">
        <f t="shared" ref="AA19" ca="1" si="70">+IFERROR(AA18/W18-1,"n/a")</f>
        <v>0.29890770384160947</v>
      </c>
      <c r="AE19" s="28">
        <f>+IFERROR(AE18/AD18-1,"n/a")</f>
        <v>0.37469625060749889</v>
      </c>
      <c r="AF19" s="28">
        <f t="shared" ref="AF19" si="71">+IFERROR(AF18/AE18-1,"n/a")</f>
        <v>0.26818889080445962</v>
      </c>
      <c r="AG19" s="28">
        <f t="shared" ref="AG19" si="72">+IFERROR(AG18/AF18-1,"n/a")</f>
        <v>0.48579137742933565</v>
      </c>
      <c r="AH19" s="28">
        <f t="shared" ref="AH19" si="73">+IFERROR(AH18/AG18-1,"n/a")</f>
        <v>0.40209767532359253</v>
      </c>
      <c r="AI19" s="28">
        <f t="shared" ref="AI19" si="74">+IFERROR(AI18/AH18-1,"n/a")</f>
        <v>0.45364178236534092</v>
      </c>
      <c r="AJ19" s="28">
        <f t="shared" ref="AJ19" ca="1" si="75">+IFERROR(AJ18/AI18-1,"n/a")</f>
        <v>0.29824587317081752</v>
      </c>
    </row>
    <row r="20" spans="2:36" x14ac:dyDescent="0.2">
      <c r="B20" s="9" t="s">
        <v>29</v>
      </c>
      <c r="D20" s="43">
        <f>+IFERROR(D18/D13,"n/a")</f>
        <v>0.87464305563540889</v>
      </c>
      <c r="E20" s="43">
        <f t="shared" ref="E20:AA20" si="76">+IFERROR(E18/E13,"n/a")</f>
        <v>0.89060765362763672</v>
      </c>
      <c r="F20" s="43">
        <f t="shared" si="76"/>
        <v>0.89380466044491402</v>
      </c>
      <c r="G20" s="43">
        <f t="shared" si="76"/>
        <v>0.90233224548276669</v>
      </c>
      <c r="H20" s="43">
        <f t="shared" si="76"/>
        <v>0.90970802782830462</v>
      </c>
      <c r="I20" s="43">
        <f t="shared" si="76"/>
        <v>0.89449735830068644</v>
      </c>
      <c r="J20" s="43">
        <f t="shared" si="76"/>
        <v>0.90440335552629458</v>
      </c>
      <c r="K20" s="43">
        <f t="shared" si="76"/>
        <v>0.91291851720586115</v>
      </c>
      <c r="L20" s="43">
        <f t="shared" si="76"/>
        <v>0.91678018304858511</v>
      </c>
      <c r="M20" s="43">
        <f t="shared" si="76"/>
        <v>0.92211689699753108</v>
      </c>
      <c r="N20" s="43">
        <f t="shared" si="76"/>
        <v>0.92415681016456763</v>
      </c>
      <c r="O20" s="43">
        <f t="shared" si="76"/>
        <v>0.92230518368913772</v>
      </c>
      <c r="P20" s="43">
        <f t="shared" si="76"/>
        <v>0.91684322033898313</v>
      </c>
      <c r="Q20" s="43">
        <f t="shared" si="76"/>
        <v>0.91770037122328363</v>
      </c>
      <c r="R20" s="43">
        <f t="shared" si="76"/>
        <v>0.92284289577138479</v>
      </c>
      <c r="S20" s="43">
        <f t="shared" si="76"/>
        <v>0.92205488530454482</v>
      </c>
      <c r="T20" s="43">
        <f t="shared" si="76"/>
        <v>0.90771487515398575</v>
      </c>
      <c r="U20" s="43">
        <f t="shared" si="76"/>
        <v>0.90439413639374377</v>
      </c>
      <c r="V20" s="43">
        <f t="shared" si="76"/>
        <v>0.90734669447018845</v>
      </c>
      <c r="W20" s="43">
        <f t="shared" si="76"/>
        <v>0.88738150815443428</v>
      </c>
      <c r="X20" s="43">
        <f t="shared" ref="X20:Y20" si="77">+IFERROR(X18/X13,"n/a")</f>
        <v>0.87732200741628408</v>
      </c>
      <c r="Y20" s="43">
        <f t="shared" si="77"/>
        <v>0.86996403934135225</v>
      </c>
      <c r="Z20" s="43">
        <f t="shared" ca="1" si="76"/>
        <v>0.87878836776062108</v>
      </c>
      <c r="AA20" s="43">
        <f t="shared" ca="1" si="76"/>
        <v>0.86917587452986766</v>
      </c>
      <c r="AB20" s="95"/>
      <c r="AC20" s="95"/>
      <c r="AD20" s="43">
        <f t="shared" ref="AD20:AJ20" si="78">+IFERROR(AD18/AD13,"n/a")</f>
        <v>0.88810676442926373</v>
      </c>
      <c r="AE20" s="43">
        <f t="shared" si="78"/>
        <v>0.89165307814147898</v>
      </c>
      <c r="AF20" s="43">
        <f t="shared" si="78"/>
        <v>0.9059751776090248</v>
      </c>
      <c r="AG20" s="43">
        <f t="shared" si="78"/>
        <v>0.9216793712231921</v>
      </c>
      <c r="AH20" s="43">
        <f t="shared" si="78"/>
        <v>0.92023494338113865</v>
      </c>
      <c r="AI20" s="43">
        <f t="shared" si="78"/>
        <v>0.90078663901213529</v>
      </c>
      <c r="AJ20" s="43">
        <f t="shared" ca="1" si="78"/>
        <v>0.87356135755023268</v>
      </c>
    </row>
    <row r="21" spans="2:36" ht="10.15" x14ac:dyDescent="0.2">
      <c r="B21" s="9" t="s">
        <v>270</v>
      </c>
      <c r="D21" s="43" t="str">
        <f t="shared" ref="D21:X21" si="79">+IFERROR((D18-D240*0.3)/(D13-D240),"n/a")</f>
        <v>n/a</v>
      </c>
      <c r="E21" s="43" t="str">
        <f t="shared" si="79"/>
        <v>n/a</v>
      </c>
      <c r="F21" s="43">
        <f t="shared" si="79"/>
        <v>0.89380466044491402</v>
      </c>
      <c r="G21" s="43">
        <f t="shared" si="79"/>
        <v>0.90233224548276669</v>
      </c>
      <c r="H21" s="43">
        <f t="shared" si="79"/>
        <v>0.90970802782830462</v>
      </c>
      <c r="I21" s="43">
        <f t="shared" si="79"/>
        <v>0.89449735830068644</v>
      </c>
      <c r="J21" s="43">
        <f t="shared" si="79"/>
        <v>0.90440335552629458</v>
      </c>
      <c r="K21" s="43">
        <f t="shared" si="79"/>
        <v>0.91291851720586115</v>
      </c>
      <c r="L21" s="43">
        <f t="shared" si="79"/>
        <v>0.91678018304858511</v>
      </c>
      <c r="M21" s="43">
        <f t="shared" si="79"/>
        <v>0.92211689699753108</v>
      </c>
      <c r="N21" s="43">
        <f t="shared" si="79"/>
        <v>0.92415681016456763</v>
      </c>
      <c r="O21" s="43">
        <f t="shared" si="79"/>
        <v>0.92230518368913772</v>
      </c>
      <c r="P21" s="43">
        <f t="shared" si="79"/>
        <v>0.91684322033898313</v>
      </c>
      <c r="Q21" s="43">
        <f t="shared" si="79"/>
        <v>0.91770037122328363</v>
      </c>
      <c r="R21" s="43">
        <f t="shared" si="79"/>
        <v>0.92284289577138479</v>
      </c>
      <c r="S21" s="43">
        <f t="shared" si="79"/>
        <v>0.92205488530454482</v>
      </c>
      <c r="T21" s="43">
        <f t="shared" si="79"/>
        <v>0.92000585497824572</v>
      </c>
      <c r="U21" s="43">
        <f t="shared" si="79"/>
        <v>0.92257173771711987</v>
      </c>
      <c r="V21" s="43">
        <f t="shared" si="79"/>
        <v>0.92674115797590317</v>
      </c>
      <c r="W21" s="43">
        <f t="shared" si="79"/>
        <v>0.92112342963058336</v>
      </c>
      <c r="X21" s="43">
        <f t="shared" si="79"/>
        <v>0.91605244694575017</v>
      </c>
      <c r="Y21" s="43">
        <f t="shared" ref="Y21" si="80">+IFERROR((Y18-Y240*0.3)/(Y13-Y240),"n/a")</f>
        <v>0.90987031851225941</v>
      </c>
      <c r="Z21" s="69">
        <v>0.92200000000000004</v>
      </c>
      <c r="AA21" s="69">
        <v>0.92200000000000004</v>
      </c>
      <c r="AB21" s="95"/>
      <c r="AC21" s="95"/>
      <c r="AD21" s="43">
        <f t="shared" ref="AD21:AJ21" si="81">+IFERROR((AD18-AD240*0.2)/(AD13-AD240),"n/a")</f>
        <v>0.88810676442926373</v>
      </c>
      <c r="AE21" s="43">
        <f t="shared" si="81"/>
        <v>0.89165307814147898</v>
      </c>
      <c r="AF21" s="43">
        <f t="shared" si="81"/>
        <v>0.9059751776090248</v>
      </c>
      <c r="AG21" s="43">
        <f t="shared" si="81"/>
        <v>0.9216793712231921</v>
      </c>
      <c r="AH21" s="43">
        <f t="shared" si="81"/>
        <v>0.92023494338113865</v>
      </c>
      <c r="AI21" s="43">
        <f t="shared" si="81"/>
        <v>0.92636945365103618</v>
      </c>
      <c r="AJ21" s="43">
        <f t="shared" ca="1" si="81"/>
        <v>0.92555940746792764</v>
      </c>
    </row>
    <row r="22" spans="2:36" x14ac:dyDescent="0.2">
      <c r="B22" s="9"/>
      <c r="D22" s="43"/>
      <c r="E22" s="43"/>
      <c r="F22" s="43"/>
      <c r="G22" s="43"/>
      <c r="H22" s="43"/>
      <c r="I22" s="43"/>
      <c r="J22" s="43"/>
      <c r="K22" s="43"/>
      <c r="L22" s="43"/>
      <c r="M22" s="43"/>
      <c r="N22" s="43"/>
      <c r="O22" s="43"/>
      <c r="P22" s="43"/>
      <c r="Q22" s="43"/>
      <c r="R22" s="43"/>
      <c r="S22" s="43"/>
      <c r="T22" s="43"/>
      <c r="U22" s="43"/>
      <c r="V22" s="43"/>
      <c r="W22" s="43"/>
      <c r="X22" s="43"/>
      <c r="Y22" s="43"/>
      <c r="Z22" s="43"/>
      <c r="AA22" s="43"/>
      <c r="AB22" s="95"/>
      <c r="AC22" s="95"/>
      <c r="AD22" s="43"/>
      <c r="AE22" s="43"/>
      <c r="AF22" s="43"/>
      <c r="AG22" s="43"/>
      <c r="AH22" s="43"/>
      <c r="AI22" s="43"/>
    </row>
    <row r="23" spans="2:36" x14ac:dyDescent="0.2">
      <c r="B23" t="s">
        <v>92</v>
      </c>
      <c r="D23" s="19">
        <f>+D600</f>
        <v>-28.849</v>
      </c>
      <c r="E23" s="19">
        <f t="shared" ref="E23:W23" si="82">+E600</f>
        <v>-29.992000000000001</v>
      </c>
      <c r="F23" s="19">
        <f t="shared" si="82"/>
        <v>-29.134</v>
      </c>
      <c r="G23" s="19">
        <f t="shared" si="82"/>
        <v>-30.529999999999994</v>
      </c>
      <c r="H23" s="19">
        <f t="shared" si="82"/>
        <v>-31.085999999999999</v>
      </c>
      <c r="I23" s="19">
        <f t="shared" si="82"/>
        <v>-33.293999999999997</v>
      </c>
      <c r="J23" s="19">
        <f t="shared" si="82"/>
        <v>-36.503</v>
      </c>
      <c r="K23" s="19">
        <f t="shared" si="82"/>
        <v>-38.119000000000014</v>
      </c>
      <c r="L23" s="19">
        <f t="shared" si="82"/>
        <v>-40.881999999999998</v>
      </c>
      <c r="M23" s="19">
        <f t="shared" si="82"/>
        <v>-41.893000000000001</v>
      </c>
      <c r="N23" s="19">
        <f t="shared" si="82"/>
        <v>-43.494</v>
      </c>
      <c r="O23" s="19">
        <f t="shared" si="82"/>
        <v>-45.222000000000008</v>
      </c>
      <c r="P23" s="19">
        <f t="shared" si="82"/>
        <v>-50.374000000000002</v>
      </c>
      <c r="Q23" s="19">
        <f t="shared" si="82"/>
        <v>-64.968999999999994</v>
      </c>
      <c r="R23" s="19">
        <f t="shared" si="82"/>
        <v>-75.176000000000002</v>
      </c>
      <c r="S23" s="19">
        <f t="shared" si="82"/>
        <v>-88.156999999999996</v>
      </c>
      <c r="T23" s="19">
        <f t="shared" si="82"/>
        <v>-106.964</v>
      </c>
      <c r="U23" s="19">
        <f t="shared" si="82"/>
        <v>-113.51</v>
      </c>
      <c r="V23" s="19">
        <f t="shared" si="82"/>
        <v>-123.95699999999999</v>
      </c>
      <c r="W23" s="19">
        <f t="shared" si="82"/>
        <v>-133.57900000000001</v>
      </c>
      <c r="X23" s="19">
        <f t="shared" ref="X23:Y23" si="83">+X600</f>
        <v>-145.499</v>
      </c>
      <c r="Y23" s="19">
        <f t="shared" si="83"/>
        <v>-147.08500000000001</v>
      </c>
      <c r="Z23" s="19">
        <f t="shared" ref="Z23:AA23" si="84">-Z441</f>
        <v>-153.47858439038123</v>
      </c>
      <c r="AA23" s="19">
        <f t="shared" si="84"/>
        <v>-161.99133643523405</v>
      </c>
      <c r="AD23" s="19">
        <f>+AD600</f>
        <v>-102.685</v>
      </c>
      <c r="AE23" s="19">
        <f t="shared" ref="AE23:AE25" si="85">+IFERROR(D23+E23+F23+G23,"n/a")</f>
        <v>-118.505</v>
      </c>
      <c r="AF23" s="19">
        <f t="shared" ref="AF23:AF25" si="86">+IFERROR(H23+I23+J23+K23,"n/a")</f>
        <v>-139.00200000000001</v>
      </c>
      <c r="AG23" s="19">
        <f t="shared" ref="AG23:AG25" si="87">+IFERROR(L23+M23+N23+O23,"n/a")</f>
        <v>-171.49100000000001</v>
      </c>
      <c r="AH23" s="19">
        <f t="shared" ref="AH23:AH25" si="88">+IFERROR(P23+Q23+R23+S23,"n/a")</f>
        <v>-278.67599999999999</v>
      </c>
      <c r="AI23" s="19">
        <f t="shared" ref="AI23:AI25" si="89">+IFERROR(T23+U23+V23+W23,"n/a")</f>
        <v>-478.01</v>
      </c>
      <c r="AJ23" s="19">
        <f>+IFERROR(X23+Y23+Z23+AA23,"n/a")</f>
        <v>-608.05392082561525</v>
      </c>
    </row>
    <row r="24" spans="2:36" ht="13.5" x14ac:dyDescent="0.35">
      <c r="B24" t="s">
        <v>93</v>
      </c>
      <c r="D24" s="33">
        <f>+D606</f>
        <v>-11.102</v>
      </c>
      <c r="E24" s="33">
        <f t="shared" ref="E24:W24" si="90">+E606</f>
        <v>-12.11</v>
      </c>
      <c r="F24" s="33">
        <f t="shared" si="90"/>
        <v>-6.5220000000000002</v>
      </c>
      <c r="G24" s="33">
        <f t="shared" si="90"/>
        <v>-8.7710000000000026</v>
      </c>
      <c r="H24" s="33">
        <f t="shared" si="90"/>
        <v>-20.491</v>
      </c>
      <c r="I24" s="33">
        <f t="shared" si="90"/>
        <v>-9.6039999999999992</v>
      </c>
      <c r="J24" s="33">
        <f t="shared" si="90"/>
        <v>-4.4550000000000001</v>
      </c>
      <c r="K24" s="33">
        <f t="shared" si="90"/>
        <v>6.927999999999999</v>
      </c>
      <c r="L24" s="33">
        <f t="shared" si="90"/>
        <v>-7.4089999999999998</v>
      </c>
      <c r="M24" s="33">
        <f t="shared" si="90"/>
        <v>-7.2939999999999996</v>
      </c>
      <c r="N24" s="33">
        <f t="shared" si="90"/>
        <v>-8.1959999999999997</v>
      </c>
      <c r="O24" s="33">
        <f t="shared" si="90"/>
        <v>-11.483999999999996</v>
      </c>
      <c r="P24" s="33">
        <f t="shared" si="90"/>
        <v>-24.146999999999998</v>
      </c>
      <c r="Q24" s="33">
        <f t="shared" si="90"/>
        <v>-12.988</v>
      </c>
      <c r="R24" s="33">
        <f t="shared" si="90"/>
        <v>-9.2780000000000005</v>
      </c>
      <c r="S24" s="33">
        <f t="shared" si="90"/>
        <v>-8.7970000000000006</v>
      </c>
      <c r="T24" s="33">
        <f t="shared" si="90"/>
        <v>-15.191000000000001</v>
      </c>
      <c r="U24" s="33">
        <f t="shared" si="90"/>
        <v>-18.771000000000001</v>
      </c>
      <c r="V24" s="33">
        <f t="shared" si="90"/>
        <v>-23.202999999999999</v>
      </c>
      <c r="W24" s="33">
        <f t="shared" si="90"/>
        <v>-22.469000000000001</v>
      </c>
      <c r="X24" s="33">
        <f t="shared" ref="X24:Y24" si="91">+X606</f>
        <v>-25.053000000000001</v>
      </c>
      <c r="Y24" s="33">
        <f t="shared" si="91"/>
        <v>-31.677</v>
      </c>
      <c r="Z24" s="33">
        <f t="shared" ref="Z24:AA24" si="92">-Z442</f>
        <v>-26.820014864566531</v>
      </c>
      <c r="AA24" s="33">
        <f t="shared" si="92"/>
        <v>-28.942733502013148</v>
      </c>
      <c r="AD24" s="33">
        <f>+AD606</f>
        <v>-52.579000000000001</v>
      </c>
      <c r="AE24" s="33">
        <f t="shared" si="85"/>
        <v>-38.505000000000003</v>
      </c>
      <c r="AF24" s="33">
        <f t="shared" si="86"/>
        <v>-27.622</v>
      </c>
      <c r="AG24" s="33">
        <f t="shared" si="87"/>
        <v>-34.382999999999996</v>
      </c>
      <c r="AH24" s="33">
        <f t="shared" si="88"/>
        <v>-55.209999999999994</v>
      </c>
      <c r="AI24" s="33">
        <f t="shared" si="89"/>
        <v>-79.634000000000015</v>
      </c>
      <c r="AJ24" s="33">
        <f>+IFERROR(X24+Y24+Z24+AA24,"n/a")</f>
        <v>-112.49274836657969</v>
      </c>
    </row>
    <row r="25" spans="2:36" s="4" customFormat="1" x14ac:dyDescent="0.2">
      <c r="B25" s="6" t="s">
        <v>256</v>
      </c>
      <c r="D25" s="42">
        <f>+IFERROR(D18+D23+D24,"n/a")</f>
        <v>51.325000000000003</v>
      </c>
      <c r="E25" s="42">
        <f t="shared" ref="E25:AA25" si="93">+IFERROR(E18+E23+E24,"n/a")</f>
        <v>67.001000000000005</v>
      </c>
      <c r="F25" s="42">
        <f t="shared" si="93"/>
        <v>86.165999999999983</v>
      </c>
      <c r="G25" s="42">
        <f t="shared" si="93"/>
        <v>96.73099999999998</v>
      </c>
      <c r="H25" s="42">
        <f t="shared" si="93"/>
        <v>93.959000000000003</v>
      </c>
      <c r="I25" s="42">
        <f t="shared" si="93"/>
        <v>81.540000000000006</v>
      </c>
      <c r="J25" s="42">
        <f t="shared" si="93"/>
        <v>105.34099999999998</v>
      </c>
      <c r="K25" s="42">
        <f t="shared" si="93"/>
        <v>133.66199999999998</v>
      </c>
      <c r="L25" s="42">
        <f t="shared" si="93"/>
        <v>119.29</v>
      </c>
      <c r="M25" s="42">
        <f t="shared" si="93"/>
        <v>148.38299999999998</v>
      </c>
      <c r="N25" s="42">
        <f t="shared" si="93"/>
        <v>179.9</v>
      </c>
      <c r="O25" s="42">
        <f t="shared" si="93"/>
        <v>209.98500000000001</v>
      </c>
      <c r="P25" s="42">
        <f t="shared" si="93"/>
        <v>167.81900000000002</v>
      </c>
      <c r="Q25" s="42">
        <f t="shared" si="93"/>
        <v>194.221</v>
      </c>
      <c r="R25" s="42">
        <f t="shared" si="93"/>
        <v>237.38100000000011</v>
      </c>
      <c r="S25" s="42">
        <f t="shared" si="93"/>
        <v>277.30900000000008</v>
      </c>
      <c r="T25" s="42">
        <f t="shared" si="93"/>
        <v>244.79599999999996</v>
      </c>
      <c r="U25" s="42">
        <f t="shared" si="93"/>
        <v>273.24299999999999</v>
      </c>
      <c r="V25" s="42">
        <f t="shared" si="93"/>
        <v>322.77300000000008</v>
      </c>
      <c r="W25" s="42">
        <f t="shared" si="93"/>
        <v>361.346</v>
      </c>
      <c r="X25" s="42">
        <f t="shared" ref="X25:Y25" si="94">+IFERROR(X18+X23+X24,"n/a")</f>
        <v>325.82100000000003</v>
      </c>
      <c r="Y25" s="42">
        <f t="shared" si="94"/>
        <v>354.43200000000002</v>
      </c>
      <c r="Z25" s="42">
        <f t="shared" ca="1" si="93"/>
        <v>402.74303232137771</v>
      </c>
      <c r="AA25" s="42">
        <f t="shared" ca="1" si="93"/>
        <v>481.1129825841785</v>
      </c>
      <c r="AD25" s="42">
        <f>+IFERROR(AD13+AD16+AD17+AD23+AD24,"n/a")</f>
        <v>178.07</v>
      </c>
      <c r="AE25" s="42">
        <f t="shared" si="85"/>
        <v>301.22299999999996</v>
      </c>
      <c r="AF25" s="42">
        <f t="shared" si="86"/>
        <v>414.50200000000001</v>
      </c>
      <c r="AG25" s="42">
        <f t="shared" si="87"/>
        <v>657.55799999999999</v>
      </c>
      <c r="AH25" s="42">
        <f t="shared" si="88"/>
        <v>876.73000000000025</v>
      </c>
      <c r="AI25" s="42">
        <f t="shared" si="89"/>
        <v>1202.1580000000001</v>
      </c>
      <c r="AJ25" s="42">
        <f ca="1">+IFERROR(X25+Y25+Z25+AA25,"n/a")</f>
        <v>1564.1090149055563</v>
      </c>
    </row>
    <row r="26" spans="2:36" x14ac:dyDescent="0.2">
      <c r="B26" s="9" t="s">
        <v>28</v>
      </c>
      <c r="H26" s="28">
        <f>+IFERROR(H25/D25-1,"n/a")</f>
        <v>0.83066731612274713</v>
      </c>
      <c r="I26" s="28">
        <f t="shared" ref="I26" si="95">+IFERROR(I25/E25-1,"n/a")</f>
        <v>0.21699676124236955</v>
      </c>
      <c r="J26" s="28">
        <f t="shared" ref="J26" si="96">+IFERROR(J25/F25-1,"n/a")</f>
        <v>0.22253557087482312</v>
      </c>
      <c r="K26" s="28">
        <f t="shared" ref="K26" si="97">+IFERROR(K25/G25-1,"n/a")</f>
        <v>0.38179073926662599</v>
      </c>
      <c r="L26" s="28">
        <f t="shared" ref="L26" si="98">+IFERROR(L25/H25-1,"n/a")</f>
        <v>0.26959631328558209</v>
      </c>
      <c r="M26" s="28">
        <f t="shared" ref="M26" si="99">+IFERROR(M25/I25-1,"n/a")</f>
        <v>0.81975717439293572</v>
      </c>
      <c r="N26" s="28">
        <f t="shared" ref="N26" si="100">+IFERROR(N25/J25-1,"n/a")</f>
        <v>0.70778709144587615</v>
      </c>
      <c r="O26" s="28">
        <f t="shared" ref="O26" si="101">+IFERROR(O25/K25-1,"n/a")</f>
        <v>0.57101494815280374</v>
      </c>
      <c r="P26" s="28">
        <f t="shared" ref="P26" si="102">+IFERROR(P25/L25-1,"n/a")</f>
        <v>0.40681532400033538</v>
      </c>
      <c r="Q26" s="28">
        <f t="shared" ref="Q26" si="103">+IFERROR(Q25/M25-1,"n/a")</f>
        <v>0.30891678965919289</v>
      </c>
      <c r="R26" s="28">
        <f t="shared" ref="R26" si="104">+IFERROR(R25/N25-1,"n/a")</f>
        <v>0.31951639799888887</v>
      </c>
      <c r="S26" s="28">
        <f t="shared" ref="S26" si="105">+IFERROR(S25/O25-1,"n/a")</f>
        <v>0.32061337714598692</v>
      </c>
      <c r="T26" s="28">
        <f t="shared" ref="T26" si="106">+IFERROR(T25/P25-1,"n/a")</f>
        <v>0.45869061310101911</v>
      </c>
      <c r="U26" s="28">
        <f t="shared" ref="U26" si="107">+IFERROR(U25/Q25-1,"n/a")</f>
        <v>0.4068664047657049</v>
      </c>
      <c r="V26" s="28">
        <f t="shared" ref="V26" si="108">+IFERROR(V25/R25-1,"n/a")</f>
        <v>0.35972550456860453</v>
      </c>
      <c r="W26" s="28">
        <f t="shared" ref="W26:Y26" si="109">+IFERROR(W25/S25-1,"n/a")</f>
        <v>0.30304461809750105</v>
      </c>
      <c r="X26" s="28">
        <f t="shared" si="109"/>
        <v>0.33098988545564501</v>
      </c>
      <c r="Y26" s="28">
        <f t="shared" si="109"/>
        <v>0.29713112504254457</v>
      </c>
      <c r="Z26" s="28">
        <f t="shared" ref="Z26" ca="1" si="110">+IFERROR(Z25/V25-1,"n/a")</f>
        <v>0.24775936128913378</v>
      </c>
      <c r="AA26" s="28">
        <f t="shared" ref="AA26" ca="1" si="111">+IFERROR(AA25/W25-1,"n/a")</f>
        <v>0.33144681990164138</v>
      </c>
      <c r="AE26" s="28">
        <f>+IFERROR(AE25/AD25-1,"n/a")</f>
        <v>0.69159880945695495</v>
      </c>
      <c r="AF26" s="28">
        <f t="shared" ref="AF26" si="112">+IFERROR(AF25/AE25-1,"n/a")</f>
        <v>0.37606358080226299</v>
      </c>
      <c r="AG26" s="28">
        <f t="shared" ref="AG26" si="113">+IFERROR(AG25/AF25-1,"n/a")</f>
        <v>0.58638076535215755</v>
      </c>
      <c r="AH26" s="28">
        <f t="shared" ref="AH26" si="114">+IFERROR(AH25/AG25-1,"n/a")</f>
        <v>0.3333120424358007</v>
      </c>
      <c r="AI26" s="28">
        <f t="shared" ref="AI26" si="115">+IFERROR(AI25/AH25-1,"n/a")</f>
        <v>0.37118383082590967</v>
      </c>
      <c r="AJ26" s="28">
        <f t="shared" ref="AJ26" ca="1" si="116">+IFERROR(AJ25/AI25-1,"n/a")</f>
        <v>0.30108439564978662</v>
      </c>
    </row>
    <row r="27" spans="2:36" x14ac:dyDescent="0.2">
      <c r="B27" s="9" t="s">
        <v>29</v>
      </c>
      <c r="D27" s="43">
        <f>+IFERROR(D25/D13,"n/a")</f>
        <v>0.4918166312117902</v>
      </c>
      <c r="E27" s="43">
        <f t="shared" ref="E27:AA27" si="117">+IFERROR(E25/E13,"n/a")</f>
        <v>0.54692907986677985</v>
      </c>
      <c r="F27" s="43">
        <f t="shared" si="117"/>
        <v>0.63219756999471732</v>
      </c>
      <c r="G27" s="43">
        <f t="shared" si="117"/>
        <v>0.64163947040250457</v>
      </c>
      <c r="H27" s="43">
        <f t="shared" si="117"/>
        <v>0.58731349347735051</v>
      </c>
      <c r="I27" s="43">
        <f t="shared" si="117"/>
        <v>0.586133774215577</v>
      </c>
      <c r="J27" s="43">
        <f t="shared" si="117"/>
        <v>0.65120577635182331</v>
      </c>
      <c r="K27" s="43">
        <f t="shared" si="117"/>
        <v>0.74018983486360468</v>
      </c>
      <c r="L27" s="43">
        <f t="shared" si="117"/>
        <v>0.65259610597780005</v>
      </c>
      <c r="M27" s="43">
        <f t="shared" si="117"/>
        <v>0.69254680127137036</v>
      </c>
      <c r="N27" s="43">
        <f t="shared" si="117"/>
        <v>0.71788855368800775</v>
      </c>
      <c r="O27" s="43">
        <f t="shared" si="117"/>
        <v>0.72619718699530011</v>
      </c>
      <c r="P27" s="43">
        <f t="shared" si="117"/>
        <v>0.63490844430992743</v>
      </c>
      <c r="Q27" s="43">
        <f t="shared" si="117"/>
        <v>0.65485338197560927</v>
      </c>
      <c r="R27" s="43">
        <f t="shared" si="117"/>
        <v>0.68067602790593673</v>
      </c>
      <c r="S27" s="43">
        <f t="shared" si="117"/>
        <v>0.68319368515968193</v>
      </c>
      <c r="T27" s="43">
        <f t="shared" si="117"/>
        <v>0.60554398428726208</v>
      </c>
      <c r="U27" s="43">
        <f t="shared" si="117"/>
        <v>0.60938284049929414</v>
      </c>
      <c r="V27" s="43">
        <f t="shared" si="117"/>
        <v>0.62321014828544952</v>
      </c>
      <c r="W27" s="43">
        <f t="shared" si="117"/>
        <v>0.61974386723768005</v>
      </c>
      <c r="X27" s="43">
        <f t="shared" ref="X27:Y27" si="118">+IFERROR(X25/X13,"n/a")</f>
        <v>0.57587728135571647</v>
      </c>
      <c r="Y27" s="43">
        <f t="shared" si="118"/>
        <v>0.57829438139182754</v>
      </c>
      <c r="Z27" s="43">
        <f t="shared" ca="1" si="117"/>
        <v>0.60703365391555997</v>
      </c>
      <c r="AA27" s="43">
        <f t="shared" ca="1" si="117"/>
        <v>0.62223589228812892</v>
      </c>
      <c r="AB27" s="95"/>
      <c r="AC27" s="95"/>
      <c r="AD27" s="43">
        <f t="shared" ref="AD27:AJ27" si="119">+IFERROR(AD25/AD13,"n/a")</f>
        <v>0.47443456575662546</v>
      </c>
      <c r="AE27" s="43">
        <f t="shared" si="119"/>
        <v>0.58613503426643365</v>
      </c>
      <c r="AF27" s="43">
        <f t="shared" si="119"/>
        <v>0.64620843512301296</v>
      </c>
      <c r="AG27" s="43">
        <f t="shared" si="119"/>
        <v>0.7019170519308755</v>
      </c>
      <c r="AH27" s="43">
        <f t="shared" si="119"/>
        <v>0.66643558478538667</v>
      </c>
      <c r="AI27" s="43">
        <f t="shared" si="119"/>
        <v>0.61534642214382673</v>
      </c>
      <c r="AJ27" s="43">
        <f t="shared" ca="1" si="119"/>
        <v>0.5980530037536258</v>
      </c>
    </row>
    <row r="29" spans="2:36" x14ac:dyDescent="0.2">
      <c r="B29" t="s">
        <v>273</v>
      </c>
      <c r="D29" s="19">
        <f t="shared" ref="D29:X29" si="120">+-D604-D113</f>
        <v>5.516</v>
      </c>
      <c r="E29" s="19">
        <f t="shared" si="120"/>
        <v>5.9779999999999998</v>
      </c>
      <c r="F29" s="19">
        <f t="shared" si="120"/>
        <v>6.5770000000000284</v>
      </c>
      <c r="G29" s="19">
        <f t="shared" si="120"/>
        <v>10.419000000000027</v>
      </c>
      <c r="H29" s="19">
        <f t="shared" si="120"/>
        <v>9.0070000000000014</v>
      </c>
      <c r="I29" s="19">
        <f t="shared" si="120"/>
        <v>8.8059999999999974</v>
      </c>
      <c r="J29" s="19">
        <f t="shared" si="120"/>
        <v>13.294999999999972</v>
      </c>
      <c r="K29" s="19">
        <f t="shared" si="120"/>
        <v>14.651000000000002</v>
      </c>
      <c r="L29" s="19">
        <f t="shared" si="120"/>
        <v>15.34400000000003</v>
      </c>
      <c r="M29" s="19">
        <f t="shared" si="120"/>
        <v>13.640000000000013</v>
      </c>
      <c r="N29" s="19">
        <f t="shared" si="120"/>
        <v>12.345999999999961</v>
      </c>
      <c r="O29" s="19">
        <f t="shared" si="120"/>
        <v>19.353000000000073</v>
      </c>
      <c r="P29" s="19">
        <f t="shared" si="120"/>
        <v>22.798000000000002</v>
      </c>
      <c r="Q29" s="19">
        <f t="shared" si="120"/>
        <v>13.301999999999968</v>
      </c>
      <c r="R29" s="19">
        <f t="shared" si="120"/>
        <v>15.248000000000054</v>
      </c>
      <c r="S29" s="19">
        <f t="shared" si="120"/>
        <v>19.229000000000148</v>
      </c>
      <c r="T29" s="19">
        <f t="shared" si="120"/>
        <v>13.407999999999962</v>
      </c>
      <c r="U29" s="19">
        <f t="shared" si="120"/>
        <v>13.711000000000023</v>
      </c>
      <c r="V29" s="19">
        <f t="shared" si="120"/>
        <v>14.557000000000095</v>
      </c>
      <c r="W29" s="19">
        <f t="shared" si="120"/>
        <v>20.352999999999952</v>
      </c>
      <c r="X29" s="19">
        <f t="shared" si="120"/>
        <v>22.901999999999958</v>
      </c>
      <c r="Y29" s="19">
        <f t="shared" ref="Y29" si="121">+-Y604-Y113</f>
        <v>24.127999999999972</v>
      </c>
      <c r="Z29" s="19">
        <f t="shared" ref="Z29:AA29" ca="1" si="122">+IFERROR(Z32-Z31-Z30,"n/a")</f>
        <v>35.824970130119276</v>
      </c>
      <c r="AA29" s="19">
        <f t="shared" ca="1" si="122"/>
        <v>31.14543501897974</v>
      </c>
      <c r="AD29" s="19">
        <f>+-AD604-AD113</f>
        <v>17.167000000000058</v>
      </c>
      <c r="AE29" s="19">
        <f t="shared" ref="AE29:AE32" si="123">+IFERROR(D29+E29+F29+G29,"n/a")</f>
        <v>28.490000000000052</v>
      </c>
      <c r="AF29" s="19">
        <f t="shared" ref="AF29" si="124">+IFERROR(H29+I29+J29+K29,"n/a")</f>
        <v>45.758999999999972</v>
      </c>
      <c r="AG29" s="19">
        <f t="shared" ref="AG29" si="125">+IFERROR(L29+M29+N29+O29,"n/a")</f>
        <v>60.683000000000078</v>
      </c>
      <c r="AH29" s="19">
        <f t="shared" ref="AH29" si="126">+IFERROR(P29+Q29+R29+S29,"n/a")</f>
        <v>70.577000000000169</v>
      </c>
      <c r="AI29" s="19">
        <f t="shared" ref="AI29" si="127">+IFERROR(T29+U29+V29+W29,"n/a")</f>
        <v>62.029000000000032</v>
      </c>
      <c r="AJ29" s="19">
        <f ca="1">+IFERROR(X29+Y29+Z29+AA29,"n/a")</f>
        <v>114.00040514909894</v>
      </c>
    </row>
    <row r="30" spans="2:36" x14ac:dyDescent="0.2">
      <c r="B30" t="s">
        <v>260</v>
      </c>
      <c r="D30" s="19">
        <f>+-D603</f>
        <v>4.7239999999999993</v>
      </c>
      <c r="E30" s="19">
        <f t="shared" ref="E30:W30" si="128">+-E603</f>
        <v>4.7290000000000001</v>
      </c>
      <c r="F30" s="19">
        <f t="shared" si="128"/>
        <v>5.0380000000000003</v>
      </c>
      <c r="G30" s="19">
        <f t="shared" si="128"/>
        <v>5.8429999999999991</v>
      </c>
      <c r="H30" s="19">
        <f t="shared" si="128"/>
        <v>5.875</v>
      </c>
      <c r="I30" s="19">
        <f t="shared" si="128"/>
        <v>6.2200000000000006</v>
      </c>
      <c r="J30" s="19">
        <f t="shared" si="128"/>
        <v>6.5579999999999998</v>
      </c>
      <c r="K30" s="19">
        <f t="shared" si="128"/>
        <v>12.164999999999999</v>
      </c>
      <c r="L30" s="19">
        <f t="shared" si="128"/>
        <v>9.5399999999999991</v>
      </c>
      <c r="M30" s="19">
        <f t="shared" si="128"/>
        <v>10.425000000000001</v>
      </c>
      <c r="N30" s="19">
        <f t="shared" si="128"/>
        <v>10.964</v>
      </c>
      <c r="O30" s="19">
        <f t="shared" si="128"/>
        <v>13.459</v>
      </c>
      <c r="P30" s="19">
        <f t="shared" si="128"/>
        <v>13.030000000000001</v>
      </c>
      <c r="Q30" s="19">
        <f t="shared" si="128"/>
        <v>13.577999999999999</v>
      </c>
      <c r="R30" s="19">
        <f t="shared" si="128"/>
        <v>15.056000000000001</v>
      </c>
      <c r="S30" s="19">
        <f t="shared" si="128"/>
        <v>19.143000000000001</v>
      </c>
      <c r="T30" s="19">
        <f t="shared" si="128"/>
        <v>18.003999999999998</v>
      </c>
      <c r="U30" s="19">
        <f t="shared" si="128"/>
        <v>19.936999999999998</v>
      </c>
      <c r="V30" s="19">
        <f t="shared" si="128"/>
        <v>22.138000000000002</v>
      </c>
      <c r="W30" s="19">
        <f t="shared" si="128"/>
        <v>28.577999999999999</v>
      </c>
      <c r="X30" s="19">
        <f t="shared" ref="X30:Y30" si="129">+-X603</f>
        <v>26.43</v>
      </c>
      <c r="Y30" s="19">
        <f t="shared" si="129"/>
        <v>26.244</v>
      </c>
      <c r="Z30" s="19">
        <f>+V30*(1+Z38)</f>
        <v>28.779400000000003</v>
      </c>
      <c r="AA30" s="19">
        <f>+W30*(1+AA38)</f>
        <v>35.722499999999997</v>
      </c>
      <c r="AD30" s="19">
        <f t="shared" ref="AD30" si="130">+-AD603</f>
        <v>15.722</v>
      </c>
      <c r="AE30" s="19">
        <f t="shared" si="123"/>
        <v>20.334</v>
      </c>
      <c r="AF30" s="19">
        <f t="shared" ref="AF30:AF32" si="131">+IFERROR(H30+I30+J30+K30,"n/a")</f>
        <v>30.817999999999998</v>
      </c>
      <c r="AG30" s="19">
        <f t="shared" ref="AG30:AG32" si="132">+IFERROR(L30+M30+N30+O30,"n/a")</f>
        <v>44.388000000000005</v>
      </c>
      <c r="AH30" s="19">
        <f t="shared" ref="AH30:AH32" si="133">+IFERROR(P30+Q30+R30+S30,"n/a")</f>
        <v>60.807000000000002</v>
      </c>
      <c r="AI30" s="19">
        <f t="shared" ref="AI30:AI32" si="134">+IFERROR(T30+U30+V30+W30,"n/a")</f>
        <v>88.656999999999996</v>
      </c>
      <c r="AJ30" s="19">
        <f t="shared" ref="AJ30:AJ32" si="135">+IFERROR(X30+Y30+Z30+AA30,"n/a")</f>
        <v>117.1759</v>
      </c>
    </row>
    <row r="31" spans="2:36" ht="13.5" x14ac:dyDescent="0.35">
      <c r="B31" t="s">
        <v>261</v>
      </c>
      <c r="D31" s="33">
        <f>+-D605</f>
        <v>2.9059999999999993</v>
      </c>
      <c r="E31" s="33">
        <f t="shared" ref="E31:W31" si="136">+-E605</f>
        <v>2.7970000000000002</v>
      </c>
      <c r="F31" s="33">
        <f t="shared" si="136"/>
        <v>3.2780000000000005</v>
      </c>
      <c r="G31" s="33">
        <f t="shared" si="136"/>
        <v>4.2779999999999996</v>
      </c>
      <c r="H31" s="33">
        <f t="shared" si="136"/>
        <v>3.423</v>
      </c>
      <c r="I31" s="33">
        <f t="shared" si="136"/>
        <v>3.2990000000000004</v>
      </c>
      <c r="J31" s="33">
        <f t="shared" si="136"/>
        <v>3.4520000000000004</v>
      </c>
      <c r="K31" s="33">
        <f t="shared" si="136"/>
        <v>9.9269999999999996</v>
      </c>
      <c r="L31" s="33">
        <f t="shared" si="136"/>
        <v>5.5290000000000008</v>
      </c>
      <c r="M31" s="33">
        <f t="shared" si="136"/>
        <v>5.4969999999999999</v>
      </c>
      <c r="N31" s="33">
        <f t="shared" si="136"/>
        <v>5.5449999999999999</v>
      </c>
      <c r="O31" s="33">
        <f t="shared" si="136"/>
        <v>7.1139999999999999</v>
      </c>
      <c r="P31" s="33">
        <f t="shared" si="136"/>
        <v>5.4359999999999999</v>
      </c>
      <c r="Q31" s="33">
        <f t="shared" si="136"/>
        <v>5.6479999999999997</v>
      </c>
      <c r="R31" s="33">
        <f t="shared" si="136"/>
        <v>5.52</v>
      </c>
      <c r="S31" s="33">
        <f t="shared" si="136"/>
        <v>8.168000000000001</v>
      </c>
      <c r="T31" s="33">
        <f t="shared" si="136"/>
        <v>5.7780000000000005</v>
      </c>
      <c r="U31" s="33">
        <f t="shared" si="136"/>
        <v>5.9009999999999998</v>
      </c>
      <c r="V31" s="33">
        <f t="shared" si="136"/>
        <v>6.5149999999999997</v>
      </c>
      <c r="W31" s="33">
        <f t="shared" si="136"/>
        <v>11.273999999999999</v>
      </c>
      <c r="X31" s="33">
        <f t="shared" ref="X31:Y31" si="137">+-X605</f>
        <v>7.3920000000000003</v>
      </c>
      <c r="Y31" s="33">
        <f t="shared" si="137"/>
        <v>7.7729999999999997</v>
      </c>
      <c r="Z31" s="33">
        <f ca="1">+IFERROR(Z45*Z13,"n/a")</f>
        <v>7.0188597947596723</v>
      </c>
      <c r="AA31" s="33">
        <f ca="1">+IFERROR(AA45*AA13,"n/a")</f>
        <v>13.40421357171321</v>
      </c>
      <c r="AD31" s="33">
        <f t="shared" ref="AD31" si="138">+-AD605</f>
        <v>9.9449999999999985</v>
      </c>
      <c r="AE31" s="33">
        <f t="shared" si="123"/>
        <v>13.259</v>
      </c>
      <c r="AF31" s="33">
        <f t="shared" si="131"/>
        <v>20.100999999999999</v>
      </c>
      <c r="AG31" s="33">
        <f t="shared" si="132"/>
        <v>23.684999999999999</v>
      </c>
      <c r="AH31" s="33">
        <f t="shared" si="133"/>
        <v>24.771999999999998</v>
      </c>
      <c r="AI31" s="33">
        <f t="shared" si="134"/>
        <v>29.467999999999996</v>
      </c>
      <c r="AJ31" s="33">
        <f t="shared" ca="1" si="135"/>
        <v>35.588073366472884</v>
      </c>
    </row>
    <row r="32" spans="2:36" x14ac:dyDescent="0.2">
      <c r="B32" s="3" t="s">
        <v>262</v>
      </c>
      <c r="D32" s="19">
        <f>+IFERROR(D29+D30+D31,"n/a")</f>
        <v>13.145999999999997</v>
      </c>
      <c r="E32" s="19">
        <f t="shared" ref="E32:W32" si="139">+IFERROR(E29+E30+E31,"n/a")</f>
        <v>13.504000000000001</v>
      </c>
      <c r="F32" s="19">
        <f t="shared" si="139"/>
        <v>14.893000000000029</v>
      </c>
      <c r="G32" s="19">
        <f t="shared" si="139"/>
        <v>20.540000000000024</v>
      </c>
      <c r="H32" s="19">
        <f t="shared" si="139"/>
        <v>18.305</v>
      </c>
      <c r="I32" s="19">
        <f t="shared" si="139"/>
        <v>18.324999999999999</v>
      </c>
      <c r="J32" s="19">
        <f t="shared" si="139"/>
        <v>23.304999999999975</v>
      </c>
      <c r="K32" s="19">
        <f t="shared" si="139"/>
        <v>36.743000000000002</v>
      </c>
      <c r="L32" s="19">
        <f t="shared" si="139"/>
        <v>30.413000000000029</v>
      </c>
      <c r="M32" s="19">
        <f t="shared" si="139"/>
        <v>29.562000000000012</v>
      </c>
      <c r="N32" s="19">
        <f t="shared" si="139"/>
        <v>28.854999999999961</v>
      </c>
      <c r="O32" s="19">
        <f t="shared" si="139"/>
        <v>39.926000000000066</v>
      </c>
      <c r="P32" s="19">
        <f t="shared" si="139"/>
        <v>41.264000000000003</v>
      </c>
      <c r="Q32" s="19">
        <f t="shared" si="139"/>
        <v>32.527999999999963</v>
      </c>
      <c r="R32" s="19">
        <f t="shared" si="139"/>
        <v>35.824000000000055</v>
      </c>
      <c r="S32" s="19">
        <f t="shared" si="139"/>
        <v>46.540000000000148</v>
      </c>
      <c r="T32" s="19">
        <f t="shared" si="139"/>
        <v>37.189999999999962</v>
      </c>
      <c r="U32" s="19">
        <f t="shared" si="139"/>
        <v>39.549000000000021</v>
      </c>
      <c r="V32" s="19">
        <f t="shared" si="139"/>
        <v>43.210000000000093</v>
      </c>
      <c r="W32" s="19">
        <f t="shared" si="139"/>
        <v>60.204999999999956</v>
      </c>
      <c r="X32" s="19">
        <f t="shared" ref="X32:Y32" si="140">+IFERROR(X29+X30+X31,"n/a")</f>
        <v>56.723999999999961</v>
      </c>
      <c r="Y32" s="19">
        <f t="shared" si="140"/>
        <v>58.144999999999968</v>
      </c>
      <c r="Z32" s="19">
        <f ca="1">+IFERROR(Z25-Z48,"n/a")</f>
        <v>71.623229924878956</v>
      </c>
      <c r="AA32" s="19">
        <f ca="1">+IFERROR(AA25-AA48,"n/a")</f>
        <v>80.27214859069295</v>
      </c>
      <c r="AD32" s="19">
        <f t="shared" ref="AD32" si="141">+IFERROR(AD29+AD30+AD31,"n/a")</f>
        <v>42.83400000000006</v>
      </c>
      <c r="AE32" s="19">
        <f t="shared" si="123"/>
        <v>62.083000000000055</v>
      </c>
      <c r="AF32" s="19">
        <f t="shared" si="131"/>
        <v>96.677999999999969</v>
      </c>
      <c r="AG32" s="19">
        <f t="shared" si="132"/>
        <v>128.75600000000006</v>
      </c>
      <c r="AH32" s="19">
        <f t="shared" si="133"/>
        <v>156.15600000000018</v>
      </c>
      <c r="AI32" s="19">
        <f t="shared" si="134"/>
        <v>180.15400000000002</v>
      </c>
      <c r="AJ32" s="19">
        <f t="shared" ca="1" si="135"/>
        <v>266.76437851557182</v>
      </c>
    </row>
    <row r="33" spans="2:38" x14ac:dyDescent="0.2">
      <c r="B33" s="8" t="s">
        <v>271</v>
      </c>
      <c r="D33" s="51">
        <f t="shared" ref="D33:W33" si="142">+D144</f>
        <v>0</v>
      </c>
      <c r="E33" s="51">
        <f t="shared" si="142"/>
        <v>0</v>
      </c>
      <c r="F33" s="51">
        <f t="shared" si="142"/>
        <v>0</v>
      </c>
      <c r="G33" s="51">
        <f t="shared" si="142"/>
        <v>0</v>
      </c>
      <c r="H33" s="51">
        <f t="shared" si="142"/>
        <v>0</v>
      </c>
      <c r="I33" s="51">
        <f t="shared" si="142"/>
        <v>0</v>
      </c>
      <c r="J33" s="51">
        <f t="shared" si="142"/>
        <v>0</v>
      </c>
      <c r="K33" s="51">
        <f t="shared" si="142"/>
        <v>11.514999999999997</v>
      </c>
      <c r="L33" s="51">
        <f t="shared" si="142"/>
        <v>4.1800000000000015</v>
      </c>
      <c r="M33" s="51">
        <f t="shared" si="142"/>
        <v>4.2710000000000008</v>
      </c>
      <c r="N33" s="51">
        <f t="shared" si="142"/>
        <v>5.2949999999999999</v>
      </c>
      <c r="O33" s="51">
        <f t="shared" si="142"/>
        <v>6.3110000000000017</v>
      </c>
      <c r="P33" s="51">
        <f t="shared" si="142"/>
        <v>3.6930000000000005</v>
      </c>
      <c r="Q33" s="51">
        <f t="shared" si="142"/>
        <v>3.6930000000000005</v>
      </c>
      <c r="R33" s="51">
        <f t="shared" si="142"/>
        <v>3.6950000000000012</v>
      </c>
      <c r="S33" s="51">
        <f t="shared" si="142"/>
        <v>8.9019999999999975</v>
      </c>
      <c r="T33" s="51">
        <f t="shared" si="142"/>
        <v>3.7499999999999991</v>
      </c>
      <c r="U33" s="51">
        <f t="shared" si="142"/>
        <v>3.9490000000000007</v>
      </c>
      <c r="V33" s="51">
        <f t="shared" si="142"/>
        <v>3.952</v>
      </c>
      <c r="W33" s="51">
        <f t="shared" si="142"/>
        <v>9.2080000000000002</v>
      </c>
      <c r="X33" s="51">
        <f t="shared" ref="X33" si="143">+X144</f>
        <v>3.8889999999999998</v>
      </c>
      <c r="Y33" s="51"/>
      <c r="Z33" s="51"/>
      <c r="AA33" s="51"/>
      <c r="AB33" s="95"/>
      <c r="AC33" s="95"/>
      <c r="AD33" s="51">
        <f t="shared" ref="AD33:AI34" si="144">+AD144</f>
        <v>0</v>
      </c>
      <c r="AE33" s="51">
        <f t="shared" si="144"/>
        <v>0</v>
      </c>
      <c r="AF33" s="51">
        <f t="shared" si="144"/>
        <v>11.514999999999997</v>
      </c>
      <c r="AG33" s="51">
        <f t="shared" si="144"/>
        <v>20.057000000000002</v>
      </c>
      <c r="AH33" s="51">
        <f t="shared" si="144"/>
        <v>19.983000000000001</v>
      </c>
      <c r="AI33" s="51">
        <f t="shared" si="144"/>
        <v>20.859000000000002</v>
      </c>
      <c r="AJ33" s="51"/>
    </row>
    <row r="34" spans="2:38" x14ac:dyDescent="0.2">
      <c r="B34" s="8" t="s">
        <v>272</v>
      </c>
      <c r="D34" s="51">
        <f t="shared" ref="D34:W34" si="145">+D145</f>
        <v>0</v>
      </c>
      <c r="E34" s="51">
        <f t="shared" si="145"/>
        <v>0</v>
      </c>
      <c r="F34" s="51">
        <f t="shared" si="145"/>
        <v>0</v>
      </c>
      <c r="G34" s="51">
        <f t="shared" si="145"/>
        <v>0</v>
      </c>
      <c r="H34" s="51">
        <f t="shared" si="145"/>
        <v>0</v>
      </c>
      <c r="I34" s="51">
        <f t="shared" si="145"/>
        <v>0</v>
      </c>
      <c r="J34" s="51">
        <f t="shared" si="145"/>
        <v>0</v>
      </c>
      <c r="K34" s="51">
        <f t="shared" si="145"/>
        <v>0</v>
      </c>
      <c r="L34" s="51">
        <f t="shared" si="145"/>
        <v>0</v>
      </c>
      <c r="M34" s="51">
        <f t="shared" si="145"/>
        <v>0</v>
      </c>
      <c r="N34" s="51">
        <f t="shared" si="145"/>
        <v>0</v>
      </c>
      <c r="O34" s="51">
        <f t="shared" si="145"/>
        <v>0</v>
      </c>
      <c r="P34" s="51">
        <f t="shared" si="145"/>
        <v>10.69</v>
      </c>
      <c r="Q34" s="51">
        <f t="shared" si="145"/>
        <v>0</v>
      </c>
      <c r="R34" s="51">
        <f t="shared" si="145"/>
        <v>0</v>
      </c>
      <c r="S34" s="51">
        <f t="shared" si="145"/>
        <v>0</v>
      </c>
      <c r="T34" s="51">
        <f t="shared" si="145"/>
        <v>0</v>
      </c>
      <c r="U34" s="51">
        <f t="shared" si="145"/>
        <v>0</v>
      </c>
      <c r="V34" s="51">
        <f t="shared" si="145"/>
        <v>0</v>
      </c>
      <c r="W34" s="51">
        <f t="shared" si="145"/>
        <v>0</v>
      </c>
      <c r="X34" s="51">
        <f t="shared" ref="X34" si="146">+X145</f>
        <v>0</v>
      </c>
      <c r="Y34" s="51"/>
      <c r="Z34" s="51"/>
      <c r="AA34" s="51"/>
      <c r="AB34" s="95"/>
      <c r="AC34" s="95"/>
      <c r="AD34" s="51">
        <f t="shared" si="144"/>
        <v>0</v>
      </c>
      <c r="AE34" s="51">
        <f t="shared" si="144"/>
        <v>0</v>
      </c>
      <c r="AF34" s="51">
        <f t="shared" si="144"/>
        <v>0</v>
      </c>
      <c r="AG34" s="51">
        <f t="shared" si="144"/>
        <v>0</v>
      </c>
      <c r="AH34" s="51">
        <f t="shared" si="144"/>
        <v>10.69</v>
      </c>
      <c r="AI34" s="51">
        <f t="shared" si="144"/>
        <v>0</v>
      </c>
      <c r="AJ34" s="51"/>
    </row>
    <row r="35" spans="2:38" x14ac:dyDescent="0.2">
      <c r="B35" s="3"/>
      <c r="D35" s="19"/>
      <c r="E35" s="19"/>
      <c r="F35" s="19"/>
      <c r="G35" s="19"/>
      <c r="H35" s="19"/>
      <c r="I35" s="19"/>
      <c r="J35" s="19"/>
      <c r="K35" s="19"/>
      <c r="L35" s="19"/>
      <c r="M35" s="19"/>
      <c r="N35" s="19"/>
      <c r="O35" s="19"/>
      <c r="P35" s="19"/>
      <c r="Q35" s="19"/>
      <c r="R35" s="19"/>
      <c r="S35" s="19"/>
      <c r="T35" s="19"/>
      <c r="U35" s="19"/>
      <c r="V35" s="19"/>
      <c r="W35" s="19"/>
      <c r="X35" s="19"/>
      <c r="AD35" s="19"/>
      <c r="AE35" s="19"/>
      <c r="AF35" s="19"/>
      <c r="AG35" s="19"/>
      <c r="AH35" s="19"/>
      <c r="AI35" s="19"/>
      <c r="AJ35" s="19"/>
    </row>
    <row r="36" spans="2:38" x14ac:dyDescent="0.2">
      <c r="B36" s="7" t="s">
        <v>28</v>
      </c>
      <c r="D36" s="19"/>
      <c r="E36" s="19"/>
      <c r="F36" s="19"/>
      <c r="G36" s="19"/>
      <c r="H36" s="19"/>
      <c r="I36" s="19"/>
      <c r="J36" s="19"/>
      <c r="K36" s="19"/>
      <c r="L36" s="19"/>
      <c r="M36" s="19"/>
      <c r="N36" s="19"/>
      <c r="O36" s="19"/>
      <c r="P36" s="19"/>
      <c r="Q36" s="19"/>
      <c r="R36" s="19"/>
      <c r="S36" s="19"/>
      <c r="T36" s="19"/>
      <c r="U36" s="19"/>
      <c r="V36" s="19"/>
      <c r="W36" s="19"/>
      <c r="X36" s="19"/>
      <c r="AD36" s="19"/>
      <c r="AE36" s="19"/>
      <c r="AF36" s="19"/>
      <c r="AG36" s="19"/>
      <c r="AH36" s="19"/>
      <c r="AI36" s="19"/>
      <c r="AJ36" s="19"/>
    </row>
    <row r="37" spans="2:38" x14ac:dyDescent="0.2">
      <c r="B37" s="8" t="s">
        <v>273</v>
      </c>
      <c r="D37" s="19"/>
      <c r="E37" s="19"/>
      <c r="F37" s="19"/>
      <c r="G37" s="19"/>
      <c r="H37" s="28">
        <f t="shared" ref="H37:AA37" si="147">+IFERROR(H29/D29-1,"n/a")</f>
        <v>0.63288614938361154</v>
      </c>
      <c r="I37" s="28">
        <f t="shared" si="147"/>
        <v>0.47306791569086615</v>
      </c>
      <c r="J37" s="28">
        <f t="shared" si="147"/>
        <v>1.0214383457503291</v>
      </c>
      <c r="K37" s="28">
        <f t="shared" si="147"/>
        <v>0.40618101545253515</v>
      </c>
      <c r="L37" s="28">
        <f t="shared" si="147"/>
        <v>0.70356389474853187</v>
      </c>
      <c r="M37" s="28">
        <f t="shared" si="147"/>
        <v>0.54894390188508035</v>
      </c>
      <c r="N37" s="28">
        <f t="shared" si="147"/>
        <v>-7.1380218127116368E-2</v>
      </c>
      <c r="O37" s="28">
        <f t="shared" si="147"/>
        <v>0.32093372466043757</v>
      </c>
      <c r="P37" s="28">
        <f t="shared" si="147"/>
        <v>0.48579249217935083</v>
      </c>
      <c r="Q37" s="28">
        <f t="shared" si="147"/>
        <v>-2.4780058651029724E-2</v>
      </c>
      <c r="R37" s="28">
        <f t="shared" si="147"/>
        <v>0.23505588854690607</v>
      </c>
      <c r="S37" s="28">
        <f t="shared" si="147"/>
        <v>-6.4072753578217068E-3</v>
      </c>
      <c r="T37" s="28">
        <f t="shared" si="147"/>
        <v>-0.41187823493289055</v>
      </c>
      <c r="U37" s="28">
        <f t="shared" si="147"/>
        <v>3.0747256051725902E-2</v>
      </c>
      <c r="V37" s="28">
        <f t="shared" si="147"/>
        <v>-4.5317418677856547E-2</v>
      </c>
      <c r="W37" s="28">
        <f t="shared" si="147"/>
        <v>5.8453377710738774E-2</v>
      </c>
      <c r="X37" s="28">
        <f t="shared" si="147"/>
        <v>0.70808472553699464</v>
      </c>
      <c r="Y37" s="28">
        <f t="shared" si="147"/>
        <v>0.7597549412880118</v>
      </c>
      <c r="Z37" s="28">
        <f t="shared" ca="1" si="147"/>
        <v>1.4610132671648719</v>
      </c>
      <c r="AA37" s="28">
        <f t="shared" ca="1" si="147"/>
        <v>0.53026261578046552</v>
      </c>
      <c r="AD37" s="19"/>
      <c r="AE37" s="28">
        <f t="shared" ref="AE37:AJ40" si="148">+IFERROR(AE29/AD29-1,"n/a")</f>
        <v>0.65957942564221783</v>
      </c>
      <c r="AF37" s="28">
        <f t="shared" si="148"/>
        <v>0.60614250614250231</v>
      </c>
      <c r="AG37" s="28">
        <f t="shared" si="148"/>
        <v>0.3261434908979679</v>
      </c>
      <c r="AH37" s="28">
        <f t="shared" si="148"/>
        <v>0.16304401562216886</v>
      </c>
      <c r="AI37" s="28">
        <f t="shared" si="148"/>
        <v>-0.12111594428780081</v>
      </c>
      <c r="AJ37" s="28">
        <f t="shared" ca="1" si="148"/>
        <v>0.83785656949328335</v>
      </c>
    </row>
    <row r="38" spans="2:38" ht="10.15" x14ac:dyDescent="0.2">
      <c r="B38" s="8" t="s">
        <v>260</v>
      </c>
      <c r="D38" s="19"/>
      <c r="E38" s="19"/>
      <c r="F38" s="19"/>
      <c r="G38" s="19"/>
      <c r="H38" s="28">
        <f t="shared" ref="H38:Y40" si="149">+IFERROR(H30/D30-1,"n/a")</f>
        <v>0.24364944961896717</v>
      </c>
      <c r="I38" s="28">
        <f t="shared" si="149"/>
        <v>0.31528864453372818</v>
      </c>
      <c r="J38" s="28">
        <f t="shared" si="149"/>
        <v>0.30170702659785609</v>
      </c>
      <c r="K38" s="28">
        <f t="shared" si="149"/>
        <v>1.0819784357350679</v>
      </c>
      <c r="L38" s="28">
        <f t="shared" si="149"/>
        <v>0.62382978723404237</v>
      </c>
      <c r="M38" s="28">
        <f t="shared" si="149"/>
        <v>0.67604501607717027</v>
      </c>
      <c r="N38" s="28">
        <f t="shared" si="149"/>
        <v>0.67185117413845696</v>
      </c>
      <c r="O38" s="28">
        <f t="shared" si="149"/>
        <v>0.10637073571722166</v>
      </c>
      <c r="P38" s="28">
        <f t="shared" si="149"/>
        <v>0.36582809224318691</v>
      </c>
      <c r="Q38" s="28">
        <f t="shared" si="149"/>
        <v>0.30244604316546742</v>
      </c>
      <c r="R38" s="28">
        <f t="shared" si="149"/>
        <v>0.3732214520248085</v>
      </c>
      <c r="S38" s="28">
        <f t="shared" si="149"/>
        <v>0.42231963741734169</v>
      </c>
      <c r="T38" s="28">
        <f t="shared" si="149"/>
        <v>0.3817344589409053</v>
      </c>
      <c r="U38" s="28">
        <f t="shared" si="149"/>
        <v>0.46833112387685949</v>
      </c>
      <c r="V38" s="28">
        <f t="shared" si="149"/>
        <v>0.47037725823591936</v>
      </c>
      <c r="W38" s="28">
        <f t="shared" si="149"/>
        <v>0.49286945619808797</v>
      </c>
      <c r="X38" s="28">
        <f t="shared" si="149"/>
        <v>0.46800710953121549</v>
      </c>
      <c r="Y38" s="28">
        <f t="shared" si="149"/>
        <v>0.3163464914480616</v>
      </c>
      <c r="Z38" s="70">
        <v>0.3</v>
      </c>
      <c r="AA38" s="70">
        <v>0.25</v>
      </c>
      <c r="AD38" s="19"/>
      <c r="AE38" s="28">
        <f t="shared" si="148"/>
        <v>0.29334690242971639</v>
      </c>
      <c r="AF38" s="28">
        <f t="shared" si="148"/>
        <v>0.51558965279826885</v>
      </c>
      <c r="AG38" s="28">
        <f t="shared" si="148"/>
        <v>0.44032708157570277</v>
      </c>
      <c r="AH38" s="28">
        <f t="shared" si="148"/>
        <v>0.36989726953230595</v>
      </c>
      <c r="AI38" s="28">
        <f t="shared" si="148"/>
        <v>0.45800647951716078</v>
      </c>
      <c r="AJ38" s="28">
        <f t="shared" si="148"/>
        <v>0.32167679935030513</v>
      </c>
    </row>
    <row r="39" spans="2:38" ht="13.5" x14ac:dyDescent="0.35">
      <c r="B39" s="8" t="s">
        <v>261</v>
      </c>
      <c r="D39" s="19"/>
      <c r="E39" s="19"/>
      <c r="F39" s="19"/>
      <c r="G39" s="19"/>
      <c r="H39" s="29">
        <f t="shared" si="149"/>
        <v>0.17790777701307681</v>
      </c>
      <c r="I39" s="29">
        <f t="shared" si="149"/>
        <v>0.17947801215588144</v>
      </c>
      <c r="J39" s="29">
        <f t="shared" si="149"/>
        <v>5.3081147040878518E-2</v>
      </c>
      <c r="K39" s="29">
        <f t="shared" si="149"/>
        <v>1.320476858345021</v>
      </c>
      <c r="L39" s="29">
        <f t="shared" si="149"/>
        <v>0.61524978089395299</v>
      </c>
      <c r="M39" s="29">
        <f t="shared" si="149"/>
        <v>0.66626250378902685</v>
      </c>
      <c r="N39" s="29">
        <f t="shared" si="149"/>
        <v>0.60631517960602532</v>
      </c>
      <c r="O39" s="29">
        <f t="shared" si="149"/>
        <v>-0.283368590712199</v>
      </c>
      <c r="P39" s="29">
        <f t="shared" si="149"/>
        <v>-1.6820401519262229E-2</v>
      </c>
      <c r="Q39" s="29">
        <f t="shared" si="149"/>
        <v>2.7469528833909296E-2</v>
      </c>
      <c r="R39" s="29">
        <f t="shared" si="149"/>
        <v>-4.5085662759243306E-3</v>
      </c>
      <c r="S39" s="29">
        <f t="shared" si="149"/>
        <v>0.14815856058476262</v>
      </c>
      <c r="T39" s="29">
        <f t="shared" si="149"/>
        <v>6.29139072847682E-2</v>
      </c>
      <c r="U39" s="29">
        <f t="shared" si="149"/>
        <v>4.4794617563739481E-2</v>
      </c>
      <c r="V39" s="29">
        <f t="shared" si="149"/>
        <v>0.18025362318840576</v>
      </c>
      <c r="W39" s="29">
        <f t="shared" si="149"/>
        <v>0.38026444662095948</v>
      </c>
      <c r="X39" s="29">
        <f t="shared" si="149"/>
        <v>0.27933541017653152</v>
      </c>
      <c r="Y39" s="29">
        <f t="shared" si="149"/>
        <v>0.31723436705643104</v>
      </c>
      <c r="Z39" s="29">
        <f t="shared" ref="Z39:AA40" ca="1" si="150">+IFERROR(Z31/V31-1,"n/a")</f>
        <v>7.7338418228652728E-2</v>
      </c>
      <c r="AA39" s="29">
        <f t="shared" ca="1" si="150"/>
        <v>0.18894922580390383</v>
      </c>
      <c r="AD39" s="19"/>
      <c r="AE39" s="29">
        <f t="shared" si="148"/>
        <v>0.33323278029160397</v>
      </c>
      <c r="AF39" s="29">
        <f t="shared" si="148"/>
        <v>0.51602684968700485</v>
      </c>
      <c r="AG39" s="29">
        <f t="shared" si="148"/>
        <v>0.17829958708521954</v>
      </c>
      <c r="AH39" s="29">
        <f t="shared" si="148"/>
        <v>4.5894025754697143E-2</v>
      </c>
      <c r="AI39" s="29">
        <f t="shared" si="148"/>
        <v>0.1895688680768608</v>
      </c>
      <c r="AJ39" s="29">
        <f t="shared" ca="1" si="148"/>
        <v>0.20768539997532542</v>
      </c>
    </row>
    <row r="40" spans="2:38" x14ac:dyDescent="0.2">
      <c r="B40" s="9" t="s">
        <v>262</v>
      </c>
      <c r="D40" s="19"/>
      <c r="E40" s="19"/>
      <c r="F40" s="19"/>
      <c r="G40" s="19"/>
      <c r="H40" s="28">
        <f t="shared" si="149"/>
        <v>0.39243876464323768</v>
      </c>
      <c r="I40" s="28">
        <f t="shared" si="149"/>
        <v>0.35700533175355442</v>
      </c>
      <c r="J40" s="28">
        <f t="shared" si="149"/>
        <v>0.56482911434901828</v>
      </c>
      <c r="K40" s="28">
        <f t="shared" si="149"/>
        <v>0.78885102239532423</v>
      </c>
      <c r="L40" s="28">
        <f t="shared" si="149"/>
        <v>0.6614586178639732</v>
      </c>
      <c r="M40" s="28">
        <f t="shared" si="149"/>
        <v>0.61320600272851378</v>
      </c>
      <c r="N40" s="28">
        <f t="shared" si="149"/>
        <v>0.23814632053207441</v>
      </c>
      <c r="O40" s="28">
        <f t="shared" si="149"/>
        <v>8.6628745611410762E-2</v>
      </c>
      <c r="P40" s="28">
        <f t="shared" si="149"/>
        <v>0.35678821556571094</v>
      </c>
      <c r="Q40" s="28">
        <f t="shared" si="149"/>
        <v>0.10033150666395874</v>
      </c>
      <c r="R40" s="28">
        <f t="shared" si="149"/>
        <v>0.24151793450009018</v>
      </c>
      <c r="S40" s="28">
        <f t="shared" si="149"/>
        <v>0.16565646445925131</v>
      </c>
      <c r="T40" s="28">
        <f t="shared" si="149"/>
        <v>-9.8730127956573321E-2</v>
      </c>
      <c r="U40" s="28">
        <f t="shared" si="149"/>
        <v>0.21584481062469463</v>
      </c>
      <c r="V40" s="28">
        <f t="shared" si="149"/>
        <v>0.2061746315319346</v>
      </c>
      <c r="W40" s="28">
        <f t="shared" si="149"/>
        <v>0.29361839278039881</v>
      </c>
      <c r="X40" s="28">
        <f t="shared" si="149"/>
        <v>0.52524872277494006</v>
      </c>
      <c r="Y40" s="28">
        <f t="shared" si="149"/>
        <v>0.4702015221623792</v>
      </c>
      <c r="Z40" s="28">
        <f t="shared" ca="1" si="150"/>
        <v>0.65756144237164538</v>
      </c>
      <c r="AA40" s="28">
        <f t="shared" ca="1" si="150"/>
        <v>0.33331365485745379</v>
      </c>
      <c r="AD40" s="19"/>
      <c r="AE40" s="28">
        <f t="shared" si="148"/>
        <v>0.44938600177429078</v>
      </c>
      <c r="AF40" s="28">
        <f t="shared" si="148"/>
        <v>0.55723789121015233</v>
      </c>
      <c r="AG40" s="28">
        <f t="shared" si="148"/>
        <v>0.33180247833012788</v>
      </c>
      <c r="AH40" s="28">
        <f t="shared" si="148"/>
        <v>0.21280561682562449</v>
      </c>
      <c r="AI40" s="28">
        <f t="shared" si="148"/>
        <v>0.15367965367965253</v>
      </c>
      <c r="AJ40" s="28">
        <f t="shared" ca="1" si="148"/>
        <v>0.48075745481960874</v>
      </c>
    </row>
    <row r="41" spans="2:38" x14ac:dyDescent="0.2">
      <c r="B41" s="3"/>
      <c r="D41" s="19"/>
      <c r="E41" s="19"/>
      <c r="F41" s="19"/>
      <c r="G41" s="19"/>
      <c r="H41" s="19"/>
      <c r="I41" s="19"/>
      <c r="J41" s="19"/>
      <c r="K41" s="19"/>
      <c r="L41" s="19"/>
      <c r="M41" s="19"/>
      <c r="N41" s="19"/>
      <c r="O41" s="19"/>
      <c r="P41" s="19"/>
      <c r="Q41" s="19"/>
      <c r="R41" s="19"/>
      <c r="S41" s="19"/>
      <c r="T41" s="19"/>
      <c r="U41" s="19"/>
      <c r="V41" s="19"/>
      <c r="W41" s="19"/>
      <c r="X41" s="19"/>
      <c r="AD41" s="19"/>
      <c r="AE41" s="19"/>
      <c r="AF41" s="19"/>
      <c r="AG41" s="19"/>
      <c r="AH41" s="19"/>
      <c r="AI41" s="19"/>
      <c r="AJ41" s="19"/>
    </row>
    <row r="42" spans="2:38" x14ac:dyDescent="0.2">
      <c r="B42" s="7" t="s">
        <v>104</v>
      </c>
      <c r="D42" s="19"/>
      <c r="E42" s="19"/>
      <c r="F42" s="19"/>
      <c r="G42" s="19"/>
      <c r="H42" s="19"/>
      <c r="I42" s="19"/>
      <c r="J42" s="19"/>
      <c r="K42" s="19"/>
      <c r="L42" s="19"/>
      <c r="M42" s="19"/>
      <c r="N42" s="19"/>
      <c r="O42" s="19"/>
      <c r="P42" s="19"/>
      <c r="Q42" s="19"/>
      <c r="R42" s="19"/>
      <c r="S42" s="19"/>
      <c r="T42" s="19"/>
      <c r="U42" s="19"/>
      <c r="V42" s="19"/>
      <c r="W42" s="19"/>
      <c r="X42" s="19"/>
      <c r="AD42" s="19"/>
      <c r="AE42" s="19"/>
      <c r="AF42" s="19"/>
      <c r="AG42" s="19"/>
      <c r="AH42" s="19"/>
      <c r="AI42" s="19"/>
      <c r="AJ42" s="19"/>
    </row>
    <row r="43" spans="2:38" x14ac:dyDescent="0.2">
      <c r="B43" s="8" t="s">
        <v>273</v>
      </c>
      <c r="D43" s="43">
        <f t="shared" ref="D43:AA43" si="151">IFERROR(D29/D$13,"n/a")</f>
        <v>5.2856513156633894E-2</v>
      </c>
      <c r="E43" s="43">
        <f t="shared" si="151"/>
        <v>4.8798406582642194E-2</v>
      </c>
      <c r="F43" s="43">
        <f t="shared" si="151"/>
        <v>4.825526794623488E-2</v>
      </c>
      <c r="G43" s="43">
        <f t="shared" si="151"/>
        <v>6.9111677147178405E-2</v>
      </c>
      <c r="H43" s="43">
        <f t="shared" si="151"/>
        <v>5.6300435676736621E-2</v>
      </c>
      <c r="I43" s="43">
        <f t="shared" si="151"/>
        <v>6.3300147360097744E-2</v>
      </c>
      <c r="J43" s="43">
        <f t="shared" si="151"/>
        <v>8.2188139438561195E-2</v>
      </c>
      <c r="K43" s="43">
        <f t="shared" si="151"/>
        <v>8.1133914430329301E-2</v>
      </c>
      <c r="L43" s="43">
        <f t="shared" si="151"/>
        <v>8.3941945260486067E-2</v>
      </c>
      <c r="M43" s="43">
        <f t="shared" si="151"/>
        <v>6.3661864023112497E-2</v>
      </c>
      <c r="N43" s="43">
        <f t="shared" si="151"/>
        <v>4.9266548548260791E-2</v>
      </c>
      <c r="O43" s="43">
        <f t="shared" si="151"/>
        <v>6.6929038549992118E-2</v>
      </c>
      <c r="P43" s="43">
        <f t="shared" si="151"/>
        <v>8.6251513317191289E-2</v>
      </c>
      <c r="Q43" s="43">
        <f t="shared" si="151"/>
        <v>4.4850246302096747E-2</v>
      </c>
      <c r="R43" s="43">
        <f t="shared" si="151"/>
        <v>4.3722741388357765E-2</v>
      </c>
      <c r="S43" s="43">
        <f t="shared" si="151"/>
        <v>4.7373620661196068E-2</v>
      </c>
      <c r="T43" s="43">
        <f t="shared" si="151"/>
        <v>3.3166937945569325E-2</v>
      </c>
      <c r="U43" s="43">
        <f t="shared" si="151"/>
        <v>3.0578086633823505E-2</v>
      </c>
      <c r="V43" s="43">
        <f t="shared" si="151"/>
        <v>2.8106657398826253E-2</v>
      </c>
      <c r="W43" s="43">
        <f t="shared" si="151"/>
        <v>3.4907393273727869E-2</v>
      </c>
      <c r="X43" s="43">
        <f t="shared" ref="X43:Y43" si="152">IFERROR(X29/X$13,"n/a")</f>
        <v>4.047848818096008E-2</v>
      </c>
      <c r="Y43" s="43">
        <f t="shared" si="152"/>
        <v>3.9367457888176006E-2</v>
      </c>
      <c r="Z43" s="43">
        <f t="shared" ca="1" si="151"/>
        <v>5.3997116707778639E-2</v>
      </c>
      <c r="AA43" s="43">
        <f t="shared" ca="1" si="151"/>
        <v>4.0281198494463794E-2</v>
      </c>
      <c r="AD43" s="43">
        <f t="shared" ref="AD43:AJ46" si="153">IFERROR(AD29/AD$13,"n/a")</f>
        <v>4.5738294998281671E-2</v>
      </c>
      <c r="AE43" s="43">
        <f t="shared" si="153"/>
        <v>5.5437291064263775E-2</v>
      </c>
      <c r="AF43" s="43">
        <f t="shared" si="153"/>
        <v>7.1338260811272161E-2</v>
      </c>
      <c r="AG43" s="43">
        <f t="shared" si="153"/>
        <v>6.4776692645091949E-2</v>
      </c>
      <c r="AH43" s="43">
        <f t="shared" si="153"/>
        <v>5.3648243207599075E-2</v>
      </c>
      <c r="AI43" s="43">
        <f t="shared" si="153"/>
        <v>3.1750671059178115E-2</v>
      </c>
      <c r="AJ43" s="43">
        <f t="shared" ca="1" si="153"/>
        <v>4.3589215380019829E-2</v>
      </c>
    </row>
    <row r="44" spans="2:38" x14ac:dyDescent="0.2">
      <c r="B44" s="8" t="s">
        <v>260</v>
      </c>
      <c r="D44" s="43">
        <f t="shared" ref="D44:AA44" si="154">IFERROR(D30/D$13,"n/a")</f>
        <v>4.5267253109488481E-2</v>
      </c>
      <c r="E44" s="43">
        <f t="shared" si="154"/>
        <v>3.8602821132371186E-2</v>
      </c>
      <c r="F44" s="43">
        <f t="shared" si="154"/>
        <v>3.6963667312320245E-2</v>
      </c>
      <c r="G44" s="43">
        <f t="shared" si="154"/>
        <v>3.8757993048369542E-2</v>
      </c>
      <c r="H44" s="43">
        <f t="shared" si="154"/>
        <v>3.6723110869415744E-2</v>
      </c>
      <c r="I44" s="43">
        <f t="shared" si="154"/>
        <v>4.4711210149876002E-2</v>
      </c>
      <c r="J44" s="43">
        <f t="shared" si="154"/>
        <v>4.0540791157434031E-2</v>
      </c>
      <c r="K44" s="43">
        <f t="shared" si="154"/>
        <v>6.736701037778689E-2</v>
      </c>
      <c r="L44" s="43">
        <f t="shared" si="154"/>
        <v>5.2190182337398035E-2</v>
      </c>
      <c r="M44" s="43">
        <f t="shared" si="154"/>
        <v>4.8656519973676482E-2</v>
      </c>
      <c r="N44" s="43">
        <f t="shared" si="154"/>
        <v>4.37516959568389E-2</v>
      </c>
      <c r="O44" s="43">
        <f t="shared" si="154"/>
        <v>4.654564821187105E-2</v>
      </c>
      <c r="P44" s="43">
        <f t="shared" si="154"/>
        <v>4.9296307506053273E-2</v>
      </c>
      <c r="Q44" s="43">
        <f t="shared" si="154"/>
        <v>4.578083327994821E-2</v>
      </c>
      <c r="R44" s="43">
        <f t="shared" si="154"/>
        <v>4.3172192703509457E-2</v>
      </c>
      <c r="S44" s="43">
        <f t="shared" si="154"/>
        <v>4.7161746337161026E-2</v>
      </c>
      <c r="T44" s="43">
        <f t="shared" si="154"/>
        <v>4.4535915182878257E-2</v>
      </c>
      <c r="U44" s="43">
        <f t="shared" si="154"/>
        <v>4.4463227570457155E-2</v>
      </c>
      <c r="V44" s="43">
        <f t="shared" si="154"/>
        <v>4.2744053135619395E-2</v>
      </c>
      <c r="W44" s="43">
        <f t="shared" si="154"/>
        <v>4.9014075810769782E-2</v>
      </c>
      <c r="X44" s="43">
        <f t="shared" ref="X44:Y44" si="155">IFERROR(X30/X$13,"n/a")</f>
        <v>4.6714105432834552E-2</v>
      </c>
      <c r="Y44" s="43">
        <f t="shared" si="155"/>
        <v>4.2819942175783006E-2</v>
      </c>
      <c r="Z44" s="43">
        <f t="shared" ca="1" si="154"/>
        <v>4.3377694801574725E-2</v>
      </c>
      <c r="AA44" s="43">
        <f t="shared" ca="1" si="154"/>
        <v>4.6200835285864619E-2</v>
      </c>
      <c r="AD44" s="43">
        <f t="shared" si="153"/>
        <v>4.1888359874350904E-2</v>
      </c>
      <c r="AE44" s="43">
        <f t="shared" si="153"/>
        <v>3.9566931432107315E-2</v>
      </c>
      <c r="AF44" s="43">
        <f t="shared" si="153"/>
        <v>4.8045248403194706E-2</v>
      </c>
      <c r="AG44" s="43">
        <f t="shared" si="153"/>
        <v>4.7382427255250041E-2</v>
      </c>
      <c r="AH44" s="43">
        <f t="shared" si="153"/>
        <v>4.6221697220404229E-2</v>
      </c>
      <c r="AI44" s="43">
        <f t="shared" si="153"/>
        <v>4.538069683685942E-2</v>
      </c>
      <c r="AJ44" s="43">
        <f t="shared" ca="1" si="153"/>
        <v>4.4803398161326939E-2</v>
      </c>
    </row>
    <row r="45" spans="2:38" ht="12" x14ac:dyDescent="0.35">
      <c r="B45" s="8" t="s">
        <v>261</v>
      </c>
      <c r="D45" s="90">
        <f t="shared" ref="D45:W45" si="156">IFERROR(D31/D$13,"n/a")</f>
        <v>2.784645163763199E-2</v>
      </c>
      <c r="E45" s="90">
        <f t="shared" si="156"/>
        <v>2.2831907529550055E-2</v>
      </c>
      <c r="F45" s="90">
        <f t="shared" si="156"/>
        <v>2.4050595762164704E-2</v>
      </c>
      <c r="G45" s="90">
        <f t="shared" si="156"/>
        <v>2.8376980020695691E-2</v>
      </c>
      <c r="H45" s="90">
        <f t="shared" si="156"/>
        <v>2.1396290809533633E-2</v>
      </c>
      <c r="I45" s="90">
        <f t="shared" si="156"/>
        <v>2.3714193293318479E-2</v>
      </c>
      <c r="J45" s="90">
        <f t="shared" si="156"/>
        <v>2.1339861402174792E-2</v>
      </c>
      <c r="K45" s="90">
        <f t="shared" si="156"/>
        <v>5.4973474066608338E-2</v>
      </c>
      <c r="L45" s="90">
        <f t="shared" si="156"/>
        <v>3.0247328945856793E-2</v>
      </c>
      <c r="M45" s="90">
        <f t="shared" si="156"/>
        <v>2.5656104584681018E-2</v>
      </c>
      <c r="N45" s="90">
        <f t="shared" si="156"/>
        <v>2.2127248639244042E-2</v>
      </c>
      <c r="O45" s="90">
        <f t="shared" si="156"/>
        <v>2.4602551555037572E-2</v>
      </c>
      <c r="P45" s="90">
        <f t="shared" si="156"/>
        <v>2.0565980629539952E-2</v>
      </c>
      <c r="Q45" s="90">
        <f t="shared" si="156"/>
        <v>1.9043316126465423E-2</v>
      </c>
      <c r="R45" s="90">
        <f t="shared" si="156"/>
        <v>1.5828274689384442E-2</v>
      </c>
      <c r="S45" s="90">
        <f t="shared" si="156"/>
        <v>2.0123133473433176E-2</v>
      </c>
      <c r="T45" s="90">
        <f t="shared" si="156"/>
        <v>1.4292852584240758E-2</v>
      </c>
      <c r="U45" s="90">
        <f t="shared" si="156"/>
        <v>1.3160330335219326E-2</v>
      </c>
      <c r="V45" s="90">
        <f t="shared" si="156"/>
        <v>1.2579162805066418E-2</v>
      </c>
      <c r="W45" s="90">
        <f t="shared" si="156"/>
        <v>1.9336016890286883E-2</v>
      </c>
      <c r="X45" s="90">
        <f t="shared" ref="X45:Y45" si="157">IFERROR(X31/X$13,"n/a")</f>
        <v>1.3065102813451118E-2</v>
      </c>
      <c r="Y45" s="90">
        <f t="shared" si="157"/>
        <v>1.2682495447811358E-2</v>
      </c>
      <c r="Z45" s="98">
        <f t="shared" ref="Z45:AA45" si="158">+V45-0.2%</f>
        <v>1.0579162805066418E-2</v>
      </c>
      <c r="AA45" s="98">
        <f t="shared" si="158"/>
        <v>1.7336016890286882E-2</v>
      </c>
      <c r="AD45" s="90">
        <f t="shared" si="153"/>
        <v>2.6496612323522434E-2</v>
      </c>
      <c r="AE45" s="90">
        <f t="shared" si="153"/>
        <v>2.580003658199621E-2</v>
      </c>
      <c r="AF45" s="90">
        <f t="shared" si="153"/>
        <v>3.1337450131501618E-2</v>
      </c>
      <c r="AG45" s="90">
        <f t="shared" si="153"/>
        <v>2.5282796916747702E-2</v>
      </c>
      <c r="AH45" s="90">
        <f t="shared" si="153"/>
        <v>1.8830132773263827E-2</v>
      </c>
      <c r="AI45" s="90">
        <f t="shared" si="153"/>
        <v>1.5083731396151158E-2</v>
      </c>
      <c r="AJ45" s="90">
        <f t="shared" ca="1" si="153"/>
        <v>1.3607462121755407E-2</v>
      </c>
    </row>
    <row r="46" spans="2:38" x14ac:dyDescent="0.2">
      <c r="B46" s="9" t="s">
        <v>262</v>
      </c>
      <c r="D46" s="43">
        <f t="shared" ref="D46:W46" si="159">IFERROR(D32/D$13,"n/a")</f>
        <v>0.12597021790375434</v>
      </c>
      <c r="E46" s="43">
        <f t="shared" si="159"/>
        <v>0.11023313524456345</v>
      </c>
      <c r="F46" s="43">
        <f t="shared" si="159"/>
        <v>0.10926953102071983</v>
      </c>
      <c r="G46" s="43">
        <f t="shared" si="159"/>
        <v>0.13624665021624363</v>
      </c>
      <c r="H46" s="43">
        <f t="shared" si="159"/>
        <v>0.11441983735568599</v>
      </c>
      <c r="I46" s="43">
        <f t="shared" si="159"/>
        <v>0.13172555080329224</v>
      </c>
      <c r="J46" s="43">
        <f t="shared" si="159"/>
        <v>0.14406879199817002</v>
      </c>
      <c r="K46" s="43">
        <f t="shared" si="159"/>
        <v>0.20347439887472454</v>
      </c>
      <c r="L46" s="43">
        <f t="shared" si="159"/>
        <v>0.16637945654374089</v>
      </c>
      <c r="M46" s="43">
        <f t="shared" si="159"/>
        <v>0.13797448858146999</v>
      </c>
      <c r="N46" s="43">
        <f t="shared" si="159"/>
        <v>0.11514549314434373</v>
      </c>
      <c r="O46" s="43">
        <f t="shared" si="159"/>
        <v>0.13807723831690072</v>
      </c>
      <c r="P46" s="43">
        <f t="shared" si="159"/>
        <v>0.15611380145278453</v>
      </c>
      <c r="Q46" s="43">
        <f t="shared" si="159"/>
        <v>0.10967439570851037</v>
      </c>
      <c r="R46" s="43">
        <f t="shared" si="159"/>
        <v>0.10272320878125167</v>
      </c>
      <c r="S46" s="43">
        <f t="shared" si="159"/>
        <v>0.11465850047179027</v>
      </c>
      <c r="T46" s="43">
        <f t="shared" si="159"/>
        <v>9.1995705712688336E-2</v>
      </c>
      <c r="U46" s="43">
        <f t="shared" si="159"/>
        <v>8.8201644539499982E-2</v>
      </c>
      <c r="V46" s="43">
        <f t="shared" si="159"/>
        <v>8.3429873339512059E-2</v>
      </c>
      <c r="W46" s="43">
        <f t="shared" si="159"/>
        <v>0.10325748597478454</v>
      </c>
      <c r="X46" s="43">
        <f t="shared" ref="X46:Y46" si="160">IFERROR(X32/X$13,"n/a")</f>
        <v>0.10025769642724576</v>
      </c>
      <c r="Y46" s="43">
        <f t="shared" si="160"/>
        <v>9.4869895511770372E-2</v>
      </c>
      <c r="Z46" s="43">
        <f ca="1">IFERROR(Z32/Z$13,"n/a")</f>
        <v>0.10795397431441979</v>
      </c>
      <c r="AA46" s="43">
        <f ca="1">IFERROR(AA32/AA$13,"n/a")</f>
        <v>0.10381805067061529</v>
      </c>
      <c r="AD46" s="43">
        <f t="shared" si="153"/>
        <v>0.11412326719615501</v>
      </c>
      <c r="AE46" s="43">
        <f t="shared" si="153"/>
        <v>0.12080425907836731</v>
      </c>
      <c r="AF46" s="43">
        <f t="shared" si="153"/>
        <v>0.15072095934596849</v>
      </c>
      <c r="AG46" s="43">
        <f t="shared" si="153"/>
        <v>0.13744191681708967</v>
      </c>
      <c r="AH46" s="43">
        <f t="shared" si="153"/>
        <v>0.11870007320126713</v>
      </c>
      <c r="AI46" s="43">
        <f t="shared" si="153"/>
        <v>9.2215099292188699E-2</v>
      </c>
      <c r="AJ46" s="43">
        <f t="shared" ca="1" si="153"/>
        <v>0.10200007566310217</v>
      </c>
    </row>
    <row r="47" spans="2:38" x14ac:dyDescent="0.2">
      <c r="B47" s="3"/>
    </row>
    <row r="48" spans="2:38" s="4" customFormat="1" x14ac:dyDescent="0.2">
      <c r="B48" s="4" t="s">
        <v>263</v>
      </c>
      <c r="D48" s="42">
        <f t="shared" ref="D48:W48" si="161">+IFERROR(D25-D32,"n/a")</f>
        <v>38.179000000000002</v>
      </c>
      <c r="E48" s="42">
        <f t="shared" si="161"/>
        <v>53.497</v>
      </c>
      <c r="F48" s="42">
        <f t="shared" si="161"/>
        <v>71.272999999999954</v>
      </c>
      <c r="G48" s="42">
        <f t="shared" si="161"/>
        <v>76.19099999999996</v>
      </c>
      <c r="H48" s="42">
        <f t="shared" si="161"/>
        <v>75.653999999999996</v>
      </c>
      <c r="I48" s="42">
        <f t="shared" si="161"/>
        <v>63.215000000000003</v>
      </c>
      <c r="J48" s="42">
        <f t="shared" si="161"/>
        <v>82.036000000000001</v>
      </c>
      <c r="K48" s="42">
        <f t="shared" si="161"/>
        <v>96.918999999999983</v>
      </c>
      <c r="L48" s="42">
        <f t="shared" si="161"/>
        <v>88.876999999999981</v>
      </c>
      <c r="M48" s="42">
        <f t="shared" si="161"/>
        <v>118.82099999999997</v>
      </c>
      <c r="N48" s="42">
        <f t="shared" si="161"/>
        <v>151.04500000000004</v>
      </c>
      <c r="O48" s="42">
        <f t="shared" si="161"/>
        <v>170.05899999999994</v>
      </c>
      <c r="P48" s="42">
        <f t="shared" si="161"/>
        <v>126.55500000000001</v>
      </c>
      <c r="Q48" s="42">
        <f t="shared" si="161"/>
        <v>161.69300000000004</v>
      </c>
      <c r="R48" s="42">
        <f t="shared" si="161"/>
        <v>201.55700000000007</v>
      </c>
      <c r="S48" s="42">
        <f t="shared" si="161"/>
        <v>230.76899999999995</v>
      </c>
      <c r="T48" s="42">
        <f t="shared" si="161"/>
        <v>207.60599999999999</v>
      </c>
      <c r="U48" s="42">
        <f t="shared" si="161"/>
        <v>233.69399999999996</v>
      </c>
      <c r="V48" s="42">
        <f t="shared" si="161"/>
        <v>279.56299999999999</v>
      </c>
      <c r="W48" s="42">
        <f t="shared" si="161"/>
        <v>301.14100000000008</v>
      </c>
      <c r="X48" s="42">
        <f t="shared" ref="X48:Y48" si="162">+IFERROR(X25-X32,"n/a")</f>
        <v>269.09700000000009</v>
      </c>
      <c r="Y48" s="42">
        <f t="shared" si="162"/>
        <v>296.28700000000003</v>
      </c>
      <c r="Z48" s="42">
        <f t="shared" ref="Z48:AA48" ca="1" si="163">+Z129</f>
        <v>331.11980239649876</v>
      </c>
      <c r="AA48" s="42">
        <f t="shared" ca="1" si="163"/>
        <v>400.84083399348555</v>
      </c>
      <c r="AD48" s="42">
        <f>+IFERROR(AD25-AD32,"n/a")</f>
        <v>135.23599999999993</v>
      </c>
      <c r="AE48" s="16">
        <f t="shared" ref="AE48" si="164">+IFERROR(D48+E48+F48+G48,"n/a")</f>
        <v>239.13999999999993</v>
      </c>
      <c r="AF48" s="16">
        <f t="shared" ref="AF48" si="165">+IFERROR(H48+I48+J48+K48,"n/a")</f>
        <v>317.82399999999996</v>
      </c>
      <c r="AG48" s="16">
        <f t="shared" ref="AG48" si="166">+IFERROR(L48+M48+N48+O48,"n/a")</f>
        <v>528.80199999999991</v>
      </c>
      <c r="AH48" s="16">
        <f t="shared" ref="AH48" si="167">+IFERROR(P48+Q48+R48+S48,"n/a")</f>
        <v>720.57400000000007</v>
      </c>
      <c r="AI48" s="16">
        <f t="shared" ref="AI48" si="168">+IFERROR(T48+U48+V48+W48,"n/a")</f>
        <v>1022.004</v>
      </c>
      <c r="AJ48" s="16">
        <f t="shared" ref="AJ48" ca="1" si="169">+IFERROR(X48+Y48+Z48+AA48,"n/a")</f>
        <v>1297.3446363899845</v>
      </c>
      <c r="AK48" s="16">
        <f>+SUM(V48:Y48)</f>
        <v>1146.0880000000002</v>
      </c>
      <c r="AL48" s="65">
        <f>+AK48/SUM(V13:Y13)</f>
        <v>0.50274713103014468</v>
      </c>
    </row>
    <row r="49" spans="2:39" x14ac:dyDescent="0.2">
      <c r="B49" s="8" t="s">
        <v>28</v>
      </c>
      <c r="H49" s="28">
        <f>+IFERROR(H48/D48-1,"n/a")</f>
        <v>0.9815605437544197</v>
      </c>
      <c r="I49" s="28">
        <f t="shared" ref="I49" si="170">+IFERROR(I48/E48-1,"n/a")</f>
        <v>0.18165504607735028</v>
      </c>
      <c r="J49" s="28">
        <f t="shared" ref="J49" si="171">+IFERROR(J48/F48-1,"n/a")</f>
        <v>0.15101090174399912</v>
      </c>
      <c r="K49" s="28">
        <f t="shared" ref="K49" si="172">+IFERROR(K48/G48-1,"n/a")</f>
        <v>0.27205312963473416</v>
      </c>
      <c r="L49" s="28">
        <f t="shared" ref="L49" si="173">+IFERROR(L48/H48-1,"n/a")</f>
        <v>0.17478256271975035</v>
      </c>
      <c r="M49" s="28">
        <f t="shared" ref="M49" si="174">+IFERROR(M48/I48-1,"n/a")</f>
        <v>0.87963299849719156</v>
      </c>
      <c r="N49" s="28">
        <f t="shared" ref="N49" si="175">+IFERROR(N48/J48-1,"n/a")</f>
        <v>0.84120386171924566</v>
      </c>
      <c r="O49" s="28">
        <f t="shared" ref="O49" si="176">+IFERROR(O48/K48-1,"n/a")</f>
        <v>0.75465079086659959</v>
      </c>
      <c r="P49" s="28">
        <f t="shared" ref="P49" si="177">+IFERROR(P48/L48-1,"n/a")</f>
        <v>0.42393420119941072</v>
      </c>
      <c r="Q49" s="28">
        <f t="shared" ref="Q49" si="178">+IFERROR(Q48/M48-1,"n/a")</f>
        <v>0.36081164103988428</v>
      </c>
      <c r="R49" s="28">
        <f t="shared" ref="R49" si="179">+IFERROR(R48/N48-1,"n/a")</f>
        <v>0.33441689562713117</v>
      </c>
      <c r="S49" s="28">
        <f t="shared" ref="S49" si="180">+IFERROR(S48/O48-1,"n/a")</f>
        <v>0.35699374922820915</v>
      </c>
      <c r="T49" s="28">
        <f t="shared" ref="T49" si="181">+IFERROR(T48/P48-1,"n/a")</f>
        <v>0.64044091501718614</v>
      </c>
      <c r="U49" s="28">
        <f t="shared" ref="U49" si="182">+IFERROR(U48/Q48-1,"n/a")</f>
        <v>0.44529447780670717</v>
      </c>
      <c r="V49" s="28">
        <f t="shared" ref="V49" si="183">+IFERROR(V48/R48-1,"n/a")</f>
        <v>0.38701707209374958</v>
      </c>
      <c r="W49" s="28">
        <f t="shared" ref="W49:Y49" si="184">+IFERROR(W48/S48-1,"n/a")</f>
        <v>0.30494563827897214</v>
      </c>
      <c r="X49" s="28">
        <f t="shared" si="184"/>
        <v>0.29619086153579421</v>
      </c>
      <c r="Y49" s="28">
        <f t="shared" si="184"/>
        <v>0.26784170753207226</v>
      </c>
      <c r="Z49" s="28">
        <f t="shared" ref="Z49" ca="1" si="185">+IFERROR(Z48/V48-1,"n/a")</f>
        <v>0.18441926290853505</v>
      </c>
      <c r="AA49" s="28">
        <f t="shared" ref="AA49" ca="1" si="186">+IFERROR(AA48/W48-1,"n/a")</f>
        <v>0.33107359673204728</v>
      </c>
      <c r="AE49" s="28">
        <f>+IFERROR(AE48/AD48-1,"n/a")</f>
        <v>0.76831612884143308</v>
      </c>
      <c r="AF49" s="28">
        <f t="shared" ref="AF49" si="187">+IFERROR(AF48/AE48-1,"n/a")</f>
        <v>0.32902902065735562</v>
      </c>
      <c r="AG49" s="28">
        <f t="shared" ref="AG49" si="188">+IFERROR(AG48/AF48-1,"n/a")</f>
        <v>0.66382022754732173</v>
      </c>
      <c r="AH49" s="28">
        <f t="shared" ref="AH49" si="189">+IFERROR(AH48/AG48-1,"n/a")</f>
        <v>0.362653696468622</v>
      </c>
      <c r="AI49" s="28">
        <f t="shared" ref="AI49" si="190">+IFERROR(AI48/AH48-1,"n/a")</f>
        <v>0.418319284348311</v>
      </c>
      <c r="AJ49" s="28">
        <f t="shared" ref="AJ49" ca="1" si="191">+IFERROR(AJ48/AI48-1,"n/a")</f>
        <v>0.26941248409006668</v>
      </c>
      <c r="AK49" s="28">
        <f>+AK48/481</f>
        <v>2.3827193347193352</v>
      </c>
    </row>
    <row r="50" spans="2:39" x14ac:dyDescent="0.2">
      <c r="B50" s="8" t="s">
        <v>29</v>
      </c>
      <c r="D50" s="43">
        <f t="shared" ref="D50:AA50" si="192">+IFERROR(D48/D13,"n/a")</f>
        <v>0.3658464133080358</v>
      </c>
      <c r="E50" s="43">
        <f t="shared" si="192"/>
        <v>0.43669594462221639</v>
      </c>
      <c r="F50" s="43">
        <f t="shared" si="192"/>
        <v>0.52292803897399742</v>
      </c>
      <c r="G50" s="43">
        <f t="shared" si="192"/>
        <v>0.50539282018626097</v>
      </c>
      <c r="H50" s="43">
        <f t="shared" si="192"/>
        <v>0.47289365612166445</v>
      </c>
      <c r="I50" s="43">
        <f t="shared" si="192"/>
        <v>0.45440822341228482</v>
      </c>
      <c r="J50" s="43">
        <f t="shared" si="192"/>
        <v>0.50713698435365329</v>
      </c>
      <c r="K50" s="43">
        <f t="shared" si="192"/>
        <v>0.53671543598888016</v>
      </c>
      <c r="L50" s="43">
        <f t="shared" si="192"/>
        <v>0.48621664943405918</v>
      </c>
      <c r="M50" s="43">
        <f t="shared" si="192"/>
        <v>0.55457231268990037</v>
      </c>
      <c r="N50" s="43">
        <f t="shared" si="192"/>
        <v>0.60274306054366411</v>
      </c>
      <c r="O50" s="43">
        <f t="shared" si="192"/>
        <v>0.58811994867839934</v>
      </c>
      <c r="P50" s="43">
        <f t="shared" si="192"/>
        <v>0.4787946428571429</v>
      </c>
      <c r="Q50" s="43">
        <f t="shared" si="192"/>
        <v>0.54517898626709882</v>
      </c>
      <c r="R50" s="43">
        <f t="shared" si="192"/>
        <v>0.5779528191246851</v>
      </c>
      <c r="S50" s="43">
        <f t="shared" si="192"/>
        <v>0.56853518468789166</v>
      </c>
      <c r="T50" s="43">
        <f t="shared" si="192"/>
        <v>0.51354827857457364</v>
      </c>
      <c r="U50" s="43">
        <f t="shared" si="192"/>
        <v>0.52118119595979406</v>
      </c>
      <c r="V50" s="43">
        <f t="shared" si="192"/>
        <v>0.5397802749459375</v>
      </c>
      <c r="W50" s="43">
        <f t="shared" si="192"/>
        <v>0.51648638126289548</v>
      </c>
      <c r="X50" s="43">
        <f t="shared" ref="X50:Y50" si="193">+IFERROR(X48/X13,"n/a")</f>
        <v>0.47561958492847084</v>
      </c>
      <c r="Y50" s="43">
        <f t="shared" si="193"/>
        <v>0.48342448588005721</v>
      </c>
      <c r="Z50" s="43">
        <f t="shared" ca="1" si="192"/>
        <v>0.49907967960114019</v>
      </c>
      <c r="AA50" s="43">
        <f t="shared" ca="1" si="192"/>
        <v>0.51841784161751359</v>
      </c>
      <c r="AB50" s="95"/>
      <c r="AC50" s="95"/>
      <c r="AD50" s="43">
        <f t="shared" ref="AD50:AJ50" si="194">+IFERROR(AD48/AD13,"n/a")</f>
        <v>0.36031129856047045</v>
      </c>
      <c r="AE50" s="43">
        <f t="shared" si="194"/>
        <v>0.46533077518806637</v>
      </c>
      <c r="AF50" s="43">
        <f t="shared" si="194"/>
        <v>0.49548747577704438</v>
      </c>
      <c r="AG50" s="43">
        <f t="shared" si="194"/>
        <v>0.56447513511378589</v>
      </c>
      <c r="AH50" s="43">
        <f t="shared" si="194"/>
        <v>0.54773551158411959</v>
      </c>
      <c r="AI50" s="43">
        <f t="shared" si="194"/>
        <v>0.5231313228516381</v>
      </c>
      <c r="AJ50" s="43">
        <f t="shared" ca="1" si="194"/>
        <v>0.4960529280905237</v>
      </c>
    </row>
    <row r="51" spans="2:39" x14ac:dyDescent="0.2">
      <c r="B51" s="3"/>
    </row>
    <row r="52" spans="2:39" ht="13.5" x14ac:dyDescent="0.35">
      <c r="B52" t="s">
        <v>264</v>
      </c>
      <c r="D52" s="55">
        <f t="shared" ref="D52:AA52" si="195">MIN(-0.2*D48,0)</f>
        <v>-7.6358000000000006</v>
      </c>
      <c r="E52" s="55">
        <f t="shared" si="195"/>
        <v>-10.699400000000001</v>
      </c>
      <c r="F52" s="55">
        <f t="shared" si="195"/>
        <v>-14.254599999999991</v>
      </c>
      <c r="G52" s="55">
        <f t="shared" si="195"/>
        <v>-15.238199999999992</v>
      </c>
      <c r="H52" s="55">
        <f t="shared" si="195"/>
        <v>-15.130800000000001</v>
      </c>
      <c r="I52" s="55">
        <f t="shared" si="195"/>
        <v>-12.643000000000001</v>
      </c>
      <c r="J52" s="55">
        <f t="shared" si="195"/>
        <v>-16.4072</v>
      </c>
      <c r="K52" s="55">
        <f t="shared" si="195"/>
        <v>-19.383799999999997</v>
      </c>
      <c r="L52" s="55">
        <f t="shared" si="195"/>
        <v>-17.775399999999998</v>
      </c>
      <c r="M52" s="55">
        <f t="shared" si="195"/>
        <v>-23.764199999999995</v>
      </c>
      <c r="N52" s="55">
        <f t="shared" si="195"/>
        <v>-30.20900000000001</v>
      </c>
      <c r="O52" s="55">
        <f t="shared" si="195"/>
        <v>-34.011799999999987</v>
      </c>
      <c r="P52" s="55">
        <f t="shared" si="195"/>
        <v>-25.311000000000003</v>
      </c>
      <c r="Q52" s="55">
        <f t="shared" si="195"/>
        <v>-32.338600000000007</v>
      </c>
      <c r="R52" s="55">
        <f t="shared" si="195"/>
        <v>-40.31140000000002</v>
      </c>
      <c r="S52" s="55">
        <f t="shared" si="195"/>
        <v>-46.15379999999999</v>
      </c>
      <c r="T52" s="55">
        <f t="shared" si="195"/>
        <v>-41.5212</v>
      </c>
      <c r="U52" s="55">
        <f t="shared" si="195"/>
        <v>-46.738799999999998</v>
      </c>
      <c r="V52" s="55">
        <f t="shared" si="195"/>
        <v>-55.912599999999998</v>
      </c>
      <c r="W52" s="55">
        <f t="shared" si="195"/>
        <v>-60.228200000000015</v>
      </c>
      <c r="X52" s="55">
        <f t="shared" ref="X52:Y52" si="196">MIN(-0.2*X48,0)</f>
        <v>-53.819400000000023</v>
      </c>
      <c r="Y52" s="55">
        <f t="shared" si="196"/>
        <v>-59.257400000000011</v>
      </c>
      <c r="Z52" s="55">
        <f t="shared" ca="1" si="195"/>
        <v>-66.223960479299748</v>
      </c>
      <c r="AA52" s="55">
        <f t="shared" ca="1" si="195"/>
        <v>-80.168166798697115</v>
      </c>
      <c r="AD52" s="55">
        <f>MIN(-0.2*AD48,0)</f>
        <v>-27.047199999999989</v>
      </c>
      <c r="AE52" s="55">
        <f t="shared" ref="AE52" si="197">+IFERROR(D52+E52+F52+G52,"n/a")</f>
        <v>-47.827999999999982</v>
      </c>
      <c r="AF52" s="55">
        <f t="shared" ref="AF52" si="198">+IFERROR(H52+I52+J52+K52,"n/a")</f>
        <v>-63.564799999999991</v>
      </c>
      <c r="AG52" s="55">
        <f t="shared" ref="AG52" si="199">+IFERROR(L52+M52+N52+O52,"n/a")</f>
        <v>-105.7604</v>
      </c>
      <c r="AH52" s="55">
        <f t="shared" ref="AH52" si="200">+IFERROR(P52+Q52+R52+S52,"n/a")</f>
        <v>-144.1148</v>
      </c>
      <c r="AI52" s="55">
        <f t="shared" ref="AI52" si="201">+IFERROR(T52+U52+V52+W52,"n/a")</f>
        <v>-204.4008</v>
      </c>
      <c r="AJ52" s="55">
        <f t="shared" ref="AJ52" ca="1" si="202">+IFERROR(X52+Y52+Z52+AA52,"n/a")</f>
        <v>-259.4689272779969</v>
      </c>
    </row>
    <row r="53" spans="2:39" s="4" customFormat="1" x14ac:dyDescent="0.2">
      <c r="B53" s="6" t="s">
        <v>265</v>
      </c>
      <c r="D53" s="42">
        <f t="shared" ref="D53:AA53" si="203">+IFERROR(D48+D52,"n/a")</f>
        <v>30.543200000000002</v>
      </c>
      <c r="E53" s="42">
        <f t="shared" si="203"/>
        <v>42.797600000000003</v>
      </c>
      <c r="F53" s="42">
        <f t="shared" si="203"/>
        <v>57.018399999999964</v>
      </c>
      <c r="G53" s="42">
        <f t="shared" si="203"/>
        <v>60.952799999999968</v>
      </c>
      <c r="H53" s="42">
        <f t="shared" si="203"/>
        <v>60.523199999999996</v>
      </c>
      <c r="I53" s="42">
        <f t="shared" si="203"/>
        <v>50.572000000000003</v>
      </c>
      <c r="J53" s="42">
        <f t="shared" si="203"/>
        <v>65.628799999999998</v>
      </c>
      <c r="K53" s="42">
        <f t="shared" si="203"/>
        <v>77.535199999999989</v>
      </c>
      <c r="L53" s="42">
        <f t="shared" si="203"/>
        <v>71.101599999999991</v>
      </c>
      <c r="M53" s="42">
        <f t="shared" si="203"/>
        <v>95.056799999999981</v>
      </c>
      <c r="N53" s="42">
        <f t="shared" si="203"/>
        <v>120.83600000000004</v>
      </c>
      <c r="O53" s="42">
        <f t="shared" si="203"/>
        <v>136.04719999999995</v>
      </c>
      <c r="P53" s="42">
        <f t="shared" si="203"/>
        <v>101.244</v>
      </c>
      <c r="Q53" s="42">
        <f t="shared" si="203"/>
        <v>129.35440000000003</v>
      </c>
      <c r="R53" s="42">
        <f t="shared" si="203"/>
        <v>161.24560000000005</v>
      </c>
      <c r="S53" s="42">
        <f t="shared" si="203"/>
        <v>184.61519999999996</v>
      </c>
      <c r="T53" s="42">
        <f t="shared" si="203"/>
        <v>166.0848</v>
      </c>
      <c r="U53" s="42">
        <f t="shared" si="203"/>
        <v>186.95519999999996</v>
      </c>
      <c r="V53" s="42">
        <f t="shared" si="203"/>
        <v>223.65039999999999</v>
      </c>
      <c r="W53" s="42">
        <f t="shared" si="203"/>
        <v>240.91280000000006</v>
      </c>
      <c r="X53" s="42">
        <f t="shared" ref="X53:Y53" si="204">+IFERROR(X48+X52,"n/a")</f>
        <v>215.27760000000006</v>
      </c>
      <c r="Y53" s="42">
        <f t="shared" si="204"/>
        <v>237.02960000000002</v>
      </c>
      <c r="Z53" s="42">
        <f t="shared" ca="1" si="203"/>
        <v>264.89584191719899</v>
      </c>
      <c r="AA53" s="42">
        <f t="shared" ca="1" si="203"/>
        <v>320.67266719478846</v>
      </c>
      <c r="AD53" s="42">
        <f>+IFERROR(AD48+AD52,"n/a")</f>
        <v>108.18879999999994</v>
      </c>
      <c r="AE53" s="42">
        <f t="shared" ref="AE53" si="205">+IFERROR(D53+E53+F53+G53,"n/a")</f>
        <v>191.31199999999993</v>
      </c>
      <c r="AF53" s="42">
        <f t="shared" ref="AF53" si="206">+IFERROR(H53+I53+J53+K53,"n/a")</f>
        <v>254.25919999999996</v>
      </c>
      <c r="AG53" s="42">
        <f t="shared" ref="AG53" si="207">+IFERROR(L53+M53+N53+O53,"n/a")</f>
        <v>423.04160000000002</v>
      </c>
      <c r="AH53" s="42">
        <f t="shared" ref="AH53" si="208">+IFERROR(P53+Q53+R53+S53,"n/a")</f>
        <v>576.45920000000001</v>
      </c>
      <c r="AI53" s="42">
        <f t="shared" ref="AI53" si="209">+IFERROR(T53+U53+V53+W53,"n/a")</f>
        <v>817.60320000000002</v>
      </c>
      <c r="AJ53" s="42">
        <f t="shared" ref="AJ53" ca="1" si="210">+IFERROR(X53+Y53+Z53+AA53,"n/a")</f>
        <v>1037.8757091119874</v>
      </c>
    </row>
    <row r="54" spans="2:39" s="4" customFormat="1" x14ac:dyDescent="0.2">
      <c r="B54" s="9" t="s">
        <v>28</v>
      </c>
      <c r="C54"/>
      <c r="D54"/>
      <c r="E54"/>
      <c r="F54"/>
      <c r="G54"/>
      <c r="H54" s="28">
        <f>+IFERROR(H53/D53-1,"n/a")</f>
        <v>0.9815605437544197</v>
      </c>
      <c r="I54" s="28">
        <f t="shared" ref="I54" si="211">+IFERROR(I53/E53-1,"n/a")</f>
        <v>0.18165504607735006</v>
      </c>
      <c r="J54" s="28">
        <f t="shared" ref="J54" si="212">+IFERROR(J53/F53-1,"n/a")</f>
        <v>0.15101090174399912</v>
      </c>
      <c r="K54" s="28">
        <f t="shared" ref="K54" si="213">+IFERROR(K53/G53-1,"n/a")</f>
        <v>0.27205312963473416</v>
      </c>
      <c r="L54" s="28">
        <f t="shared" ref="L54" si="214">+IFERROR(L53/H53-1,"n/a")</f>
        <v>0.17478256271975035</v>
      </c>
      <c r="M54" s="28">
        <f t="shared" ref="M54" si="215">+IFERROR(M53/I53-1,"n/a")</f>
        <v>0.87963299849719156</v>
      </c>
      <c r="N54" s="28">
        <f t="shared" ref="N54" si="216">+IFERROR(N53/J53-1,"n/a")</f>
        <v>0.84120386171924588</v>
      </c>
      <c r="O54" s="28">
        <f t="shared" ref="O54" si="217">+IFERROR(O53/K53-1,"n/a")</f>
        <v>0.75465079086659959</v>
      </c>
      <c r="P54" s="28">
        <f t="shared" ref="P54" si="218">+IFERROR(P53/L53-1,"n/a")</f>
        <v>0.4239342011994105</v>
      </c>
      <c r="Q54" s="28">
        <f t="shared" ref="Q54" si="219">+IFERROR(Q53/M53-1,"n/a")</f>
        <v>0.36081164103988406</v>
      </c>
      <c r="R54" s="28">
        <f t="shared" ref="R54" si="220">+IFERROR(R53/N53-1,"n/a")</f>
        <v>0.33441689562713095</v>
      </c>
      <c r="S54" s="28">
        <f t="shared" ref="S54" si="221">+IFERROR(S53/O53-1,"n/a")</f>
        <v>0.35699374922820937</v>
      </c>
      <c r="T54" s="28">
        <f t="shared" ref="T54" si="222">+IFERROR(T53/P53-1,"n/a")</f>
        <v>0.64044091501718614</v>
      </c>
      <c r="U54" s="28">
        <f t="shared" ref="U54" si="223">+IFERROR(U53/Q53-1,"n/a")</f>
        <v>0.44529447780670717</v>
      </c>
      <c r="V54" s="28">
        <f t="shared" ref="V54" si="224">+IFERROR(V53/R53-1,"n/a")</f>
        <v>0.38701707209374958</v>
      </c>
      <c r="W54" s="28">
        <f t="shared" ref="W54:Y54" si="225">+IFERROR(W53/S53-1,"n/a")</f>
        <v>0.30494563827897214</v>
      </c>
      <c r="X54" s="28">
        <f t="shared" si="225"/>
        <v>0.29619086153579421</v>
      </c>
      <c r="Y54" s="28">
        <f t="shared" si="225"/>
        <v>0.26784170753207226</v>
      </c>
      <c r="Z54" s="28">
        <f t="shared" ref="Z54" ca="1" si="226">+IFERROR(Z53/V53-1,"n/a")</f>
        <v>0.18441926290853505</v>
      </c>
      <c r="AA54" s="28">
        <f t="shared" ref="AA54" ca="1" si="227">+IFERROR(AA53/W53-1,"n/a")</f>
        <v>0.33107359673204728</v>
      </c>
      <c r="AB54"/>
      <c r="AC54"/>
      <c r="AD54"/>
      <c r="AE54" s="28">
        <f>+IFERROR(AE53/AD53-1,"n/a")</f>
        <v>0.76831612884143308</v>
      </c>
      <c r="AF54" s="28">
        <f t="shared" ref="AF54" si="228">+IFERROR(AF53/AE53-1,"n/a")</f>
        <v>0.32902902065735584</v>
      </c>
      <c r="AG54" s="28">
        <f t="shared" ref="AG54" si="229">+IFERROR(AG53/AF53-1,"n/a")</f>
        <v>0.66382022754732217</v>
      </c>
      <c r="AH54" s="28">
        <f t="shared" ref="AH54" si="230">+IFERROR(AH53/AG53-1,"n/a")</f>
        <v>0.36265369646862156</v>
      </c>
      <c r="AI54" s="28">
        <f t="shared" ref="AI54" si="231">+IFERROR(AI53/AH53-1,"n/a")</f>
        <v>0.41831928434831123</v>
      </c>
      <c r="AJ54" s="28">
        <f t="shared" ref="AJ54" ca="1" si="232">+IFERROR(AJ53/AI53-1,"n/a")</f>
        <v>0.26941248409006646</v>
      </c>
    </row>
    <row r="55" spans="2:39" s="4" customFormat="1" x14ac:dyDescent="0.2">
      <c r="B55" s="6"/>
      <c r="D55" s="42"/>
      <c r="E55" s="42"/>
      <c r="F55" s="42"/>
      <c r="G55" s="42"/>
      <c r="H55" s="42"/>
      <c r="I55" s="42"/>
      <c r="J55" s="42"/>
      <c r="K55" s="42"/>
      <c r="L55" s="42"/>
      <c r="M55" s="42"/>
      <c r="N55" s="42"/>
      <c r="O55" s="42"/>
      <c r="P55" s="42"/>
      <c r="Q55" s="42"/>
      <c r="R55" s="42"/>
      <c r="S55" s="42"/>
      <c r="T55" s="42"/>
      <c r="U55" s="42"/>
      <c r="V55" s="42"/>
      <c r="W55" s="42"/>
      <c r="AD55" s="42"/>
      <c r="AE55" s="42"/>
      <c r="AF55" s="42"/>
      <c r="AG55" s="42"/>
      <c r="AH55" s="42"/>
      <c r="AI55" s="42"/>
      <c r="AJ55" s="42"/>
    </row>
    <row r="56" spans="2:39" ht="12" x14ac:dyDescent="0.35">
      <c r="B56" s="68" t="s">
        <v>266</v>
      </c>
      <c r="D56" s="33">
        <f t="shared" ref="D56:W56" si="233">+D619</f>
        <v>183.6130952380953</v>
      </c>
      <c r="E56" s="33">
        <f t="shared" si="233"/>
        <v>186.88936170212776</v>
      </c>
      <c r="F56" s="33">
        <f t="shared" si="233"/>
        <v>190.95999999999987</v>
      </c>
      <c r="G56" s="33">
        <f t="shared" si="233"/>
        <v>190.71481161649012</v>
      </c>
      <c r="H56" s="33">
        <f t="shared" si="233"/>
        <v>191.84615384615378</v>
      </c>
      <c r="I56" s="33">
        <f t="shared" si="233"/>
        <v>191.72794117647058</v>
      </c>
      <c r="J56" s="33">
        <f t="shared" si="233"/>
        <v>187.35164835164835</v>
      </c>
      <c r="K56" s="33">
        <f t="shared" si="233"/>
        <v>202.68987465104317</v>
      </c>
      <c r="L56" s="33">
        <f t="shared" si="233"/>
        <v>193.9554973821989</v>
      </c>
      <c r="M56" s="33">
        <f t="shared" si="233"/>
        <v>193.71230158730154</v>
      </c>
      <c r="N56" s="33">
        <f t="shared" si="233"/>
        <v>194.69811320754727</v>
      </c>
      <c r="O56" s="33">
        <f t="shared" si="233"/>
        <v>194.6803240865801</v>
      </c>
      <c r="P56" s="33">
        <f t="shared" si="233"/>
        <v>194.34130500000001</v>
      </c>
      <c r="Q56" s="33">
        <f t="shared" si="233"/>
        <v>193.0531757754801</v>
      </c>
      <c r="R56" s="33">
        <f t="shared" si="233"/>
        <v>193.94718309859155</v>
      </c>
      <c r="S56" s="33">
        <f t="shared" si="233"/>
        <v>194.50007669923951</v>
      </c>
      <c r="T56" s="33">
        <f t="shared" si="233"/>
        <v>191.65339800000001</v>
      </c>
      <c r="U56" s="33">
        <f t="shared" si="233"/>
        <v>191.85472636815919</v>
      </c>
      <c r="V56" s="33">
        <f t="shared" si="233"/>
        <v>191.5128417564209</v>
      </c>
      <c r="W56" s="33">
        <f t="shared" si="233"/>
        <v>193.04349569290326</v>
      </c>
      <c r="X56" s="33">
        <f t="shared" ref="X56:Y56" si="234">+X619</f>
        <v>190.74134100000001</v>
      </c>
      <c r="Y56" s="33">
        <f t="shared" si="234"/>
        <v>191.8812199036918</v>
      </c>
      <c r="Z56" s="30">
        <v>191</v>
      </c>
      <c r="AA56" s="30">
        <v>191</v>
      </c>
      <c r="AD56" s="33">
        <f t="shared" ref="AD56:AI56" si="235">+AD619</f>
        <v>156.13369900000001</v>
      </c>
      <c r="AE56" s="33">
        <f t="shared" si="235"/>
        <v>188.748808</v>
      </c>
      <c r="AF56" s="33">
        <f t="shared" si="235"/>
        <v>193.716115</v>
      </c>
      <c r="AG56" s="33">
        <f t="shared" si="235"/>
        <v>194.34130500000001</v>
      </c>
      <c r="AH56" s="33">
        <f t="shared" si="235"/>
        <v>193.991446</v>
      </c>
      <c r="AI56" s="33">
        <f t="shared" si="235"/>
        <v>192.062409</v>
      </c>
      <c r="AJ56" s="33">
        <f>+AVERAGE(X56:AA56)</f>
        <v>191.15564022592295</v>
      </c>
    </row>
    <row r="57" spans="2:39" ht="10.15" x14ac:dyDescent="0.2">
      <c r="B57" s="6" t="s">
        <v>267</v>
      </c>
      <c r="D57" s="96">
        <f>+IFERROR(D53/D56,"n/a")</f>
        <v>0.16634543391577783</v>
      </c>
      <c r="E57" s="96">
        <f t="shared" ref="E57:W57" si="236">+IFERROR(E53/E56,"n/a")</f>
        <v>0.22899965846216888</v>
      </c>
      <c r="F57" s="96">
        <f t="shared" si="236"/>
        <v>0.29858818600754089</v>
      </c>
      <c r="G57" s="96">
        <f t="shared" si="236"/>
        <v>0.3196018153145358</v>
      </c>
      <c r="H57" s="96">
        <f t="shared" si="236"/>
        <v>0.31547778668805143</v>
      </c>
      <c r="I57" s="96">
        <f t="shared" si="236"/>
        <v>0.26376958772770853</v>
      </c>
      <c r="J57" s="96">
        <f t="shared" si="236"/>
        <v>0.35029742506891898</v>
      </c>
      <c r="K57" s="96">
        <f t="shared" si="236"/>
        <v>0.38253119517433648</v>
      </c>
      <c r="L57" s="96">
        <f t="shared" si="236"/>
        <v>0.36658718602799267</v>
      </c>
      <c r="M57" s="96">
        <f t="shared" si="236"/>
        <v>0.49071122082125557</v>
      </c>
      <c r="N57" s="96">
        <f t="shared" si="236"/>
        <v>0.62063261943986814</v>
      </c>
      <c r="O57" s="96">
        <f t="shared" si="236"/>
        <v>0.69882357469004275</v>
      </c>
      <c r="P57" s="96">
        <f t="shared" si="236"/>
        <v>0.52095976200221561</v>
      </c>
      <c r="Q57" s="96">
        <f t="shared" si="236"/>
        <v>0.67004543945155592</v>
      </c>
      <c r="R57" s="96">
        <f t="shared" si="236"/>
        <v>0.8313892340371456</v>
      </c>
      <c r="S57" s="96">
        <f t="shared" si="236"/>
        <v>0.94917803187026606</v>
      </c>
      <c r="T57" s="96">
        <f t="shared" si="236"/>
        <v>0.8665893834034708</v>
      </c>
      <c r="U57" s="96">
        <f t="shared" si="236"/>
        <v>0.97446231082805179</v>
      </c>
      <c r="V57" s="96">
        <f t="shared" si="236"/>
        <v>1.1678088944262748</v>
      </c>
      <c r="W57" s="96">
        <f t="shared" si="236"/>
        <v>1.2479715990185345</v>
      </c>
      <c r="X57" s="96">
        <f t="shared" ref="X57:Y57" si="237">+IFERROR(X53/X56,"n/a")</f>
        <v>1.1286362928527385</v>
      </c>
      <c r="Y57" s="96">
        <f t="shared" si="237"/>
        <v>1.2352933763865421</v>
      </c>
      <c r="Z57" s="96">
        <f t="shared" ref="Z57" ca="1" si="238">+IFERROR(Z53/Z56,"n/a")</f>
        <v>1.386889224697377</v>
      </c>
      <c r="AA57" s="96">
        <f t="shared" ref="AA57" ca="1" si="239">+IFERROR(AA53/AA56,"n/a")</f>
        <v>1.6789144879308295</v>
      </c>
      <c r="AD57" s="96">
        <f t="shared" ref="AD57" si="240">+IFERROR(AD53/AD56,"n/a")</f>
        <v>0.6929240816871951</v>
      </c>
      <c r="AE57" s="96">
        <f t="shared" ref="AE57" si="241">+IFERROR(AE53/AE56,"n/a")</f>
        <v>1.0135799109258476</v>
      </c>
      <c r="AF57" s="96">
        <f t="shared" ref="AF57" si="242">+IFERROR(AF53/AF56,"n/a")</f>
        <v>1.3125350980737971</v>
      </c>
      <c r="AG57" s="96">
        <f t="shared" ref="AG57" si="243">+IFERROR(AG53/AG56,"n/a")</f>
        <v>2.1767971559108341</v>
      </c>
      <c r="AH57" s="96">
        <f t="shared" ref="AH57" si="244">+IFERROR(AH53/AH56,"n/a")</f>
        <v>2.9715702000592334</v>
      </c>
      <c r="AI57" s="96">
        <f t="shared" ref="AI57" si="245">+IFERROR(AI53/AI56,"n/a")</f>
        <v>4.2569662864116218</v>
      </c>
      <c r="AJ57" s="96">
        <f t="shared" ref="AJ57" ca="1" si="246">+IFERROR(AJ53/AJ56,"n/a")</f>
        <v>5.4294799143009502</v>
      </c>
      <c r="AK57" s="96"/>
    </row>
    <row r="58" spans="2:39" x14ac:dyDescent="0.2">
      <c r="B58" s="9" t="s">
        <v>28</v>
      </c>
      <c r="H58" s="28">
        <f>+IFERROR(H57/D57-1,"n/a")</f>
        <v>0.89652207013858054</v>
      </c>
      <c r="I58" s="28">
        <f t="shared" ref="I58" si="247">+IFERROR(I57/E57-1,"n/a")</f>
        <v>0.15183397870125503</v>
      </c>
      <c r="J58" s="28">
        <f t="shared" ref="J58" si="248">+IFERROR(J57/F57-1,"n/a")</f>
        <v>0.17317911921696783</v>
      </c>
      <c r="K58" s="28">
        <f t="shared" ref="K58" si="249">+IFERROR(K57/G57-1,"n/a")</f>
        <v>0.19689931922905002</v>
      </c>
      <c r="L58" s="28">
        <f t="shared" ref="L58" si="250">+IFERROR(L57/H57-1,"n/a")</f>
        <v>0.16200633292282762</v>
      </c>
      <c r="M58" s="28">
        <f t="shared" ref="M58" si="251">+IFERROR(M57/I57-1,"n/a")</f>
        <v>0.86037831369634898</v>
      </c>
      <c r="N58" s="28">
        <f t="shared" ref="N58" si="252">+IFERROR(N57/J57-1,"n/a")</f>
        <v>0.77173046395577205</v>
      </c>
      <c r="O58" s="28">
        <f t="shared" ref="O58" si="253">+IFERROR(O57/K57-1,"n/a")</f>
        <v>0.82684074790699813</v>
      </c>
      <c r="P58" s="28">
        <f t="shared" ref="P58" si="254">+IFERROR(P57/L57-1,"n/a")</f>
        <v>0.42110739779768247</v>
      </c>
      <c r="Q58" s="28">
        <f t="shared" ref="Q58" si="255">+IFERROR(Q57/M57-1,"n/a")</f>
        <v>0.36545774993725666</v>
      </c>
      <c r="R58" s="28">
        <f t="shared" ref="R58" si="256">+IFERROR(R57/N57-1,"n/a")</f>
        <v>0.33958352815468995</v>
      </c>
      <c r="S58" s="28">
        <f t="shared" ref="S58" si="257">+IFERROR(S57/O57-1,"n/a")</f>
        <v>0.35825130440292585</v>
      </c>
      <c r="T58" s="28">
        <f t="shared" ref="T58" si="258">+IFERROR(T57/P57-1,"n/a")</f>
        <v>0.66344782574548478</v>
      </c>
      <c r="U58" s="28">
        <f t="shared" ref="U58" si="259">+IFERROR(U57/Q57-1,"n/a")</f>
        <v>0.45432272716558808</v>
      </c>
      <c r="V58" s="28">
        <f t="shared" ref="V58" si="260">+IFERROR(V57/R57-1,"n/a")</f>
        <v>0.40464760261028143</v>
      </c>
      <c r="W58" s="28">
        <f t="shared" ref="W58:Y58" si="261">+IFERROR(W57/S57-1,"n/a")</f>
        <v>0.31479191164962361</v>
      </c>
      <c r="X58" s="28">
        <f t="shared" si="261"/>
        <v>0.30238878350908971</v>
      </c>
      <c r="Y58" s="28">
        <f t="shared" si="261"/>
        <v>0.26766665335352835</v>
      </c>
      <c r="Z58" s="28">
        <f t="shared" ref="Z58" ca="1" si="262">+IFERROR(Z57/V57-1,"n/a")</f>
        <v>0.18759947052701009</v>
      </c>
      <c r="AA58" s="28">
        <f t="shared" ref="AA58" ca="1" si="263">+IFERROR(AA57/W57-1,"n/a")</f>
        <v>0.34531466040670278</v>
      </c>
      <c r="AE58" s="28">
        <f>+IFERROR(AE57/AD57-1,"n/a")</f>
        <v>0.46275751949317501</v>
      </c>
      <c r="AF58" s="28">
        <f t="shared" ref="AF58" si="264">+IFERROR(AF57/AE57-1,"n/a")</f>
        <v>0.29494979520151587</v>
      </c>
      <c r="AG58" s="28">
        <f t="shared" ref="AG58" si="265">+IFERROR(AG57/AF57-1,"n/a")</f>
        <v>0.65846776905652238</v>
      </c>
      <c r="AH58" s="28">
        <f t="shared" ref="AH58" si="266">+IFERROR(AH57/AG57-1,"n/a")</f>
        <v>0.36511121028906501</v>
      </c>
      <c r="AI58" s="28">
        <f t="shared" ref="AI58" si="267">+IFERROR(AI57/AH57-1,"n/a")</f>
        <v>0.43256460383361173</v>
      </c>
      <c r="AJ58" s="28">
        <f t="shared" ref="AJ58" ca="1" si="268">+IFERROR(AJ57/AI57-1,"n/a")</f>
        <v>0.27543408826892302</v>
      </c>
    </row>
    <row r="59" spans="2:39" x14ac:dyDescent="0.2">
      <c r="B59" s="9"/>
      <c r="H59" s="28"/>
      <c r="I59" s="28"/>
      <c r="J59" s="28"/>
      <c r="K59" s="28"/>
      <c r="L59" s="28"/>
      <c r="M59" s="28"/>
      <c r="N59" s="28"/>
      <c r="O59" s="28"/>
      <c r="P59" s="28"/>
      <c r="Q59" s="28"/>
      <c r="R59" s="28"/>
      <c r="S59" s="28"/>
      <c r="T59" s="28"/>
      <c r="U59" s="28"/>
      <c r="V59" s="28"/>
      <c r="W59" s="28"/>
      <c r="X59" s="28"/>
      <c r="Y59" s="28"/>
      <c r="Z59" s="28"/>
      <c r="AA59" s="28"/>
      <c r="AE59" s="28"/>
      <c r="AF59" s="28"/>
      <c r="AG59" s="28"/>
      <c r="AH59" s="28"/>
      <c r="AI59" s="28"/>
      <c r="AJ59" s="28"/>
    </row>
    <row r="60" spans="2:39" x14ac:dyDescent="0.2">
      <c r="B60" s="7" t="s">
        <v>71</v>
      </c>
      <c r="D60" s="97"/>
      <c r="E60" s="97"/>
      <c r="F60" s="97"/>
      <c r="G60" s="97"/>
      <c r="H60" s="97"/>
      <c r="I60" s="97"/>
      <c r="J60" s="97"/>
      <c r="K60" s="97"/>
      <c r="L60" s="97"/>
      <c r="M60" s="97"/>
      <c r="N60" s="97"/>
      <c r="O60" s="97"/>
      <c r="P60" s="97"/>
      <c r="Q60" s="97"/>
      <c r="R60" s="97"/>
      <c r="S60" s="97"/>
      <c r="T60" s="97"/>
      <c r="U60" s="97"/>
      <c r="V60" s="97"/>
      <c r="W60" s="97"/>
      <c r="AD60" s="97"/>
      <c r="AE60" s="97"/>
      <c r="AF60" s="97"/>
      <c r="AG60" s="97"/>
      <c r="AH60" s="97"/>
      <c r="AI60" s="97"/>
    </row>
    <row r="61" spans="2:39" x14ac:dyDescent="0.2">
      <c r="B61" s="8" t="s">
        <v>268</v>
      </c>
      <c r="D61" s="23">
        <f>+D151</f>
        <v>32.511000000000017</v>
      </c>
      <c r="E61" s="23">
        <f t="shared" ref="E61:AA61" si="269">+E151</f>
        <v>44.490000000000016</v>
      </c>
      <c r="F61" s="23">
        <f t="shared" si="269"/>
        <v>57.845999999999975</v>
      </c>
      <c r="G61" s="23">
        <f t="shared" si="269"/>
        <v>62.27600000000001</v>
      </c>
      <c r="H61" s="23">
        <f t="shared" si="269"/>
        <v>62.933000000000021</v>
      </c>
      <c r="I61" s="23">
        <f t="shared" si="269"/>
        <v>52.645999999999958</v>
      </c>
      <c r="J61" s="23">
        <f t="shared" si="269"/>
        <v>68.803999999999974</v>
      </c>
      <c r="K61" s="23">
        <f t="shared" si="269"/>
        <v>78.965000000000032</v>
      </c>
      <c r="L61" s="23">
        <f t="shared" si="269"/>
        <v>74.682999999999993</v>
      </c>
      <c r="M61" s="23">
        <f t="shared" si="269"/>
        <v>98.380999999999972</v>
      </c>
      <c r="N61" s="23">
        <f t="shared" si="269"/>
        <v>124.809</v>
      </c>
      <c r="O61" s="23">
        <f t="shared" si="269"/>
        <v>137.34099999999998</v>
      </c>
      <c r="P61" s="23">
        <f t="shared" si="269"/>
        <v>102.72800000000002</v>
      </c>
      <c r="Q61" s="23">
        <f t="shared" si="269"/>
        <v>131.58000000000004</v>
      </c>
      <c r="R61" s="23">
        <f t="shared" si="269"/>
        <v>166.286</v>
      </c>
      <c r="S61" s="23">
        <f t="shared" si="269"/>
        <v>188.25200000000001</v>
      </c>
      <c r="T61" s="23">
        <f t="shared" si="269"/>
        <v>174.209</v>
      </c>
      <c r="U61" s="23">
        <f t="shared" si="269"/>
        <v>194.07600000000005</v>
      </c>
      <c r="V61" s="23">
        <f t="shared" si="269"/>
        <v>232.49199999999999</v>
      </c>
      <c r="W61" s="23">
        <f t="shared" si="269"/>
        <v>247.99299999999999</v>
      </c>
      <c r="X61" s="23">
        <f t="shared" ref="X61:Y61" si="270">+X151</f>
        <v>223.44</v>
      </c>
      <c r="Y61" s="23">
        <f t="shared" si="270"/>
        <v>242.61700000000002</v>
      </c>
      <c r="Z61" s="23">
        <f t="shared" ca="1" si="269"/>
        <v>275.36800327213115</v>
      </c>
      <c r="AA61" s="23">
        <f t="shared" ca="1" si="269"/>
        <v>330.09693447437064</v>
      </c>
      <c r="AD61" s="23">
        <f>+AD151</f>
        <v>111.11800000000001</v>
      </c>
      <c r="AE61" s="23">
        <f t="shared" ref="AE61" si="271">+IFERROR(D61+E61+F61+G61,"n/a")</f>
        <v>197.12300000000002</v>
      </c>
      <c r="AF61" s="23">
        <f t="shared" ref="AF61" si="272">+IFERROR(H61+I61+J61+K61,"n/a")</f>
        <v>263.34799999999996</v>
      </c>
      <c r="AG61" s="23">
        <f t="shared" ref="AG61" si="273">+IFERROR(L61+M61+N61+O61,"n/a")</f>
        <v>435.21399999999994</v>
      </c>
      <c r="AH61" s="23">
        <f t="shared" ref="AH61" si="274">+IFERROR(P61+Q61+R61+S61,"n/a")</f>
        <v>588.846</v>
      </c>
      <c r="AI61" s="23">
        <f t="shared" ref="AI61" si="275">+IFERROR(T61+U61+V61+W61,"n/a")</f>
        <v>848.77</v>
      </c>
      <c r="AJ61" s="23">
        <f t="shared" ref="AJ61" ca="1" si="276">+IFERROR(X61+Y61+Z61+AA61,"n/a")</f>
        <v>1071.5219377465019</v>
      </c>
    </row>
    <row r="62" spans="2:39" x14ac:dyDescent="0.2">
      <c r="B62" s="9" t="s">
        <v>28</v>
      </c>
      <c r="H62" s="28">
        <f>+IFERROR(H61/D61-1,"n/a")</f>
        <v>0.93574482482851917</v>
      </c>
      <c r="I62" s="28">
        <f t="shared" ref="I62" si="277">+IFERROR(I61/E61-1,"n/a")</f>
        <v>0.18332209485277451</v>
      </c>
      <c r="J62" s="28">
        <f t="shared" ref="J62" si="278">+IFERROR(J61/F61-1,"n/a")</f>
        <v>0.18943401445216623</v>
      </c>
      <c r="K62" s="28">
        <f t="shared" ref="K62" si="279">+IFERROR(K61/G61-1,"n/a")</f>
        <v>0.26798445629134848</v>
      </c>
      <c r="L62" s="28">
        <f t="shared" ref="L62" si="280">+IFERROR(L61/H61-1,"n/a")</f>
        <v>0.18670649738610856</v>
      </c>
      <c r="M62" s="28">
        <f t="shared" ref="M62" si="281">+IFERROR(M61/I61-1,"n/a")</f>
        <v>0.86872696881054678</v>
      </c>
      <c r="N62" s="28">
        <f t="shared" ref="N62" si="282">+IFERROR(N61/J61-1,"n/a")</f>
        <v>0.81397883843962626</v>
      </c>
      <c r="O62" s="28">
        <f t="shared" ref="O62" si="283">+IFERROR(O61/K61-1,"n/a")</f>
        <v>0.73926423098841165</v>
      </c>
      <c r="P62" s="28">
        <f t="shared" ref="P62" si="284">+IFERROR(P61/L61-1,"n/a")</f>
        <v>0.37552053345473579</v>
      </c>
      <c r="Q62" s="28">
        <f t="shared" ref="Q62" si="285">+IFERROR(Q61/M61-1,"n/a")</f>
        <v>0.33745337006129317</v>
      </c>
      <c r="R62" s="28">
        <f t="shared" ref="R62" si="286">+IFERROR(R61/N61-1,"n/a")</f>
        <v>0.33232379075226959</v>
      </c>
      <c r="S62" s="28">
        <f t="shared" ref="S62" si="287">+IFERROR(S61/O61-1,"n/a")</f>
        <v>0.3706904711630179</v>
      </c>
      <c r="T62" s="28">
        <f t="shared" ref="T62" si="288">+IFERROR(T61/P61-1,"n/a")</f>
        <v>0.69582781714819686</v>
      </c>
      <c r="U62" s="28">
        <f t="shared" ref="U62" si="289">+IFERROR(U61/Q61-1,"n/a")</f>
        <v>0.47496580027359769</v>
      </c>
      <c r="V62" s="28">
        <f t="shared" ref="V62" si="290">+IFERROR(V61/R61-1,"n/a")</f>
        <v>0.39814536401140188</v>
      </c>
      <c r="W62" s="28">
        <f t="shared" ref="W62:Y62" si="291">+IFERROR(W61/S61-1,"n/a")</f>
        <v>0.31734589805154778</v>
      </c>
      <c r="X62" s="28">
        <f t="shared" si="291"/>
        <v>0.28259733997669456</v>
      </c>
      <c r="Y62" s="28">
        <f t="shared" si="291"/>
        <v>0.25011335765370246</v>
      </c>
      <c r="Z62" s="28">
        <f t="shared" ref="Z62" ca="1" si="292">+IFERROR(Z61/V61-1,"n/a")</f>
        <v>0.18441926290853528</v>
      </c>
      <c r="AA62" s="28">
        <f t="shared" ref="AA62" ca="1" si="293">+IFERROR(AA61/W61-1,"n/a")</f>
        <v>0.3310735967320475</v>
      </c>
      <c r="AE62" s="28">
        <f>+IFERROR(AE61/AD61-1,"n/a")</f>
        <v>0.77399701218524464</v>
      </c>
      <c r="AF62" s="28">
        <f t="shared" ref="AF62" si="294">+IFERROR(AF61/AE61-1,"n/a")</f>
        <v>0.33595775226635105</v>
      </c>
      <c r="AG62" s="28">
        <f t="shared" ref="AG62" si="295">+IFERROR(AG61/AF61-1,"n/a")</f>
        <v>0.65261934778316144</v>
      </c>
      <c r="AH62" s="28">
        <f t="shared" ref="AH62" si="296">+IFERROR(AH61/AG61-1,"n/a")</f>
        <v>0.35300335007605477</v>
      </c>
      <c r="AI62" s="28">
        <f t="shared" ref="AI62" si="297">+IFERROR(AI61/AH61-1,"n/a")</f>
        <v>0.44141252551600929</v>
      </c>
      <c r="AJ62" s="28">
        <f t="shared" ref="AJ62" ca="1" si="298">+IFERROR(AJ61/AI61-1,"n/a")</f>
        <v>0.26244087060864763</v>
      </c>
    </row>
    <row r="63" spans="2:39" x14ac:dyDescent="0.2">
      <c r="B63" s="9" t="s">
        <v>101</v>
      </c>
      <c r="D63" s="106">
        <f>+D277</f>
        <v>0.14845857670447102</v>
      </c>
      <c r="E63" s="106">
        <f t="shared" ref="E63:AA63" si="299">+E277</f>
        <v>0.16836458119146863</v>
      </c>
      <c r="F63" s="106">
        <f t="shared" si="299"/>
        <v>0.18838830973861084</v>
      </c>
      <c r="G63" s="106">
        <f t="shared" si="299"/>
        <v>0.18263311939730423</v>
      </c>
      <c r="H63" s="106">
        <f t="shared" si="299"/>
        <v>0.16814709070240838</v>
      </c>
      <c r="I63" s="106">
        <f t="shared" si="299"/>
        <v>0.16719133117139917</v>
      </c>
      <c r="J63" s="106">
        <f t="shared" si="299"/>
        <v>0.16129504120142377</v>
      </c>
      <c r="K63" s="106">
        <f t="shared" si="299"/>
        <v>0.18524747469536429</v>
      </c>
      <c r="L63" s="106">
        <f t="shared" si="299"/>
        <v>0.15970386039132736</v>
      </c>
      <c r="M63" s="106">
        <f t="shared" si="299"/>
        <v>0.17202346386581499</v>
      </c>
      <c r="N63" s="106">
        <f t="shared" si="299"/>
        <v>0.1736965804892581</v>
      </c>
      <c r="O63" s="106">
        <f t="shared" si="299"/>
        <v>0.19239205217012922</v>
      </c>
      <c r="P63" s="106">
        <f t="shared" si="299"/>
        <v>0.18826597131681877</v>
      </c>
      <c r="Q63" s="106">
        <f t="shared" si="299"/>
        <v>0.18623564409096247</v>
      </c>
      <c r="R63" s="106">
        <f t="shared" si="299"/>
        <v>0.17499268197085688</v>
      </c>
      <c r="S63" s="106">
        <f t="shared" si="299"/>
        <v>0.18424051757385093</v>
      </c>
      <c r="T63" s="106">
        <f t="shared" si="299"/>
        <v>0.16086721963719736</v>
      </c>
      <c r="U63" s="106">
        <f t="shared" si="299"/>
        <v>0.16952938457983521</v>
      </c>
      <c r="V63" s="106">
        <f t="shared" si="299"/>
        <v>0.16837349720814268</v>
      </c>
      <c r="W63" s="106">
        <f t="shared" si="299"/>
        <v>0.17648875443729015</v>
      </c>
      <c r="X63" s="106">
        <f t="shared" ref="X63:Y63" si="300">+X277</f>
        <v>0.16966744333827574</v>
      </c>
      <c r="Y63" s="106">
        <f t="shared" si="300"/>
        <v>0.1811419333281582</v>
      </c>
      <c r="Z63" s="106">
        <f t="shared" si="299"/>
        <v>0.16837349720814268</v>
      </c>
      <c r="AA63" s="106">
        <f t="shared" si="299"/>
        <v>0.17648875443729015</v>
      </c>
      <c r="AD63" s="106">
        <f t="shared" ref="AD63:AJ63" si="301">+AD277</f>
        <v>0.17834008695909381</v>
      </c>
      <c r="AE63" s="106">
        <f t="shared" si="301"/>
        <v>0.17570042652839346</v>
      </c>
      <c r="AF63" s="106">
        <f t="shared" si="301"/>
        <v>0.17489211137049671</v>
      </c>
      <c r="AG63" s="106">
        <f t="shared" si="301"/>
        <v>0.17805820060007457</v>
      </c>
      <c r="AH63" s="106">
        <f t="shared" si="301"/>
        <v>0.1824120766009818</v>
      </c>
      <c r="AI63" s="106">
        <f t="shared" si="301"/>
        <v>0.17026239976850405</v>
      </c>
      <c r="AJ63" s="106">
        <f t="shared" si="301"/>
        <v>0.17423915620057398</v>
      </c>
    </row>
    <row r="64" spans="2:39" x14ac:dyDescent="0.2">
      <c r="B64" s="8" t="s">
        <v>437</v>
      </c>
      <c r="D64" s="106"/>
      <c r="E64" s="106"/>
      <c r="F64" s="106"/>
      <c r="G64" s="106"/>
      <c r="H64" s="106"/>
      <c r="I64" s="106"/>
      <c r="J64" s="106"/>
      <c r="K64" s="106"/>
      <c r="L64" s="106"/>
      <c r="M64" s="106"/>
      <c r="N64" s="106"/>
      <c r="O64" s="106"/>
      <c r="P64" s="106"/>
      <c r="Q64" s="106"/>
      <c r="R64" s="106"/>
      <c r="S64" s="106"/>
      <c r="T64" s="106"/>
      <c r="U64" s="106"/>
      <c r="V64" s="106"/>
      <c r="W64" s="106"/>
      <c r="X64" s="23">
        <f>+X61</f>
        <v>223.44</v>
      </c>
      <c r="Y64" s="23">
        <f>+Y61</f>
        <v>242.61700000000002</v>
      </c>
      <c r="Z64" s="247">
        <f>_xll.ciqfunctions.udf.CIQ("KSPI", "IQ_NI_EST", Z1, , , , "LOCAL")/1000</f>
        <v>272.59266667000003</v>
      </c>
      <c r="AA64" s="247">
        <f>_xll.ciqfunctions.udf.CIQ("KSPI", "IQ_NI_EST", AA1, , , , "LOCAL")/1000</f>
        <v>323.25255725999995</v>
      </c>
      <c r="AD64" s="106"/>
      <c r="AE64" s="106"/>
      <c r="AF64" s="106"/>
      <c r="AG64" s="106"/>
      <c r="AH64" s="106"/>
      <c r="AI64" s="106"/>
      <c r="AJ64" s="247">
        <f>_xll.ciqfunctions.udf.CIQ("KSPI", "IQ_NI_EST", AJ1, , , , "LOCAL")/1000</f>
        <v>1054.0228975699999</v>
      </c>
      <c r="AL64">
        <v>268.46171251069768</v>
      </c>
      <c r="AM64">
        <v>307.3784244038726</v>
      </c>
    </row>
    <row r="65" spans="2:39" x14ac:dyDescent="0.2">
      <c r="B65" s="9" t="s">
        <v>28</v>
      </c>
      <c r="D65" s="106"/>
      <c r="E65" s="106"/>
      <c r="F65" s="106"/>
      <c r="G65" s="106"/>
      <c r="H65" s="106"/>
      <c r="I65" s="106"/>
      <c r="J65" s="106"/>
      <c r="K65" s="106"/>
      <c r="L65" s="106"/>
      <c r="M65" s="106"/>
      <c r="N65" s="106"/>
      <c r="O65" s="106"/>
      <c r="P65" s="106"/>
      <c r="Q65" s="106"/>
      <c r="R65" s="106"/>
      <c r="S65" s="106"/>
      <c r="T65" s="106"/>
      <c r="U65" s="106"/>
      <c r="V65" s="106"/>
      <c r="W65" s="106"/>
      <c r="X65" s="28">
        <f>+IFERROR(X64/T61-1,"n/a")</f>
        <v>0.28259733997669456</v>
      </c>
      <c r="Y65" s="28">
        <f>+IFERROR(Y64/U61-1,"n/a")</f>
        <v>0.25011335765370246</v>
      </c>
      <c r="Z65" s="28">
        <f t="shared" ref="Z65:AA65" si="302">+IFERROR(Z64/V61-1,"n/a")</f>
        <v>0.17248192053920142</v>
      </c>
      <c r="AA65" s="28">
        <f t="shared" si="302"/>
        <v>0.3034745225066835</v>
      </c>
      <c r="AD65" s="106"/>
      <c r="AE65" s="106"/>
      <c r="AF65" s="106"/>
      <c r="AG65" s="106"/>
      <c r="AH65" s="106"/>
      <c r="AI65" s="106"/>
      <c r="AJ65" s="28">
        <f>+IFERROR(AJ64/AI61-1,"n/a")</f>
        <v>0.24182393059368268</v>
      </c>
      <c r="AL65">
        <f ca="1">+Z53/AL64-1</f>
        <v>-1.3282603914539948E-2</v>
      </c>
      <c r="AM65">
        <f ca="1">+AA53/AM64-1</f>
        <v>4.3250409708158966E-2</v>
      </c>
    </row>
    <row r="66" spans="2:39" x14ac:dyDescent="0.2">
      <c r="B66" s="3"/>
    </row>
    <row r="67" spans="2:39" x14ac:dyDescent="0.2">
      <c r="B67" s="5" t="s">
        <v>269</v>
      </c>
    </row>
    <row r="68" spans="2:39" x14ac:dyDescent="0.2">
      <c r="B68" t="s">
        <v>263</v>
      </c>
      <c r="D68" s="19">
        <f>+D48</f>
        <v>38.179000000000002</v>
      </c>
      <c r="E68" s="19">
        <f t="shared" ref="E68:AA68" si="303">+E48</f>
        <v>53.497</v>
      </c>
      <c r="F68" s="19">
        <f t="shared" si="303"/>
        <v>71.272999999999954</v>
      </c>
      <c r="G68" s="19">
        <f t="shared" si="303"/>
        <v>76.19099999999996</v>
      </c>
      <c r="H68" s="19">
        <f t="shared" si="303"/>
        <v>75.653999999999996</v>
      </c>
      <c r="I68" s="19">
        <f t="shared" si="303"/>
        <v>63.215000000000003</v>
      </c>
      <c r="J68" s="19">
        <f t="shared" si="303"/>
        <v>82.036000000000001</v>
      </c>
      <c r="K68" s="19">
        <f t="shared" si="303"/>
        <v>96.918999999999983</v>
      </c>
      <c r="L68" s="19">
        <f t="shared" si="303"/>
        <v>88.876999999999981</v>
      </c>
      <c r="M68" s="19">
        <f t="shared" si="303"/>
        <v>118.82099999999997</v>
      </c>
      <c r="N68" s="19">
        <f t="shared" si="303"/>
        <v>151.04500000000004</v>
      </c>
      <c r="O68" s="19">
        <f t="shared" si="303"/>
        <v>170.05899999999994</v>
      </c>
      <c r="P68" s="19">
        <f t="shared" si="303"/>
        <v>126.55500000000001</v>
      </c>
      <c r="Q68" s="19">
        <f t="shared" si="303"/>
        <v>161.69300000000004</v>
      </c>
      <c r="R68" s="19">
        <f t="shared" si="303"/>
        <v>201.55700000000007</v>
      </c>
      <c r="S68" s="19">
        <f t="shared" si="303"/>
        <v>230.76899999999995</v>
      </c>
      <c r="T68" s="19">
        <f t="shared" si="303"/>
        <v>207.60599999999999</v>
      </c>
      <c r="U68" s="19">
        <f t="shared" si="303"/>
        <v>233.69399999999996</v>
      </c>
      <c r="V68" s="19">
        <f t="shared" si="303"/>
        <v>279.56299999999999</v>
      </c>
      <c r="W68" s="19">
        <f t="shared" si="303"/>
        <v>301.14100000000008</v>
      </c>
      <c r="X68" s="19">
        <f t="shared" si="303"/>
        <v>269.09700000000009</v>
      </c>
      <c r="Y68" s="19">
        <f t="shared" si="303"/>
        <v>296.28700000000003</v>
      </c>
      <c r="Z68" s="19">
        <f t="shared" ca="1" si="303"/>
        <v>331.11980239649876</v>
      </c>
      <c r="AA68" s="19">
        <f t="shared" ca="1" si="303"/>
        <v>400.84083399348555</v>
      </c>
      <c r="AD68" s="19">
        <f t="shared" ref="AD68" si="304">+AD48</f>
        <v>135.23599999999993</v>
      </c>
      <c r="AE68" s="19">
        <f t="shared" ref="AE68" si="305">+IFERROR(D68+E68+F68+G68,"n/a")</f>
        <v>239.13999999999993</v>
      </c>
      <c r="AF68" s="19">
        <f t="shared" ref="AF68" si="306">+IFERROR(H68+I68+J68+K68,"n/a")</f>
        <v>317.82399999999996</v>
      </c>
      <c r="AG68" s="19">
        <f t="shared" ref="AG68" si="307">+IFERROR(L68+M68+N68+O68,"n/a")</f>
        <v>528.80199999999991</v>
      </c>
      <c r="AH68" s="19">
        <f t="shared" ref="AH68" si="308">+IFERROR(P68+Q68+R68+S68,"n/a")</f>
        <v>720.57400000000007</v>
      </c>
      <c r="AI68" s="19">
        <f t="shared" ref="AI68" si="309">+IFERROR(T68+U68+V68+W68,"n/a")</f>
        <v>1022.004</v>
      </c>
      <c r="AJ68" s="19">
        <f t="shared" ref="AJ68" ca="1" si="310">+IFERROR(X68+Y68+Z68+AA68,"n/a")</f>
        <v>1297.3446363899845</v>
      </c>
    </row>
    <row r="69" spans="2:39" ht="12" x14ac:dyDescent="0.35">
      <c r="B69" t="s">
        <v>274</v>
      </c>
      <c r="D69" s="30">
        <f>3.017/2</f>
        <v>1.5085</v>
      </c>
      <c r="E69" s="30">
        <f>3.017/2</f>
        <v>1.5085</v>
      </c>
      <c r="F69" s="21">
        <v>1.758</v>
      </c>
      <c r="G69" s="21">
        <v>1.9940000000000002</v>
      </c>
      <c r="H69" s="21">
        <v>2.1150000000000002</v>
      </c>
      <c r="I69" s="21">
        <v>2.1609999999999996</v>
      </c>
      <c r="J69" s="21">
        <v>2.2949999999999999</v>
      </c>
      <c r="K69" s="21">
        <v>2.7769999999999992</v>
      </c>
      <c r="L69" s="21">
        <v>2.867</v>
      </c>
      <c r="M69" s="21">
        <v>2.9270000000000005</v>
      </c>
      <c r="N69" s="21">
        <v>3.0880000000000001</v>
      </c>
      <c r="O69" s="21">
        <v>3.1839999999999984</v>
      </c>
      <c r="P69" s="21">
        <v>3.3649999999999998</v>
      </c>
      <c r="Q69" s="21">
        <v>3.9070000000000005</v>
      </c>
      <c r="R69" s="21">
        <v>4.5440000000000005</v>
      </c>
      <c r="S69" s="21">
        <v>4.9779999999999998</v>
      </c>
      <c r="T69" s="21">
        <v>5.6180000000000003</v>
      </c>
      <c r="U69" s="21">
        <v>5.963000000000001</v>
      </c>
      <c r="V69" s="21">
        <v>7.14</v>
      </c>
      <c r="W69" s="21">
        <v>6.8329999999999984</v>
      </c>
      <c r="X69" s="21">
        <v>7.17</v>
      </c>
      <c r="Y69" s="21">
        <v>6.9089999999999998</v>
      </c>
      <c r="Z69" s="30">
        <f t="shared" ref="Z69:AA69" si="311">+Y69+0.5</f>
        <v>7.4089999999999998</v>
      </c>
      <c r="AA69" s="30">
        <f t="shared" si="311"/>
        <v>7.9089999999999998</v>
      </c>
      <c r="AD69" s="21">
        <v>5.1319999999999997</v>
      </c>
      <c r="AE69" s="33">
        <f t="shared" ref="AE69:AE72" si="312">+IFERROR(D69+E69+F69+G69,"n/a")</f>
        <v>6.7690000000000001</v>
      </c>
      <c r="AF69" s="33">
        <f t="shared" ref="AF69:AF72" si="313">+IFERROR(H69+I69+J69+K69,"n/a")</f>
        <v>9.347999999999999</v>
      </c>
      <c r="AG69" s="33">
        <f t="shared" ref="AG69:AG72" si="314">+IFERROR(L69+M69+N69+O69,"n/a")</f>
        <v>12.065999999999999</v>
      </c>
      <c r="AH69" s="33">
        <f t="shared" ref="AH69:AH72" si="315">+IFERROR(P69+Q69+R69+S69,"n/a")</f>
        <v>16.794</v>
      </c>
      <c r="AI69" s="33">
        <f t="shared" ref="AI69:AI72" si="316">+IFERROR(T69+U69+V69+W69,"n/a")</f>
        <v>25.553999999999998</v>
      </c>
      <c r="AJ69" s="33">
        <f t="shared" ref="AJ69:AJ72" si="317">+IFERROR(X69+Y69+Z69+AA69,"n/a")</f>
        <v>29.396999999999998</v>
      </c>
    </row>
    <row r="70" spans="2:39" s="4" customFormat="1" x14ac:dyDescent="0.2">
      <c r="B70" s="6" t="s">
        <v>275</v>
      </c>
      <c r="D70" s="16">
        <f>+IFERROR(D68+D69,"n/a")</f>
        <v>39.6875</v>
      </c>
      <c r="E70" s="16">
        <f t="shared" ref="E70:V70" si="318">+IFERROR(E68+E69,"n/a")</f>
        <v>55.005499999999998</v>
      </c>
      <c r="F70" s="16">
        <f t="shared" si="318"/>
        <v>73.030999999999949</v>
      </c>
      <c r="G70" s="16">
        <f t="shared" si="318"/>
        <v>78.18499999999996</v>
      </c>
      <c r="H70" s="16">
        <f t="shared" si="318"/>
        <v>77.768999999999991</v>
      </c>
      <c r="I70" s="16">
        <f t="shared" si="318"/>
        <v>65.376000000000005</v>
      </c>
      <c r="J70" s="16">
        <f t="shared" si="318"/>
        <v>84.331000000000003</v>
      </c>
      <c r="K70" s="16">
        <f t="shared" si="318"/>
        <v>99.695999999999984</v>
      </c>
      <c r="L70" s="16">
        <f t="shared" si="318"/>
        <v>91.743999999999986</v>
      </c>
      <c r="M70" s="16">
        <f t="shared" si="318"/>
        <v>121.74799999999998</v>
      </c>
      <c r="N70" s="16">
        <f t="shared" si="318"/>
        <v>154.13300000000004</v>
      </c>
      <c r="O70" s="16">
        <f t="shared" si="318"/>
        <v>173.24299999999994</v>
      </c>
      <c r="P70" s="16">
        <f t="shared" si="318"/>
        <v>129.92000000000002</v>
      </c>
      <c r="Q70" s="16">
        <f t="shared" si="318"/>
        <v>165.60000000000005</v>
      </c>
      <c r="R70" s="16">
        <f t="shared" si="318"/>
        <v>206.10100000000008</v>
      </c>
      <c r="S70" s="16">
        <f t="shared" si="318"/>
        <v>235.74699999999996</v>
      </c>
      <c r="T70" s="16">
        <f t="shared" si="318"/>
        <v>213.22399999999999</v>
      </c>
      <c r="U70" s="16">
        <f t="shared" si="318"/>
        <v>239.65699999999995</v>
      </c>
      <c r="V70" s="16">
        <f t="shared" si="318"/>
        <v>286.70299999999997</v>
      </c>
      <c r="W70" s="16">
        <f t="shared" ref="W70:X70" si="319">+IFERROR(W68+W69,"n/a")</f>
        <v>307.97400000000005</v>
      </c>
      <c r="X70" s="16">
        <f t="shared" si="319"/>
        <v>276.26700000000011</v>
      </c>
      <c r="Y70" s="16">
        <f t="shared" ref="Y70" si="320">+IFERROR(Y68+Y69,"n/a")</f>
        <v>303.19600000000003</v>
      </c>
      <c r="Z70" s="16">
        <f t="shared" ref="Z70" ca="1" si="321">+IFERROR(Z68+Z69,"n/a")</f>
        <v>338.52880239649875</v>
      </c>
      <c r="AA70" s="16">
        <f t="shared" ref="AA70" ca="1" si="322">+IFERROR(AA68+AA69,"n/a")</f>
        <v>408.74983399348554</v>
      </c>
      <c r="AD70" s="16">
        <f t="shared" ref="AD70" si="323">+IFERROR(AD68+AD69,"n/a")</f>
        <v>140.36799999999994</v>
      </c>
      <c r="AE70" s="19">
        <f t="shared" si="312"/>
        <v>245.90899999999988</v>
      </c>
      <c r="AF70" s="19">
        <f t="shared" si="313"/>
        <v>327.17199999999997</v>
      </c>
      <c r="AG70" s="19">
        <f t="shared" si="314"/>
        <v>540.86799999999994</v>
      </c>
      <c r="AH70" s="19">
        <f t="shared" si="315"/>
        <v>737.36800000000017</v>
      </c>
      <c r="AI70" s="19">
        <f t="shared" si="316"/>
        <v>1047.558</v>
      </c>
      <c r="AJ70" s="19">
        <f t="shared" ca="1" si="317"/>
        <v>1326.7416363899845</v>
      </c>
    </row>
    <row r="71" spans="2:39" ht="13.5" x14ac:dyDescent="0.35">
      <c r="B71" t="s">
        <v>276</v>
      </c>
      <c r="D71" s="30">
        <f>-3.389/2</f>
        <v>-1.6944999999999999</v>
      </c>
      <c r="E71" s="30">
        <f>-3.389/2</f>
        <v>-1.6944999999999999</v>
      </c>
      <c r="F71" s="32">
        <f t="shared" ref="F71:W71" si="324">+F768</f>
        <v>-8.9410000000000007</v>
      </c>
      <c r="G71" s="32">
        <f t="shared" si="324"/>
        <v>-4.6019999999999985</v>
      </c>
      <c r="H71" s="32">
        <f t="shared" si="324"/>
        <v>-4.1159999999999997</v>
      </c>
      <c r="I71" s="32">
        <f t="shared" si="324"/>
        <v>-5.2490000000000006</v>
      </c>
      <c r="J71" s="32">
        <f t="shared" si="324"/>
        <v>-9.9610000000000003</v>
      </c>
      <c r="K71" s="32">
        <f t="shared" si="324"/>
        <v>1.1370000000000005</v>
      </c>
      <c r="L71" s="32">
        <f t="shared" si="324"/>
        <v>-3.633</v>
      </c>
      <c r="M71" s="32">
        <f t="shared" si="324"/>
        <v>-5.2670000000000003</v>
      </c>
      <c r="N71" s="32">
        <f t="shared" si="324"/>
        <v>-4.9480000000000004</v>
      </c>
      <c r="O71" s="32">
        <f t="shared" si="324"/>
        <v>-11.052999999999999</v>
      </c>
      <c r="P71" s="32">
        <f t="shared" si="324"/>
        <v>-6.1779999999999999</v>
      </c>
      <c r="Q71" s="32">
        <f t="shared" si="324"/>
        <v>-14.690999999999999</v>
      </c>
      <c r="R71" s="32">
        <f t="shared" si="324"/>
        <v>-13.786000000000001</v>
      </c>
      <c r="S71" s="32">
        <f t="shared" si="324"/>
        <v>-24.813000000000002</v>
      </c>
      <c r="T71" s="32">
        <f t="shared" si="324"/>
        <v>-7.1929999999999996</v>
      </c>
      <c r="U71" s="32">
        <f t="shared" si="324"/>
        <v>-21.844000000000001</v>
      </c>
      <c r="V71" s="32">
        <f t="shared" si="324"/>
        <v>-14.264000000000003</v>
      </c>
      <c r="W71" s="32">
        <f t="shared" si="324"/>
        <v>-6.955999999999996</v>
      </c>
      <c r="X71" s="32">
        <f t="shared" ref="X71:Y71" si="325">+X768</f>
        <v>-9.1579999999999995</v>
      </c>
      <c r="Y71" s="32">
        <f t="shared" si="325"/>
        <v>-23.235999999999997</v>
      </c>
      <c r="Z71" s="32">
        <f t="shared" ref="Z71:AA71" ca="1" si="326">-Z75*Z13</f>
        <v>-18.576902338543508</v>
      </c>
      <c r="AA71" s="32">
        <f t="shared" ca="1" si="326"/>
        <v>-21.649608579826378</v>
      </c>
      <c r="AD71" s="32">
        <f t="shared" ref="AD71" si="327">+AD768</f>
        <v>-10.991</v>
      </c>
      <c r="AE71" s="33">
        <f t="shared" si="312"/>
        <v>-16.931999999999999</v>
      </c>
      <c r="AF71" s="33">
        <f t="shared" si="313"/>
        <v>-18.189</v>
      </c>
      <c r="AG71" s="33">
        <f t="shared" si="314"/>
        <v>-24.901</v>
      </c>
      <c r="AH71" s="33">
        <f t="shared" si="315"/>
        <v>-59.468000000000004</v>
      </c>
      <c r="AI71" s="33">
        <f t="shared" si="316"/>
        <v>-50.256999999999998</v>
      </c>
      <c r="AJ71" s="33">
        <f t="shared" ca="1" si="317"/>
        <v>-72.620510918369888</v>
      </c>
    </row>
    <row r="72" spans="2:39" x14ac:dyDescent="0.2">
      <c r="B72" s="6" t="s">
        <v>277</v>
      </c>
      <c r="D72" s="16">
        <f>+IFERROR(D70+D71,"n/a")</f>
        <v>37.993000000000002</v>
      </c>
      <c r="E72" s="16">
        <f t="shared" ref="E72:AA72" si="328">+IFERROR(E70+E71,"n/a")</f>
        <v>53.311</v>
      </c>
      <c r="F72" s="16">
        <f t="shared" si="328"/>
        <v>64.089999999999947</v>
      </c>
      <c r="G72" s="16">
        <f t="shared" si="328"/>
        <v>73.582999999999956</v>
      </c>
      <c r="H72" s="16">
        <f t="shared" si="328"/>
        <v>73.652999999999992</v>
      </c>
      <c r="I72" s="16">
        <f t="shared" si="328"/>
        <v>60.127000000000002</v>
      </c>
      <c r="J72" s="16">
        <f t="shared" si="328"/>
        <v>74.37</v>
      </c>
      <c r="K72" s="16">
        <f t="shared" si="328"/>
        <v>100.83299999999998</v>
      </c>
      <c r="L72" s="16">
        <f t="shared" si="328"/>
        <v>88.11099999999999</v>
      </c>
      <c r="M72" s="16">
        <f t="shared" si="328"/>
        <v>116.48099999999998</v>
      </c>
      <c r="N72" s="16">
        <f t="shared" si="328"/>
        <v>149.18500000000003</v>
      </c>
      <c r="O72" s="16">
        <f t="shared" si="328"/>
        <v>162.18999999999994</v>
      </c>
      <c r="P72" s="16">
        <f t="shared" si="328"/>
        <v>123.74200000000002</v>
      </c>
      <c r="Q72" s="16">
        <f t="shared" si="328"/>
        <v>150.90900000000005</v>
      </c>
      <c r="R72" s="16">
        <f t="shared" si="328"/>
        <v>192.31500000000008</v>
      </c>
      <c r="S72" s="16">
        <f t="shared" si="328"/>
        <v>210.93399999999997</v>
      </c>
      <c r="T72" s="16">
        <f t="shared" si="328"/>
        <v>206.03099999999998</v>
      </c>
      <c r="U72" s="16">
        <f t="shared" si="328"/>
        <v>217.81299999999996</v>
      </c>
      <c r="V72" s="16">
        <f t="shared" si="328"/>
        <v>272.43899999999996</v>
      </c>
      <c r="W72" s="16">
        <f t="shared" si="328"/>
        <v>301.01800000000003</v>
      </c>
      <c r="X72" s="16">
        <f t="shared" ref="X72:Y72" si="329">+IFERROR(X70+X71,"n/a")</f>
        <v>267.10900000000009</v>
      </c>
      <c r="Y72" s="16">
        <f t="shared" si="329"/>
        <v>279.96000000000004</v>
      </c>
      <c r="Z72" s="16">
        <f t="shared" ca="1" si="328"/>
        <v>319.95190005795524</v>
      </c>
      <c r="AA72" s="16">
        <f t="shared" ca="1" si="328"/>
        <v>387.10022541365913</v>
      </c>
      <c r="AD72" s="16">
        <f t="shared" ref="AD72" si="330">+IFERROR(AD70+AD71,"n/a")</f>
        <v>129.37699999999995</v>
      </c>
      <c r="AE72" s="16">
        <f t="shared" si="312"/>
        <v>228.97699999999992</v>
      </c>
      <c r="AF72" s="16">
        <f t="shared" si="313"/>
        <v>308.983</v>
      </c>
      <c r="AG72" s="16">
        <f t="shared" si="314"/>
        <v>515.96699999999998</v>
      </c>
      <c r="AH72" s="16">
        <f t="shared" si="315"/>
        <v>677.90000000000009</v>
      </c>
      <c r="AI72" s="16">
        <f t="shared" si="316"/>
        <v>997.30099999999993</v>
      </c>
      <c r="AJ72" s="16">
        <f t="shared" ca="1" si="317"/>
        <v>1254.1211254716145</v>
      </c>
    </row>
    <row r="73" spans="2:39" x14ac:dyDescent="0.2">
      <c r="B73" s="9" t="s">
        <v>28</v>
      </c>
      <c r="H73" s="28">
        <f>+IFERROR(H72/D72-1,"n/a")</f>
        <v>0.93859395151738445</v>
      </c>
      <c r="I73" s="28">
        <f t="shared" ref="I73" si="331">+IFERROR(I72/E72-1,"n/a")</f>
        <v>0.12785353866931781</v>
      </c>
      <c r="J73" s="28">
        <f t="shared" ref="J73" si="332">+IFERROR(J72/F72-1,"n/a")</f>
        <v>0.16039943828990588</v>
      </c>
      <c r="K73" s="28">
        <f t="shared" ref="K73" si="333">+IFERROR(K72/G72-1,"n/a")</f>
        <v>0.37033010342062767</v>
      </c>
      <c r="L73" s="28">
        <f t="shared" ref="L73" si="334">+IFERROR(L72/H72-1,"n/a")</f>
        <v>0.19629886087464188</v>
      </c>
      <c r="M73" s="28">
        <f t="shared" ref="M73" si="335">+IFERROR(M72/I72-1,"n/a")</f>
        <v>0.93724948858250001</v>
      </c>
      <c r="N73" s="28">
        <f t="shared" ref="N73" si="336">+IFERROR(N72/J72-1,"n/a")</f>
        <v>1.0059835955358345</v>
      </c>
      <c r="O73" s="28">
        <f t="shared" ref="O73" si="337">+IFERROR(O72/K72-1,"n/a")</f>
        <v>0.60850118512788431</v>
      </c>
      <c r="P73" s="28">
        <f t="shared" ref="P73" si="338">+IFERROR(P72/L72-1,"n/a")</f>
        <v>0.40438764739930355</v>
      </c>
      <c r="Q73" s="28">
        <f t="shared" ref="Q73" si="339">+IFERROR(Q72/M72-1,"n/a")</f>
        <v>0.29556751744919829</v>
      </c>
      <c r="R73" s="28">
        <f t="shared" ref="R73" si="340">+IFERROR(R72/N72-1,"n/a")</f>
        <v>0.28910413245299482</v>
      </c>
      <c r="S73" s="28">
        <f t="shared" ref="S73" si="341">+IFERROR(S72/O72-1,"n/a")</f>
        <v>0.30053640791664127</v>
      </c>
      <c r="T73" s="28">
        <f t="shared" ref="T73" si="342">+IFERROR(T72/P72-1,"n/a")</f>
        <v>0.66500460635839032</v>
      </c>
      <c r="U73" s="28">
        <f t="shared" ref="U73" si="343">+IFERROR(U72/Q72-1,"n/a")</f>
        <v>0.4433400261084488</v>
      </c>
      <c r="V73" s="28">
        <f t="shared" ref="V73" si="344">+IFERROR(V72/R72-1,"n/a")</f>
        <v>0.41662896809921146</v>
      </c>
      <c r="W73" s="28">
        <f t="shared" ref="W73:Y73" si="345">+IFERROR(W72/S72-1,"n/a")</f>
        <v>0.42707197512018014</v>
      </c>
      <c r="X73" s="28">
        <f t="shared" si="345"/>
        <v>0.29645053414292089</v>
      </c>
      <c r="Y73" s="28">
        <f t="shared" si="345"/>
        <v>0.28532273096647165</v>
      </c>
      <c r="Z73" s="28">
        <f t="shared" ref="Z73" ca="1" si="346">+IFERROR(Z72/V72-1,"n/a")</f>
        <v>0.17439830588849348</v>
      </c>
      <c r="AA73" s="28">
        <f t="shared" ref="AA73" ca="1" si="347">+IFERROR(AA72/W72-1,"n/a")</f>
        <v>0.285970358628584</v>
      </c>
      <c r="AE73" s="28">
        <f>+IFERROR(AE72/AD72-1,"n/a")</f>
        <v>0.76984317150652748</v>
      </c>
      <c r="AF73" s="28">
        <f t="shared" ref="AF73" si="348">+IFERROR(AF72/AE72-1,"n/a")</f>
        <v>0.34940627224568455</v>
      </c>
      <c r="AG73" s="28">
        <f t="shared" ref="AG73" si="349">+IFERROR(AG72/AF72-1,"n/a")</f>
        <v>0.66988798736500055</v>
      </c>
      <c r="AH73" s="28">
        <f t="shared" ref="AH73" si="350">+IFERROR(AH72/AG72-1,"n/a")</f>
        <v>0.31384371481121875</v>
      </c>
      <c r="AI73" s="28">
        <f t="shared" ref="AI73" si="351">+IFERROR(AI72/AH72-1,"n/a")</f>
        <v>0.47116241333529985</v>
      </c>
      <c r="AJ73" s="28">
        <f t="shared" ref="AJ73" ca="1" si="352">+IFERROR(AJ72/AI72-1,"n/a")</f>
        <v>0.25751515888544652</v>
      </c>
    </row>
    <row r="74" spans="2:39" x14ac:dyDescent="0.2">
      <c r="B74" s="9" t="s">
        <v>29</v>
      </c>
      <c r="D74" s="43">
        <f>+IFERROR(D72/D13,"n/a")</f>
        <v>0.36406408708484256</v>
      </c>
      <c r="E74" s="43">
        <f t="shared" ref="E74:AA74" si="353">+IFERROR(E72/E13,"n/a")</f>
        <v>0.43517762685300071</v>
      </c>
      <c r="F74" s="43">
        <f t="shared" si="353"/>
        <v>0.4702265657099251</v>
      </c>
      <c r="G74" s="43">
        <f t="shared" si="353"/>
        <v>0.48809334288519168</v>
      </c>
      <c r="H74" s="43">
        <f t="shared" si="353"/>
        <v>0.46038592082809832</v>
      </c>
      <c r="I74" s="43">
        <f t="shared" si="353"/>
        <v>0.43221076088128524</v>
      </c>
      <c r="J74" s="43">
        <f t="shared" si="353"/>
        <v>0.45974666641939144</v>
      </c>
      <c r="K74" s="43">
        <f t="shared" si="353"/>
        <v>0.55839028010056591</v>
      </c>
      <c r="L74" s="43">
        <f t="shared" si="353"/>
        <v>0.48202611697384468</v>
      </c>
      <c r="M74" s="43">
        <f t="shared" si="353"/>
        <v>0.54365084921379458</v>
      </c>
      <c r="N74" s="43">
        <f t="shared" si="353"/>
        <v>0.59532075531931883</v>
      </c>
      <c r="O74" s="43">
        <f t="shared" si="353"/>
        <v>0.56090635882928619</v>
      </c>
      <c r="P74" s="43">
        <f t="shared" si="353"/>
        <v>0.4681522397094432</v>
      </c>
      <c r="Q74" s="43">
        <f t="shared" si="353"/>
        <v>0.50881866029192124</v>
      </c>
      <c r="R74" s="43">
        <f t="shared" si="353"/>
        <v>0.55145192878423377</v>
      </c>
      <c r="S74" s="43">
        <f t="shared" si="353"/>
        <v>0.51966858913873071</v>
      </c>
      <c r="T74" s="43">
        <f t="shared" si="353"/>
        <v>0.509652251779804</v>
      </c>
      <c r="U74" s="43">
        <f t="shared" si="353"/>
        <v>0.48576360469498842</v>
      </c>
      <c r="V74" s="43">
        <f t="shared" si="353"/>
        <v>0.52602525486561613</v>
      </c>
      <c r="W74" s="43">
        <f t="shared" si="353"/>
        <v>0.51627542418665762</v>
      </c>
      <c r="X74" s="43">
        <f t="shared" ref="X74:Y74" si="354">+IFERROR(X72/X13,"n/a")</f>
        <v>0.47210586409606542</v>
      </c>
      <c r="Y74" s="43">
        <f t="shared" si="354"/>
        <v>0.45678520848697651</v>
      </c>
      <c r="Z74" s="43">
        <f t="shared" ca="1" si="353"/>
        <v>0.48224688047346087</v>
      </c>
      <c r="AA74" s="43">
        <f t="shared" ca="1" si="353"/>
        <v>0.50064675634285205</v>
      </c>
      <c r="AB74" s="95"/>
      <c r="AC74" s="95"/>
      <c r="AD74" s="43">
        <f t="shared" ref="AD74:AJ74" si="355">+IFERROR(AD72/AD13,"n/a")</f>
        <v>0.34470107718254006</v>
      </c>
      <c r="AE74" s="43">
        <f t="shared" si="355"/>
        <v>0.44555509287546152</v>
      </c>
      <c r="AF74" s="43">
        <f t="shared" si="355"/>
        <v>0.48170436067766603</v>
      </c>
      <c r="AG74" s="43">
        <f t="shared" si="355"/>
        <v>0.550774282319762</v>
      </c>
      <c r="AH74" s="43">
        <f t="shared" si="355"/>
        <v>0.51529739249941664</v>
      </c>
      <c r="AI74" s="43">
        <f t="shared" si="355"/>
        <v>0.51048664331182791</v>
      </c>
      <c r="AJ74" s="43">
        <f t="shared" ca="1" si="355"/>
        <v>0.47952597869558677</v>
      </c>
    </row>
    <row r="75" spans="2:39" ht="10.15" x14ac:dyDescent="0.2">
      <c r="B75" s="9" t="s">
        <v>291</v>
      </c>
      <c r="D75" s="43">
        <f>IFERROR(-D71/D13,"n/a")</f>
        <v>1.6237375189252379E-2</v>
      </c>
      <c r="E75" s="43">
        <f t="shared" ref="E75:W75" si="356">IFERROR(-E71/E13,"n/a")</f>
        <v>1.3832201397505387E-2</v>
      </c>
      <c r="F75" s="43">
        <f t="shared" si="356"/>
        <v>6.559987086928451E-2</v>
      </c>
      <c r="G75" s="43">
        <f t="shared" si="356"/>
        <v>3.0526148213006438E-2</v>
      </c>
      <c r="H75" s="43">
        <f t="shared" si="356"/>
        <v>2.5728055206555776E-2</v>
      </c>
      <c r="I75" s="43">
        <f t="shared" si="356"/>
        <v>3.7731373324228157E-2</v>
      </c>
      <c r="J75" s="43">
        <f t="shared" si="356"/>
        <v>6.1577740274351991E-2</v>
      </c>
      <c r="K75" s="43">
        <f t="shared" si="356"/>
        <v>-6.2964480723011699E-3</v>
      </c>
      <c r="L75" s="43">
        <f t="shared" si="356"/>
        <v>1.9874940506474537E-2</v>
      </c>
      <c r="M75" s="43">
        <f t="shared" si="356"/>
        <v>2.4582627405405663E-2</v>
      </c>
      <c r="N75" s="43">
        <f t="shared" si="356"/>
        <v>1.9744928091430032E-2</v>
      </c>
      <c r="O75" s="43">
        <f t="shared" si="356"/>
        <v>3.8224908959492584E-2</v>
      </c>
      <c r="P75" s="43">
        <f t="shared" si="356"/>
        <v>2.3373184019370462E-2</v>
      </c>
      <c r="Q75" s="43">
        <f t="shared" si="356"/>
        <v>4.9533526418892262E-2</v>
      </c>
      <c r="R75" s="43">
        <f t="shared" si="356"/>
        <v>3.953054254852427E-2</v>
      </c>
      <c r="S75" s="43">
        <f t="shared" si="356"/>
        <v>6.1130669793865985E-2</v>
      </c>
      <c r="T75" s="43">
        <f t="shared" si="356"/>
        <v>1.779309253001796E-2</v>
      </c>
      <c r="U75" s="43">
        <f t="shared" si="356"/>
        <v>4.8716193160910186E-2</v>
      </c>
      <c r="V75" s="43">
        <f t="shared" si="356"/>
        <v>2.754093296261971E-2</v>
      </c>
      <c r="W75" s="43">
        <f t="shared" si="356"/>
        <v>1.1930222945612514E-2</v>
      </c>
      <c r="X75" s="43">
        <f t="shared" ref="X75:Y75" si="357">IFERROR(-X71/X13,"n/a")</f>
        <v>1.6186446369803209E-2</v>
      </c>
      <c r="Y75" s="43">
        <f t="shared" si="357"/>
        <v>3.7912062810413573E-2</v>
      </c>
      <c r="Z75" s="69">
        <v>2.8000000000000001E-2</v>
      </c>
      <c r="AA75" s="69">
        <v>2.8000000000000001E-2</v>
      </c>
      <c r="AB75" s="95"/>
      <c r="AC75" s="95"/>
      <c r="AD75" s="43">
        <f t="shared" ref="AD75:AJ75" si="358">IFERROR(-AD71/AD13,"n/a")</f>
        <v>2.9283485776554558E-2</v>
      </c>
      <c r="AE75" s="43">
        <f t="shared" si="358"/>
        <v>3.2947146798880743E-2</v>
      </c>
      <c r="AF75" s="43">
        <f t="shared" si="358"/>
        <v>2.8356642975070043E-2</v>
      </c>
      <c r="AG75" s="43">
        <f t="shared" si="358"/>
        <v>2.6580828626723015E-2</v>
      </c>
      <c r="AH75" s="43">
        <f t="shared" si="358"/>
        <v>4.5203872749897199E-2</v>
      </c>
      <c r="AI75" s="43">
        <f t="shared" si="358"/>
        <v>2.5724958896985502E-2</v>
      </c>
      <c r="AJ75" s="43">
        <f t="shared" ca="1" si="358"/>
        <v>2.7767191592765375E-2</v>
      </c>
    </row>
    <row r="76" spans="2:39" x14ac:dyDescent="0.2">
      <c r="B76" s="9"/>
      <c r="D76" s="43"/>
      <c r="E76" s="43"/>
      <c r="F76" s="43"/>
      <c r="G76" s="43"/>
      <c r="H76" s="43"/>
      <c r="I76" s="43"/>
      <c r="J76" s="43"/>
      <c r="K76" s="43"/>
      <c r="L76" s="43"/>
      <c r="M76" s="43"/>
      <c r="N76" s="43"/>
      <c r="O76" s="43"/>
      <c r="P76" s="43"/>
      <c r="Q76" s="43"/>
      <c r="R76" s="43"/>
      <c r="S76" s="43"/>
      <c r="T76" s="43"/>
      <c r="U76" s="43"/>
      <c r="V76" s="43"/>
      <c r="W76" s="43"/>
      <c r="X76" s="43"/>
      <c r="Y76" s="43"/>
      <c r="Z76" s="43"/>
      <c r="AA76" s="43"/>
      <c r="AB76" s="95"/>
      <c r="AC76" s="95"/>
      <c r="AD76" s="43"/>
      <c r="AE76" s="43"/>
      <c r="AF76" s="43"/>
      <c r="AG76" s="43"/>
      <c r="AH76" s="43"/>
      <c r="AI76" s="43"/>
      <c r="AJ76" s="43"/>
    </row>
    <row r="77" spans="2:39" ht="13.5" x14ac:dyDescent="0.35">
      <c r="B77" t="s">
        <v>278</v>
      </c>
      <c r="D77" s="32">
        <f>+D52</f>
        <v>-7.6358000000000006</v>
      </c>
      <c r="E77" s="32">
        <f t="shared" ref="E77:V77" si="359">+E52</f>
        <v>-10.699400000000001</v>
      </c>
      <c r="F77" s="32">
        <f t="shared" si="359"/>
        <v>-14.254599999999991</v>
      </c>
      <c r="G77" s="32">
        <f t="shared" si="359"/>
        <v>-15.238199999999992</v>
      </c>
      <c r="H77" s="32">
        <f t="shared" si="359"/>
        <v>-15.130800000000001</v>
      </c>
      <c r="I77" s="32">
        <f t="shared" si="359"/>
        <v>-12.643000000000001</v>
      </c>
      <c r="J77" s="32">
        <f t="shared" si="359"/>
        <v>-16.4072</v>
      </c>
      <c r="K77" s="32">
        <f t="shared" si="359"/>
        <v>-19.383799999999997</v>
      </c>
      <c r="L77" s="32">
        <f t="shared" si="359"/>
        <v>-17.775399999999998</v>
      </c>
      <c r="M77" s="32">
        <f t="shared" si="359"/>
        <v>-23.764199999999995</v>
      </c>
      <c r="N77" s="32">
        <f t="shared" si="359"/>
        <v>-30.20900000000001</v>
      </c>
      <c r="O77" s="32">
        <f t="shared" si="359"/>
        <v>-34.011799999999987</v>
      </c>
      <c r="P77" s="32">
        <f t="shared" si="359"/>
        <v>-25.311000000000003</v>
      </c>
      <c r="Q77" s="32">
        <f t="shared" si="359"/>
        <v>-32.338600000000007</v>
      </c>
      <c r="R77" s="32">
        <f t="shared" si="359"/>
        <v>-40.31140000000002</v>
      </c>
      <c r="S77" s="32">
        <f t="shared" si="359"/>
        <v>-46.15379999999999</v>
      </c>
      <c r="T77" s="32">
        <f t="shared" si="359"/>
        <v>-41.5212</v>
      </c>
      <c r="U77" s="32">
        <f t="shared" si="359"/>
        <v>-46.738799999999998</v>
      </c>
      <c r="V77" s="32">
        <f t="shared" si="359"/>
        <v>-55.912599999999998</v>
      </c>
      <c r="W77" s="32">
        <f t="shared" ref="W77:AA77" si="360">+W52</f>
        <v>-60.228200000000015</v>
      </c>
      <c r="X77" s="32">
        <f t="shared" ref="X77:Y77" si="361">+X52</f>
        <v>-53.819400000000023</v>
      </c>
      <c r="Y77" s="32">
        <f t="shared" si="361"/>
        <v>-59.257400000000011</v>
      </c>
      <c r="Z77" s="32">
        <f t="shared" ca="1" si="360"/>
        <v>-66.223960479299748</v>
      </c>
      <c r="AA77" s="32">
        <f t="shared" ca="1" si="360"/>
        <v>-80.168166798697115</v>
      </c>
      <c r="AB77" s="95"/>
      <c r="AC77" s="95"/>
      <c r="AD77" s="32">
        <f t="shared" ref="AD77" si="362">+AD52</f>
        <v>-27.047199999999989</v>
      </c>
      <c r="AE77" s="33">
        <f t="shared" ref="AE77" si="363">+IFERROR(D77+E77+F77+G77,"n/a")</f>
        <v>-47.827999999999982</v>
      </c>
      <c r="AF77" s="33">
        <f t="shared" ref="AF77" si="364">+IFERROR(H77+I77+J77+K77,"n/a")</f>
        <v>-63.564799999999991</v>
      </c>
      <c r="AG77" s="33">
        <f t="shared" ref="AG77" si="365">+IFERROR(L77+M77+N77+O77,"n/a")</f>
        <v>-105.7604</v>
      </c>
      <c r="AH77" s="33">
        <f t="shared" ref="AH77" si="366">+IFERROR(P77+Q77+R77+S77,"n/a")</f>
        <v>-144.1148</v>
      </c>
      <c r="AI77" s="33">
        <f t="shared" ref="AI77" si="367">+IFERROR(T77+U77+V77+W77,"n/a")</f>
        <v>-204.4008</v>
      </c>
      <c r="AJ77" s="33">
        <f t="shared" ref="AJ77" ca="1" si="368">+IFERROR(X77+Y77+Z77+AA77,"n/a")</f>
        <v>-259.4689272779969</v>
      </c>
    </row>
    <row r="78" spans="2:39" s="4" customFormat="1" x14ac:dyDescent="0.2">
      <c r="B78" s="6" t="s">
        <v>279</v>
      </c>
      <c r="D78" s="16">
        <f>+IFERROR(D72+D77,"n/a")</f>
        <v>30.357200000000002</v>
      </c>
      <c r="E78" s="16">
        <f t="shared" ref="E78:V78" si="369">+IFERROR(E72+E77,"n/a")</f>
        <v>42.611599999999996</v>
      </c>
      <c r="F78" s="16">
        <f t="shared" si="369"/>
        <v>49.835399999999957</v>
      </c>
      <c r="G78" s="16">
        <f t="shared" si="369"/>
        <v>58.344799999999964</v>
      </c>
      <c r="H78" s="16">
        <f t="shared" si="369"/>
        <v>58.522199999999991</v>
      </c>
      <c r="I78" s="16">
        <f t="shared" si="369"/>
        <v>47.484000000000002</v>
      </c>
      <c r="J78" s="16">
        <f t="shared" si="369"/>
        <v>57.962800000000001</v>
      </c>
      <c r="K78" s="16">
        <f t="shared" si="369"/>
        <v>81.44919999999999</v>
      </c>
      <c r="L78" s="16">
        <f t="shared" si="369"/>
        <v>70.335599999999999</v>
      </c>
      <c r="M78" s="16">
        <f t="shared" si="369"/>
        <v>92.716799999999978</v>
      </c>
      <c r="N78" s="16">
        <f t="shared" si="369"/>
        <v>118.97600000000003</v>
      </c>
      <c r="O78" s="16">
        <f t="shared" si="369"/>
        <v>128.17819999999995</v>
      </c>
      <c r="P78" s="16">
        <f t="shared" si="369"/>
        <v>98.431000000000012</v>
      </c>
      <c r="Q78" s="16">
        <f t="shared" si="369"/>
        <v>118.57040000000003</v>
      </c>
      <c r="R78" s="16">
        <f t="shared" si="369"/>
        <v>152.00360000000006</v>
      </c>
      <c r="S78" s="16">
        <f t="shared" si="369"/>
        <v>164.78019999999998</v>
      </c>
      <c r="T78" s="16">
        <f t="shared" si="369"/>
        <v>164.50979999999998</v>
      </c>
      <c r="U78" s="16">
        <f t="shared" si="369"/>
        <v>171.07419999999996</v>
      </c>
      <c r="V78" s="16">
        <f t="shared" si="369"/>
        <v>216.52639999999997</v>
      </c>
      <c r="W78" s="16">
        <f t="shared" ref="W78:X78" si="370">+IFERROR(W72+W77,"n/a")</f>
        <v>240.78980000000001</v>
      </c>
      <c r="X78" s="16">
        <f t="shared" si="370"/>
        <v>213.28960000000006</v>
      </c>
      <c r="Y78" s="16">
        <f t="shared" ref="Y78" si="371">+IFERROR(Y72+Y77,"n/a")</f>
        <v>220.70260000000002</v>
      </c>
      <c r="Z78" s="16">
        <f t="shared" ref="Z78" ca="1" si="372">+IFERROR(Z72+Z77,"n/a")</f>
        <v>253.72793957865548</v>
      </c>
      <c r="AA78" s="16">
        <f t="shared" ref="AA78" ca="1" si="373">+IFERROR(AA72+AA77,"n/a")</f>
        <v>306.93205861496199</v>
      </c>
      <c r="AB78" s="99"/>
      <c r="AC78" s="99"/>
      <c r="AD78" s="16">
        <f t="shared" ref="AD78" si="374">+IFERROR(AD72+AD77,"n/a")</f>
        <v>102.32979999999996</v>
      </c>
      <c r="AE78" s="16">
        <f t="shared" ref="AE78" si="375">+IFERROR(D78+E78+F78+G78,"n/a")</f>
        <v>181.14899999999992</v>
      </c>
      <c r="AF78" s="16">
        <f t="shared" ref="AF78" si="376">+IFERROR(H78+I78+J78+K78,"n/a")</f>
        <v>245.41819999999998</v>
      </c>
      <c r="AG78" s="16">
        <f t="shared" ref="AG78" si="377">+IFERROR(L78+M78+N78+O78,"n/a")</f>
        <v>410.20659999999998</v>
      </c>
      <c r="AH78" s="16">
        <f t="shared" ref="AH78" si="378">+IFERROR(P78+Q78+R78+S78,"n/a")</f>
        <v>533.78520000000003</v>
      </c>
      <c r="AI78" s="16">
        <f t="shared" ref="AI78" si="379">+IFERROR(T78+U78+V78+W78,"n/a")</f>
        <v>792.90019999999993</v>
      </c>
      <c r="AJ78" s="16">
        <f t="shared" ref="AJ78" ca="1" si="380">+IFERROR(X78+Y78+Z78+AA78,"n/a")</f>
        <v>994.65219819361755</v>
      </c>
    </row>
    <row r="79" spans="2:39" x14ac:dyDescent="0.2">
      <c r="B79" s="9" t="s">
        <v>28</v>
      </c>
      <c r="H79" s="28">
        <f>+IFERROR(H78/D78-1,"n/a")</f>
        <v>0.92778648887249116</v>
      </c>
      <c r="I79" s="28">
        <f t="shared" ref="I79" si="381">+IFERROR(I78/E78-1,"n/a")</f>
        <v>0.11434445080682276</v>
      </c>
      <c r="J79" s="28">
        <f t="shared" ref="J79" si="382">+IFERROR(J78/F78-1,"n/a")</f>
        <v>0.16308487540985017</v>
      </c>
      <c r="K79" s="28">
        <f t="shared" ref="K79" si="383">+IFERROR(K78/G78-1,"n/a")</f>
        <v>0.39599758676008912</v>
      </c>
      <c r="L79" s="28">
        <f t="shared" ref="L79" si="384">+IFERROR(L78/H78-1,"n/a")</f>
        <v>0.20186185755149344</v>
      </c>
      <c r="M79" s="28">
        <f t="shared" ref="M79" si="385">+IFERROR(M78/I78-1,"n/a")</f>
        <v>0.95259034622188477</v>
      </c>
      <c r="N79" s="28">
        <f t="shared" ref="N79" si="386">+IFERROR(N78/J78-1,"n/a")</f>
        <v>1.0526268572256692</v>
      </c>
      <c r="O79" s="28">
        <f t="shared" ref="O79" si="387">+IFERROR(O78/K78-1,"n/a")</f>
        <v>0.57371956998963736</v>
      </c>
      <c r="P79" s="28">
        <f t="shared" ref="P79" si="388">+IFERROR(P78/L78-1,"n/a")</f>
        <v>0.3994477903081799</v>
      </c>
      <c r="Q79" s="28">
        <f t="shared" ref="Q79" si="389">+IFERROR(Q78/M78-1,"n/a")</f>
        <v>0.27884482639607988</v>
      </c>
      <c r="R79" s="28">
        <f t="shared" ref="R79" si="390">+IFERROR(R78/N78-1,"n/a")</f>
        <v>0.27759884346422825</v>
      </c>
      <c r="S79" s="28">
        <f t="shared" ref="S79" si="391">+IFERROR(S78/O78-1,"n/a")</f>
        <v>0.2855555780936232</v>
      </c>
      <c r="T79" s="28">
        <f t="shared" ref="T79" si="392">+IFERROR(T78/P78-1,"n/a")</f>
        <v>0.67132102691225293</v>
      </c>
      <c r="U79" s="28">
        <f t="shared" ref="U79" si="393">+IFERROR(U78/Q78-1,"n/a")</f>
        <v>0.44280697374724132</v>
      </c>
      <c r="V79" s="28">
        <f t="shared" ref="V79" si="394">+IFERROR(V78/R78-1,"n/a")</f>
        <v>0.42448205174087894</v>
      </c>
      <c r="W79" s="28">
        <f t="shared" ref="W79:Y79" si="395">+IFERROR(W78/S78-1,"n/a")</f>
        <v>0.4612787215939782</v>
      </c>
      <c r="X79" s="28">
        <f t="shared" si="395"/>
        <v>0.29651607381444811</v>
      </c>
      <c r="Y79" s="28">
        <f t="shared" si="395"/>
        <v>0.29009868232614888</v>
      </c>
      <c r="Z79" s="28">
        <f t="shared" ref="Z79" ca="1" si="396">+IFERROR(Z78/V78-1,"n/a")</f>
        <v>0.17181064100569499</v>
      </c>
      <c r="AA79" s="28">
        <f t="shared" ref="AA79" ca="1" si="397">+IFERROR(AA78/W78-1,"n/a")</f>
        <v>0.27468878920519879</v>
      </c>
      <c r="AE79" s="28">
        <f>+IFERROR(AE78/AD78-1,"n/a")</f>
        <v>0.77024679028005516</v>
      </c>
      <c r="AF79" s="28">
        <f t="shared" ref="AF79" si="398">+IFERROR(AF78/AE78-1,"n/a")</f>
        <v>0.35478639131322898</v>
      </c>
      <c r="AG79" s="28">
        <f t="shared" ref="AG79" si="399">+IFERROR(AG78/AF78-1,"n/a")</f>
        <v>0.67145957390283195</v>
      </c>
      <c r="AH79" s="28">
        <f t="shared" ref="AH79" si="400">+IFERROR(AH78/AG78-1,"n/a")</f>
        <v>0.30125941415862156</v>
      </c>
      <c r="AI79" s="28">
        <f t="shared" ref="AI79" si="401">+IFERROR(AI78/AH78-1,"n/a")</f>
        <v>0.48542934498745915</v>
      </c>
      <c r="AJ79" s="28">
        <f t="shared" ref="AJ79" ca="1" si="402">+IFERROR(AJ78/AI78-1,"n/a")</f>
        <v>0.25444816156386096</v>
      </c>
    </row>
    <row r="80" spans="2:39" x14ac:dyDescent="0.2">
      <c r="B80" s="9"/>
      <c r="D80" s="43"/>
      <c r="E80" s="43"/>
      <c r="F80" s="43"/>
      <c r="G80" s="43"/>
      <c r="H80" s="43"/>
      <c r="I80" s="43"/>
      <c r="J80" s="43"/>
      <c r="K80" s="43"/>
      <c r="L80" s="43"/>
      <c r="M80" s="43"/>
      <c r="N80" s="43"/>
      <c r="O80" s="43"/>
      <c r="P80" s="43"/>
      <c r="Q80" s="43"/>
      <c r="R80" s="43"/>
      <c r="S80" s="43"/>
      <c r="T80" s="43"/>
      <c r="U80" s="43"/>
      <c r="V80" s="43"/>
      <c r="W80" s="43"/>
      <c r="X80" s="43"/>
      <c r="Y80" s="43"/>
      <c r="Z80" s="43"/>
      <c r="AA80" s="43"/>
      <c r="AB80" s="95"/>
      <c r="AC80" s="95"/>
      <c r="AD80" s="43"/>
      <c r="AE80" s="43"/>
      <c r="AF80" s="43"/>
      <c r="AG80" s="43"/>
      <c r="AH80" s="43"/>
      <c r="AI80" s="43"/>
      <c r="AJ80" s="43"/>
    </row>
    <row r="81" spans="2:39" ht="12" x14ac:dyDescent="0.35">
      <c r="B81" t="s">
        <v>280</v>
      </c>
      <c r="D81" s="55" t="str">
        <f>IFERROR(D82-D78,"n/a")</f>
        <v>n/a</v>
      </c>
      <c r="E81" s="55" t="str">
        <f t="shared" ref="E81:V81" si="403">IFERROR(E82-E78,"n/a")</f>
        <v>n/a</v>
      </c>
      <c r="F81" s="55">
        <f t="shared" si="403"/>
        <v>38.49860000000006</v>
      </c>
      <c r="G81" s="55">
        <f t="shared" si="403"/>
        <v>-12.442799999999899</v>
      </c>
      <c r="H81" s="55">
        <f t="shared" si="403"/>
        <v>-76.277199999999979</v>
      </c>
      <c r="I81" s="55">
        <f t="shared" si="403"/>
        <v>295.13199999999995</v>
      </c>
      <c r="J81" s="55">
        <f t="shared" si="403"/>
        <v>106.54120000000005</v>
      </c>
      <c r="K81" s="55">
        <f t="shared" si="403"/>
        <v>26.600800000000092</v>
      </c>
      <c r="L81" s="55">
        <f t="shared" si="403"/>
        <v>-17.27660000000003</v>
      </c>
      <c r="M81" s="55">
        <f t="shared" si="403"/>
        <v>37.77819999999997</v>
      </c>
      <c r="N81" s="55">
        <f t="shared" si="403"/>
        <v>-215.40099999999993</v>
      </c>
      <c r="O81" s="55">
        <f t="shared" si="403"/>
        <v>-171.7041999999999</v>
      </c>
      <c r="P81" s="55">
        <f t="shared" si="403"/>
        <v>-71.752000000000066</v>
      </c>
      <c r="Q81" s="55">
        <f t="shared" si="403"/>
        <v>271.00459999999998</v>
      </c>
      <c r="R81" s="55">
        <f t="shared" si="403"/>
        <v>-30.867600000000138</v>
      </c>
      <c r="S81" s="55">
        <f t="shared" si="403"/>
        <v>257.20979999999997</v>
      </c>
      <c r="T81" s="55">
        <f t="shared" si="403"/>
        <v>55.282199999999932</v>
      </c>
      <c r="U81" s="55">
        <f t="shared" si="403"/>
        <v>360.52680000000004</v>
      </c>
      <c r="V81" s="55">
        <f t="shared" si="403"/>
        <v>-363.78139999999996</v>
      </c>
      <c r="W81" s="55">
        <f t="shared" ref="W81:X81" si="404">IFERROR(W82-W78,"n/a")</f>
        <v>202.36920000000003</v>
      </c>
      <c r="X81" s="55">
        <f t="shared" si="404"/>
        <v>-401.30560000000014</v>
      </c>
      <c r="Y81" s="55">
        <f t="shared" ref="Y81" si="405">IFERROR(Y82-Y78,"n/a")</f>
        <v>33.57840000000013</v>
      </c>
      <c r="Z81" s="30">
        <v>200</v>
      </c>
      <c r="AA81" s="30">
        <v>150</v>
      </c>
      <c r="AB81" s="95"/>
      <c r="AC81" s="95"/>
      <c r="AD81" s="55">
        <f t="shared" ref="AD81" si="406">IFERROR(AD82-AD78,"n/a")</f>
        <v>-80.924800000000047</v>
      </c>
      <c r="AE81" s="55">
        <f t="shared" ref="AE81" si="407">IFERROR(AE82-AE78,"n/a")</f>
        <v>95.09100000000015</v>
      </c>
      <c r="AF81" s="33">
        <f t="shared" ref="AF81" si="408">+IFERROR(H81+I81+J81+K81,"n/a")</f>
        <v>351.99680000000012</v>
      </c>
      <c r="AG81" s="33">
        <f t="shared" ref="AG81" si="409">+IFERROR(L81+M81+N81+O81,"n/a")</f>
        <v>-366.60359999999991</v>
      </c>
      <c r="AH81" s="33">
        <f t="shared" ref="AH81" si="410">+IFERROR(P81+Q81+R81+S81,"n/a")</f>
        <v>425.59479999999974</v>
      </c>
      <c r="AI81" s="33">
        <f t="shared" ref="AI81" si="411">+IFERROR(T81+U81+V81+W81,"n/a")</f>
        <v>254.39680000000004</v>
      </c>
      <c r="AJ81" s="33">
        <f t="shared" ref="AJ81" si="412">+IFERROR(X81+Y81+Z81+AA81,"n/a")</f>
        <v>-17.727200000000039</v>
      </c>
    </row>
    <row r="82" spans="2:39" x14ac:dyDescent="0.2">
      <c r="B82" s="3" t="s">
        <v>281</v>
      </c>
      <c r="D82" s="45" t="str">
        <f t="shared" ref="D82:W82" si="413">+IFERROR(D766+D71+D779,"n/a")</f>
        <v>n/a</v>
      </c>
      <c r="E82" s="45" t="str">
        <f t="shared" si="413"/>
        <v>n/a</v>
      </c>
      <c r="F82" s="45">
        <f t="shared" si="413"/>
        <v>88.334000000000017</v>
      </c>
      <c r="G82" s="45">
        <f t="shared" si="413"/>
        <v>45.902000000000065</v>
      </c>
      <c r="H82" s="45">
        <f t="shared" si="413"/>
        <v>-17.754999999999985</v>
      </c>
      <c r="I82" s="45">
        <f t="shared" si="413"/>
        <v>342.61599999999993</v>
      </c>
      <c r="J82" s="45">
        <f t="shared" si="413"/>
        <v>164.50400000000005</v>
      </c>
      <c r="K82" s="45">
        <f t="shared" si="413"/>
        <v>108.05000000000008</v>
      </c>
      <c r="L82" s="45">
        <f t="shared" si="413"/>
        <v>53.058999999999969</v>
      </c>
      <c r="M82" s="45">
        <f t="shared" si="413"/>
        <v>130.49499999999995</v>
      </c>
      <c r="N82" s="45">
        <f t="shared" si="413"/>
        <v>-96.424999999999898</v>
      </c>
      <c r="O82" s="45">
        <f t="shared" si="413"/>
        <v>-43.525999999999961</v>
      </c>
      <c r="P82" s="45">
        <f t="shared" si="413"/>
        <v>26.678999999999949</v>
      </c>
      <c r="Q82" s="45">
        <f t="shared" si="413"/>
        <v>389.57500000000005</v>
      </c>
      <c r="R82" s="45">
        <f t="shared" si="413"/>
        <v>121.13599999999992</v>
      </c>
      <c r="S82" s="45">
        <f t="shared" si="413"/>
        <v>421.98999999999995</v>
      </c>
      <c r="T82" s="45">
        <f t="shared" si="413"/>
        <v>219.79199999999992</v>
      </c>
      <c r="U82" s="45">
        <f t="shared" si="413"/>
        <v>531.601</v>
      </c>
      <c r="V82" s="45">
        <f t="shared" si="413"/>
        <v>-147.25499999999997</v>
      </c>
      <c r="W82" s="45">
        <f t="shared" si="413"/>
        <v>443.15900000000005</v>
      </c>
      <c r="X82" s="45">
        <f t="shared" ref="X82:Y82" si="414">+IFERROR(X766+X71+X779,"n/a")</f>
        <v>-188.01600000000008</v>
      </c>
      <c r="Y82" s="45">
        <f t="shared" si="414"/>
        <v>254.28100000000015</v>
      </c>
      <c r="Z82" s="45">
        <f t="shared" ref="Z82:AA82" ca="1" si="415">+IFERROR(Z78+Z81,"n/a")</f>
        <v>453.72793957865548</v>
      </c>
      <c r="AA82" s="45">
        <f t="shared" ca="1" si="415"/>
        <v>456.93205861496199</v>
      </c>
      <c r="AB82" s="95"/>
      <c r="AC82" s="95"/>
      <c r="AD82" s="45">
        <f>+IFERROR(AD766+AD71+AD779,"n/a")</f>
        <v>21.404999999999912</v>
      </c>
      <c r="AE82" s="45">
        <f>+IFERROR(AE766+AE71+AE779,"n/a")</f>
        <v>276.24000000000007</v>
      </c>
      <c r="AF82" s="19">
        <f t="shared" ref="AF82" si="416">+IFERROR(H82+I82+J82+K82,"n/a")</f>
        <v>597.41500000000008</v>
      </c>
      <c r="AG82" s="19">
        <f t="shared" ref="AG82" si="417">+IFERROR(L82+M82+N82+O82,"n/a")</f>
        <v>43.603000000000058</v>
      </c>
      <c r="AH82" s="19">
        <f t="shared" ref="AH82" si="418">+IFERROR(P82+Q82+R82+S82,"n/a")</f>
        <v>959.37999999999988</v>
      </c>
      <c r="AI82" s="19">
        <f t="shared" ref="AI82" si="419">+IFERROR(T82+U82+V82+W82,"n/a")</f>
        <v>1047.297</v>
      </c>
      <c r="AJ82" s="19">
        <f t="shared" ref="AJ82" ca="1" si="420">+IFERROR(X82+Y82+Z82+AA82,"n/a")</f>
        <v>976.92499819361751</v>
      </c>
    </row>
    <row r="83" spans="2:39" ht="12" x14ac:dyDescent="0.35">
      <c r="B83" s="68" t="s">
        <v>282</v>
      </c>
      <c r="D83" s="55" t="str">
        <f>+IFERROR(D84-D82,"n/a")</f>
        <v>n/a</v>
      </c>
      <c r="E83" s="55" t="str">
        <f t="shared" ref="E83:V83" si="421">+IFERROR(E84-E82,"n/a")</f>
        <v>n/a</v>
      </c>
      <c r="F83" s="55">
        <f t="shared" si="421"/>
        <v>21.09800000000007</v>
      </c>
      <c r="G83" s="55">
        <f t="shared" si="421"/>
        <v>-38.623000000000047</v>
      </c>
      <c r="H83" s="55">
        <f t="shared" si="421"/>
        <v>57.477000000000004</v>
      </c>
      <c r="I83" s="55">
        <f t="shared" si="421"/>
        <v>-268.91300000000001</v>
      </c>
      <c r="J83" s="55">
        <f t="shared" si="421"/>
        <v>-92.575999999999965</v>
      </c>
      <c r="K83" s="55">
        <f t="shared" si="421"/>
        <v>-42.541999999999973</v>
      </c>
      <c r="L83" s="55">
        <f t="shared" si="421"/>
        <v>35.34899999999999</v>
      </c>
      <c r="M83" s="55">
        <f t="shared" si="421"/>
        <v>-182.71499999999997</v>
      </c>
      <c r="N83" s="55">
        <f t="shared" si="421"/>
        <v>219.92899999999997</v>
      </c>
      <c r="O83" s="55">
        <f t="shared" si="421"/>
        <v>242.31299999999999</v>
      </c>
      <c r="P83" s="55">
        <f t="shared" si="421"/>
        <v>58.847000000000008</v>
      </c>
      <c r="Q83" s="55">
        <f t="shared" si="421"/>
        <v>-311.20600000000002</v>
      </c>
      <c r="R83" s="55">
        <f t="shared" si="421"/>
        <v>-35.137</v>
      </c>
      <c r="S83" s="55">
        <f t="shared" si="421"/>
        <v>-140.72500000000002</v>
      </c>
      <c r="T83" s="55">
        <f t="shared" si="421"/>
        <v>-233.03099999999998</v>
      </c>
      <c r="U83" s="55">
        <f t="shared" si="421"/>
        <v>-253.62999999999988</v>
      </c>
      <c r="V83" s="55">
        <f t="shared" si="421"/>
        <v>261.45099999999991</v>
      </c>
      <c r="W83" s="55">
        <f t="shared" ref="W83:X83" si="422">+IFERROR(W84-W82,"n/a")</f>
        <v>85.938000000000159</v>
      </c>
      <c r="X83" s="55">
        <f t="shared" si="422"/>
        <v>96.52600000000001</v>
      </c>
      <c r="Y83" s="55">
        <f t="shared" ref="Y83" si="423">+IFERROR(Y84-Y82,"n/a")</f>
        <v>-20.658999999999992</v>
      </c>
      <c r="Z83" s="30">
        <f t="shared" ref="Z83:AA83" ca="1" si="424">+-(Z102-Y102)</f>
        <v>-264.89584191719905</v>
      </c>
      <c r="AA83" s="30">
        <f t="shared" ca="1" si="424"/>
        <v>-320.67266719478857</v>
      </c>
      <c r="AB83" s="95"/>
      <c r="AC83" s="95"/>
      <c r="AD83" s="55">
        <f t="shared" ref="AD83" si="425">+IFERROR(AD84-AD82,"n/a")</f>
        <v>-118.73100000000002</v>
      </c>
      <c r="AE83" s="55">
        <f t="shared" ref="AE83" si="426">+IFERROR(AE84-AE82,"n/a")</f>
        <v>-84.749000000000024</v>
      </c>
      <c r="AF83" s="33">
        <f t="shared" ref="AF83" si="427">+IFERROR(H83+I83+J83+K83,"n/a")</f>
        <v>-346.55399999999992</v>
      </c>
      <c r="AG83" s="33">
        <f t="shared" ref="AG83" si="428">+IFERROR(L83+M83+N83+O83,"n/a")</f>
        <v>314.87599999999998</v>
      </c>
      <c r="AH83" s="33">
        <f t="shared" ref="AH83" si="429">+IFERROR(P83+Q83+R83+S83,"n/a")</f>
        <v>-428.221</v>
      </c>
      <c r="AI83" s="33">
        <f t="shared" ref="AI83" si="430">+IFERROR(T83+U83+V83+W83,"n/a")</f>
        <v>-139.27199999999976</v>
      </c>
      <c r="AJ83" s="33">
        <f t="shared" ref="AJ83" ca="1" si="431">+IFERROR(X83+Y83+Z83+AA83,"n/a")</f>
        <v>-509.7015091119876</v>
      </c>
    </row>
    <row r="84" spans="2:39" s="4" customFormat="1" x14ac:dyDescent="0.2">
      <c r="B84" s="6" t="s">
        <v>283</v>
      </c>
      <c r="D84" s="42" t="str">
        <f t="shared" ref="D84:W84" si="432">+IFERROR(D766+D71+SUM(D770:D771)+D779,"n/a")</f>
        <v>n/a</v>
      </c>
      <c r="E84" s="42" t="str">
        <f t="shared" si="432"/>
        <v>n/a</v>
      </c>
      <c r="F84" s="42">
        <f t="shared" si="432"/>
        <v>109.43200000000009</v>
      </c>
      <c r="G84" s="42">
        <f t="shared" si="432"/>
        <v>7.2790000000000212</v>
      </c>
      <c r="H84" s="42">
        <f t="shared" si="432"/>
        <v>39.722000000000016</v>
      </c>
      <c r="I84" s="42">
        <f t="shared" si="432"/>
        <v>73.702999999999946</v>
      </c>
      <c r="J84" s="42">
        <f t="shared" si="432"/>
        <v>71.928000000000083</v>
      </c>
      <c r="K84" s="42">
        <f t="shared" si="432"/>
        <v>65.508000000000109</v>
      </c>
      <c r="L84" s="42">
        <f t="shared" si="432"/>
        <v>88.407999999999959</v>
      </c>
      <c r="M84" s="42">
        <f t="shared" si="432"/>
        <v>-52.220000000000034</v>
      </c>
      <c r="N84" s="42">
        <f t="shared" si="432"/>
        <v>123.50400000000008</v>
      </c>
      <c r="O84" s="42">
        <f t="shared" si="432"/>
        <v>198.78700000000003</v>
      </c>
      <c r="P84" s="42">
        <f t="shared" si="432"/>
        <v>85.525999999999954</v>
      </c>
      <c r="Q84" s="42">
        <f t="shared" si="432"/>
        <v>78.369000000000057</v>
      </c>
      <c r="R84" s="42">
        <f t="shared" si="432"/>
        <v>85.998999999999924</v>
      </c>
      <c r="S84" s="42">
        <f t="shared" si="432"/>
        <v>281.26499999999993</v>
      </c>
      <c r="T84" s="42">
        <f t="shared" si="432"/>
        <v>-13.239000000000058</v>
      </c>
      <c r="U84" s="42">
        <f t="shared" si="432"/>
        <v>277.97100000000012</v>
      </c>
      <c r="V84" s="42">
        <f t="shared" si="432"/>
        <v>114.19599999999994</v>
      </c>
      <c r="W84" s="42">
        <f t="shared" si="432"/>
        <v>529.09700000000021</v>
      </c>
      <c r="X84" s="42">
        <f t="shared" ref="X84:Y84" si="433">+IFERROR(X766+X71+SUM(X770:X771)+X779,"n/a")</f>
        <v>-91.490000000000066</v>
      </c>
      <c r="Y84" s="42">
        <f t="shared" si="433"/>
        <v>233.62200000000016</v>
      </c>
      <c r="Z84" s="42">
        <f t="shared" ref="Z84:AA84" ca="1" si="434">+IFERROR(Z82+Z83,"n/a")</f>
        <v>188.83209766145643</v>
      </c>
      <c r="AA84" s="42">
        <f t="shared" ca="1" si="434"/>
        <v>136.25939142017342</v>
      </c>
      <c r="AB84" s="99"/>
      <c r="AC84" s="99"/>
      <c r="AD84" s="42">
        <f>+IFERROR(AD766+AD71+SUM(AD770:AD771)+AD779,"n/a")</f>
        <v>-97.326000000000107</v>
      </c>
      <c r="AE84" s="42">
        <f>+IFERROR(AE766+AE71+SUM(AE770:AE771)+AE779,"n/a")</f>
        <v>191.49100000000004</v>
      </c>
      <c r="AF84" s="16">
        <f t="shared" ref="AF84" si="435">+IFERROR(H84+I84+J84+K84,"n/a")</f>
        <v>250.86100000000016</v>
      </c>
      <c r="AG84" s="16">
        <f t="shared" ref="AG84" si="436">+IFERROR(L84+M84+N84+O84,"n/a")</f>
        <v>358.47900000000004</v>
      </c>
      <c r="AH84" s="16">
        <f t="shared" ref="AH84" si="437">+IFERROR(P84+Q84+R84+S84,"n/a")</f>
        <v>531.15899999999988</v>
      </c>
      <c r="AI84" s="16">
        <f t="shared" ref="AI84" si="438">+IFERROR(T84+U84+V84+W84,"n/a")</f>
        <v>908.0250000000002</v>
      </c>
      <c r="AJ84" s="16">
        <f t="shared" ref="AJ84" ca="1" si="439">+IFERROR(X84+Y84+Z84+AA84,"n/a")</f>
        <v>467.22348908162996</v>
      </c>
      <c r="AK84" s="208"/>
      <c r="AL84" s="208"/>
      <c r="AM84" s="65"/>
    </row>
    <row r="85" spans="2:39" x14ac:dyDescent="0.2">
      <c r="B85" s="9" t="s">
        <v>28</v>
      </c>
      <c r="H85" s="28" t="str">
        <f>+IFERROR(H84/D84-1,"n/a")</f>
        <v>n/a</v>
      </c>
      <c r="I85" s="28" t="str">
        <f t="shared" ref="I85" si="440">+IFERROR(I84/E84-1,"n/a")</f>
        <v>n/a</v>
      </c>
      <c r="J85" s="28">
        <f t="shared" ref="J85" si="441">+IFERROR(J84/F84-1,"n/a")</f>
        <v>-0.34271511075370986</v>
      </c>
      <c r="K85" s="28">
        <f t="shared" ref="K85" si="442">+IFERROR(K84/G84-1,"n/a")</f>
        <v>7.9995878554746422</v>
      </c>
      <c r="L85" s="28">
        <f t="shared" ref="L85" si="443">+IFERROR(L84/H84-1,"n/a")</f>
        <v>1.2256683953476646</v>
      </c>
      <c r="M85" s="28">
        <f t="shared" ref="M85" si="444">+IFERROR(M84/I84-1,"n/a")</f>
        <v>-1.7085193275714703</v>
      </c>
      <c r="N85" s="28">
        <f t="shared" ref="N85" si="445">+IFERROR(N84/J84-1,"n/a")</f>
        <v>0.71705038371704943</v>
      </c>
      <c r="O85" s="28">
        <f t="shared" ref="O85" si="446">+IFERROR(O84/K84-1,"n/a")</f>
        <v>2.034545399035228</v>
      </c>
      <c r="P85" s="28">
        <f t="shared" ref="P85" si="447">+IFERROR(P84/L84-1,"n/a")</f>
        <v>-3.2598859831689531E-2</v>
      </c>
      <c r="Q85" s="28">
        <f t="shared" ref="Q85" si="448">+IFERROR(Q84/M84-1,"n/a")</f>
        <v>-2.5007468402910762</v>
      </c>
      <c r="R85" s="28">
        <f t="shared" ref="R85" si="449">+IFERROR(R84/N84-1,"n/a")</f>
        <v>-0.30367437491903204</v>
      </c>
      <c r="S85" s="28">
        <f t="shared" ref="S85" si="450">+IFERROR(S84/O84-1,"n/a")</f>
        <v>0.41490640736064166</v>
      </c>
      <c r="T85" s="28">
        <f t="shared" ref="T85" si="451">+IFERROR(T84/P84-1,"n/a")</f>
        <v>-1.1547950330893537</v>
      </c>
      <c r="U85" s="28">
        <f t="shared" ref="U85" si="452">+IFERROR(U84/Q84-1,"n/a")</f>
        <v>2.5469509627531282</v>
      </c>
      <c r="V85" s="28">
        <f t="shared" ref="V85:Y85" si="453">+IFERROR(V84/R84-1,"n/a")</f>
        <v>0.32787590553378587</v>
      </c>
      <c r="W85" s="28">
        <f t="shared" si="453"/>
        <v>0.88113345066041049</v>
      </c>
      <c r="X85" s="28">
        <f t="shared" si="453"/>
        <v>5.9106427977943703</v>
      </c>
      <c r="Y85" s="28">
        <f t="shared" si="453"/>
        <v>-0.15954542020570472</v>
      </c>
      <c r="Z85" s="28">
        <f t="shared" ref="Z85" ca="1" si="454">+IFERROR(Z84/V84-1,"n/a")</f>
        <v>0.65357891398522305</v>
      </c>
      <c r="AA85" s="28">
        <f t="shared" ref="AA85" ca="1" si="455">+IFERROR(AA84/W84-1,"n/a")</f>
        <v>-0.74246803247764892</v>
      </c>
      <c r="AE85" s="28">
        <f>+IFERROR(AE84/AD84-1,"n/a")</f>
        <v>-2.9675215255943925</v>
      </c>
      <c r="AF85" s="28">
        <f t="shared" ref="AF85" si="456">+IFERROR(AF84/AE84-1,"n/a")</f>
        <v>0.31004068076306512</v>
      </c>
      <c r="AG85" s="28">
        <f t="shared" ref="AG85" si="457">+IFERROR(AG84/AF84-1,"n/a")</f>
        <v>0.42899454279461469</v>
      </c>
      <c r="AH85" s="28">
        <f t="shared" ref="AH85" si="458">+IFERROR(AH84/AG84-1,"n/a")</f>
        <v>0.4817018570125442</v>
      </c>
      <c r="AI85" s="28">
        <f t="shared" ref="AI85" si="459">+IFERROR(AI84/AH84-1,"n/a")</f>
        <v>0.7095163595081706</v>
      </c>
      <c r="AJ85" s="28">
        <f t="shared" ref="AJ85" ca="1" si="460">+IFERROR(AJ84/AI84-1,"n/a")</f>
        <v>-0.48545085313550851</v>
      </c>
    </row>
    <row r="86" spans="2:39" x14ac:dyDescent="0.2">
      <c r="B86" s="9"/>
      <c r="H86" s="28"/>
      <c r="I86" s="28"/>
      <c r="J86" s="28"/>
      <c r="K86" s="28"/>
      <c r="L86" s="28"/>
      <c r="M86" s="28"/>
      <c r="N86" s="28"/>
      <c r="O86" s="28"/>
      <c r="P86" s="28"/>
      <c r="Q86" s="28"/>
      <c r="R86" s="28"/>
      <c r="S86" s="28"/>
      <c r="T86" s="28"/>
      <c r="U86" s="28"/>
      <c r="V86" s="28"/>
      <c r="W86" s="28"/>
      <c r="X86" s="28"/>
      <c r="Y86" s="28"/>
      <c r="Z86" s="28"/>
      <c r="AA86" s="28"/>
      <c r="AE86" s="28"/>
      <c r="AF86" s="28"/>
      <c r="AG86" s="28"/>
      <c r="AH86" s="28"/>
      <c r="AI86" s="28"/>
      <c r="AJ86" s="28"/>
    </row>
    <row r="87" spans="2:39" x14ac:dyDescent="0.2">
      <c r="B87" s="7" t="s">
        <v>71</v>
      </c>
      <c r="H87" s="28"/>
      <c r="I87" s="28"/>
      <c r="J87" s="28"/>
      <c r="K87" s="28"/>
      <c r="L87" s="28"/>
      <c r="M87" s="28"/>
      <c r="N87" s="28"/>
      <c r="O87" s="28"/>
      <c r="P87" s="28"/>
      <c r="Q87" s="28"/>
      <c r="R87" s="28"/>
      <c r="S87" s="28"/>
      <c r="T87" s="28"/>
      <c r="U87" s="28"/>
      <c r="V87" s="28"/>
      <c r="W87" s="28"/>
      <c r="X87" s="28"/>
      <c r="Y87" s="28"/>
      <c r="Z87" s="28"/>
      <c r="AA87" s="28"/>
      <c r="AE87" s="28"/>
      <c r="AF87" s="28"/>
      <c r="AG87" s="28"/>
      <c r="AH87" s="28"/>
      <c r="AI87" s="28"/>
      <c r="AJ87" s="28"/>
    </row>
    <row r="88" spans="2:39" ht="10.15" x14ac:dyDescent="0.2">
      <c r="B88" s="8" t="s">
        <v>341</v>
      </c>
      <c r="D88" s="51" t="str">
        <f>+D772</f>
        <v>n/a</v>
      </c>
      <c r="E88" s="51" t="str">
        <f t="shared" ref="E88:W88" si="461">+E772</f>
        <v>n/a</v>
      </c>
      <c r="F88" s="51">
        <f t="shared" si="461"/>
        <v>0</v>
      </c>
      <c r="G88" s="51">
        <f t="shared" si="461"/>
        <v>0</v>
      </c>
      <c r="H88" s="51">
        <f t="shared" si="461"/>
        <v>0</v>
      </c>
      <c r="I88" s="51">
        <f t="shared" si="461"/>
        <v>0</v>
      </c>
      <c r="J88" s="51">
        <f t="shared" si="461"/>
        <v>-0.66300000000000003</v>
      </c>
      <c r="K88" s="51">
        <f t="shared" si="461"/>
        <v>1.0000000000000009E-3</v>
      </c>
      <c r="L88" s="51">
        <f t="shared" si="461"/>
        <v>0</v>
      </c>
      <c r="M88" s="51">
        <f t="shared" si="461"/>
        <v>0</v>
      </c>
      <c r="N88" s="51">
        <f t="shared" si="461"/>
        <v>0</v>
      </c>
      <c r="O88" s="51">
        <f t="shared" si="461"/>
        <v>-5.1100000000000003</v>
      </c>
      <c r="P88" s="51">
        <f t="shared" si="461"/>
        <v>0</v>
      </c>
      <c r="Q88" s="51">
        <f t="shared" si="461"/>
        <v>0</v>
      </c>
      <c r="R88" s="51">
        <f t="shared" si="461"/>
        <v>0</v>
      </c>
      <c r="S88" s="51">
        <f t="shared" si="461"/>
        <v>0</v>
      </c>
      <c r="T88" s="51">
        <f t="shared" si="461"/>
        <v>-5</v>
      </c>
      <c r="U88" s="51">
        <f t="shared" si="461"/>
        <v>0.17999999999999972</v>
      </c>
      <c r="V88" s="51">
        <f t="shared" si="461"/>
        <v>0</v>
      </c>
      <c r="W88" s="51">
        <f t="shared" si="461"/>
        <v>-24.231999999999999</v>
      </c>
      <c r="X88" s="51">
        <f t="shared" ref="X88:Y88" si="462">+X772</f>
        <v>0</v>
      </c>
      <c r="Y88" s="51">
        <f t="shared" si="462"/>
        <v>0</v>
      </c>
      <c r="Z88" s="101">
        <v>0</v>
      </c>
      <c r="AA88" s="101">
        <v>0</v>
      </c>
      <c r="AD88" s="51">
        <f t="shared" ref="AD88:AE88" si="463">+AD772</f>
        <v>0</v>
      </c>
      <c r="AE88" s="51">
        <f t="shared" si="463"/>
        <v>0</v>
      </c>
      <c r="AF88" s="23">
        <f t="shared" ref="AF88" si="464">+IFERROR(H88+I88+J88+K88,"n/a")</f>
        <v>-0.66200000000000003</v>
      </c>
      <c r="AG88" s="23">
        <f t="shared" ref="AG88" si="465">+IFERROR(L88+M88+N88+O88,"n/a")</f>
        <v>-5.1100000000000003</v>
      </c>
      <c r="AH88" s="23">
        <f t="shared" ref="AH88" si="466">+IFERROR(P88+Q88+R88+S88,"n/a")</f>
        <v>0</v>
      </c>
      <c r="AI88" s="23">
        <f t="shared" ref="AI88" si="467">+IFERROR(T88+U88+V88+W88,"n/a")</f>
        <v>-29.052</v>
      </c>
      <c r="AJ88" s="23">
        <f t="shared" ref="AJ88:AJ89" si="468">+IFERROR(X88+Y88+Z88+AA88,"n/a")</f>
        <v>0</v>
      </c>
    </row>
    <row r="89" spans="2:39" ht="10.15" x14ac:dyDescent="0.2">
      <c r="B89" s="8" t="s">
        <v>293</v>
      </c>
      <c r="D89" s="51" t="str">
        <f>+D777</f>
        <v>n/a</v>
      </c>
      <c r="E89" s="51" t="str">
        <f t="shared" ref="E89:V89" si="469">+E777</f>
        <v>n/a</v>
      </c>
      <c r="F89" s="51">
        <f t="shared" si="469"/>
        <v>-33.466999999999999</v>
      </c>
      <c r="G89" s="51">
        <f t="shared" si="469"/>
        <v>-33.566000000000003</v>
      </c>
      <c r="H89" s="51">
        <f t="shared" si="469"/>
        <v>0</v>
      </c>
      <c r="I89" s="51">
        <f t="shared" si="469"/>
        <v>0</v>
      </c>
      <c r="J89" s="51">
        <f t="shared" si="469"/>
        <v>-179.298</v>
      </c>
      <c r="K89" s="51">
        <f t="shared" si="469"/>
        <v>3.9300000000000068</v>
      </c>
      <c r="L89" s="51">
        <f t="shared" si="469"/>
        <v>-100</v>
      </c>
      <c r="M89" s="51">
        <f t="shared" si="469"/>
        <v>-70.662000000000006</v>
      </c>
      <c r="N89" s="51">
        <f t="shared" si="469"/>
        <v>-79.757999999999981</v>
      </c>
      <c r="O89" s="51">
        <f t="shared" si="469"/>
        <v>-89.942000000000036</v>
      </c>
      <c r="P89" s="51">
        <f t="shared" si="469"/>
        <v>0</v>
      </c>
      <c r="Q89" s="51">
        <f t="shared" si="469"/>
        <v>0</v>
      </c>
      <c r="R89" s="51">
        <f t="shared" si="469"/>
        <v>-95.787000000000006</v>
      </c>
      <c r="S89" s="51">
        <f t="shared" si="469"/>
        <v>-114.315</v>
      </c>
      <c r="T89" s="51">
        <f t="shared" si="469"/>
        <v>0</v>
      </c>
      <c r="U89" s="51">
        <f t="shared" si="469"/>
        <v>-256.726</v>
      </c>
      <c r="V89" s="51">
        <f t="shared" si="469"/>
        <v>-142.34100000000001</v>
      </c>
      <c r="W89" s="51">
        <f t="shared" ref="W89:X89" si="470">+W777</f>
        <v>-161.06499999999994</v>
      </c>
      <c r="X89" s="51">
        <f t="shared" si="470"/>
        <v>-0.77400000000000002</v>
      </c>
      <c r="Y89" s="51">
        <f t="shared" ref="Y89" si="471">+Y777</f>
        <v>-322.25400000000002</v>
      </c>
      <c r="Z89" s="101">
        <v>0</v>
      </c>
      <c r="AA89" s="101">
        <v>0</v>
      </c>
      <c r="AD89" s="51">
        <f t="shared" ref="AD89:AE89" si="472">+AD777</f>
        <v>0</v>
      </c>
      <c r="AE89" s="51">
        <f t="shared" si="472"/>
        <v>-97.697000000000003</v>
      </c>
      <c r="AF89" s="23">
        <f t="shared" ref="AF89" si="473">+IFERROR(H89+I89+J89+K89,"n/a")</f>
        <v>-175.36799999999999</v>
      </c>
      <c r="AG89" s="23">
        <f t="shared" ref="AG89" si="474">+IFERROR(L89+M89+N89+O89,"n/a")</f>
        <v>-340.36200000000002</v>
      </c>
      <c r="AH89" s="23">
        <f t="shared" ref="AH89" si="475">+IFERROR(P89+Q89+R89+S89,"n/a")</f>
        <v>-210.102</v>
      </c>
      <c r="AI89" s="23">
        <f t="shared" ref="AI89" si="476">+IFERROR(T89+U89+V89+W89,"n/a")</f>
        <v>-560.13199999999995</v>
      </c>
      <c r="AJ89" s="23">
        <f t="shared" si="468"/>
        <v>-323.02800000000002</v>
      </c>
    </row>
    <row r="90" spans="2:39" ht="10.15" x14ac:dyDescent="0.2">
      <c r="B90" s="8" t="s">
        <v>292</v>
      </c>
      <c r="D90" s="51" t="str">
        <f>+D778</f>
        <v>n/a</v>
      </c>
      <c r="E90" s="51" t="str">
        <f t="shared" ref="E90:V90" si="477">+E778</f>
        <v>n/a</v>
      </c>
      <c r="F90" s="51">
        <f t="shared" si="477"/>
        <v>0</v>
      </c>
      <c r="G90" s="51">
        <f t="shared" si="477"/>
        <v>0</v>
      </c>
      <c r="H90" s="51">
        <f t="shared" si="477"/>
        <v>0</v>
      </c>
      <c r="I90" s="51">
        <f t="shared" si="477"/>
        <v>0</v>
      </c>
      <c r="J90" s="51">
        <f t="shared" si="477"/>
        <v>0</v>
      </c>
      <c r="K90" s="51">
        <f t="shared" si="477"/>
        <v>0</v>
      </c>
      <c r="L90" s="51">
        <f t="shared" si="477"/>
        <v>0</v>
      </c>
      <c r="M90" s="51">
        <f t="shared" si="477"/>
        <v>0</v>
      </c>
      <c r="N90" s="51">
        <f t="shared" si="477"/>
        <v>0</v>
      </c>
      <c r="O90" s="51">
        <f t="shared" si="477"/>
        <v>0</v>
      </c>
      <c r="P90" s="51">
        <f t="shared" si="477"/>
        <v>0</v>
      </c>
      <c r="Q90" s="51">
        <f t="shared" si="477"/>
        <v>-16.963999999999999</v>
      </c>
      <c r="R90" s="51">
        <f t="shared" si="477"/>
        <v>-19.380000000000003</v>
      </c>
      <c r="S90" s="51">
        <f t="shared" si="477"/>
        <v>-27.327999999999996</v>
      </c>
      <c r="T90" s="51">
        <f t="shared" si="477"/>
        <v>-20.131</v>
      </c>
      <c r="U90" s="51">
        <f t="shared" si="477"/>
        <v>-15.494</v>
      </c>
      <c r="V90" s="51">
        <f t="shared" si="477"/>
        <v>-9.6090000000000018</v>
      </c>
      <c r="W90" s="51">
        <f t="shared" ref="W90:X90" si="478">+W778</f>
        <v>-15.469000000000001</v>
      </c>
      <c r="X90" s="51">
        <f t="shared" si="478"/>
        <v>-2.8519999999999999</v>
      </c>
      <c r="Y90" s="51">
        <f t="shared" ref="Y90" si="479">+Y778</f>
        <v>0</v>
      </c>
      <c r="Z90" s="101">
        <v>0</v>
      </c>
      <c r="AA90" s="101">
        <v>0</v>
      </c>
      <c r="AD90" s="51">
        <f t="shared" ref="AD90:AE90" si="480">+AD778</f>
        <v>-75.287000000000006</v>
      </c>
      <c r="AE90" s="51">
        <f t="shared" si="480"/>
        <v>0</v>
      </c>
      <c r="AF90" s="23">
        <f t="shared" ref="AF90" si="481">+IFERROR(H90+I90+J90+K90,"n/a")</f>
        <v>0</v>
      </c>
      <c r="AG90" s="23">
        <f t="shared" ref="AG90" si="482">+IFERROR(L90+M90+N90+O90,"n/a")</f>
        <v>0</v>
      </c>
      <c r="AH90" s="23">
        <f t="shared" ref="AH90" si="483">+IFERROR(P90+Q90+R90+S90,"n/a")</f>
        <v>-63.671999999999997</v>
      </c>
      <c r="AI90" s="23">
        <f t="shared" ref="AI90" si="484">+IFERROR(T90+U90+V90+W90,"n/a")</f>
        <v>-60.703000000000003</v>
      </c>
      <c r="AJ90" s="23">
        <f t="shared" ref="AJ90" si="485">+IFERROR(X90+Y90+Z90+AA90,"n/a")</f>
        <v>-2.8519999999999999</v>
      </c>
    </row>
    <row r="92" spans="2:39" x14ac:dyDescent="0.2">
      <c r="B92" s="5" t="s">
        <v>284</v>
      </c>
      <c r="X92" s="19"/>
    </row>
    <row r="93" spans="2:39" x14ac:dyDescent="0.2">
      <c r="B93" t="s">
        <v>285</v>
      </c>
      <c r="D93" s="45" t="str">
        <f>+D662</f>
        <v>n/a</v>
      </c>
      <c r="E93" s="45">
        <f t="shared" ref="E93:V93" si="486">+E662</f>
        <v>211.935</v>
      </c>
      <c r="F93" s="45">
        <f t="shared" si="486"/>
        <v>266.15199999999999</v>
      </c>
      <c r="G93" s="45">
        <f t="shared" si="486"/>
        <v>239.14</v>
      </c>
      <c r="H93" s="45">
        <f t="shared" si="486"/>
        <v>305.08800000000002</v>
      </c>
      <c r="I93" s="45">
        <f t="shared" si="486"/>
        <v>361.72699999999998</v>
      </c>
      <c r="J93" s="45">
        <f t="shared" si="486"/>
        <v>269.62599999999998</v>
      </c>
      <c r="K93" s="45">
        <f t="shared" si="486"/>
        <v>330.40899999999999</v>
      </c>
      <c r="L93" s="45">
        <f t="shared" si="486"/>
        <v>324.84500000000003</v>
      </c>
      <c r="M93" s="45">
        <f t="shared" si="486"/>
        <v>202.62299999999999</v>
      </c>
      <c r="N93" s="45">
        <f t="shared" si="486"/>
        <v>235.72</v>
      </c>
      <c r="O93" s="45">
        <f t="shared" si="486"/>
        <v>342.101</v>
      </c>
      <c r="P93" s="45">
        <f t="shared" si="486"/>
        <v>445.34699999999998</v>
      </c>
      <c r="Q93" s="45">
        <f t="shared" si="486"/>
        <v>508.52100000000002</v>
      </c>
      <c r="R93" s="45">
        <f t="shared" si="486"/>
        <v>517.66300000000001</v>
      </c>
      <c r="S93" s="45">
        <f t="shared" si="486"/>
        <v>615.36</v>
      </c>
      <c r="T93" s="45">
        <f t="shared" si="486"/>
        <v>520.83799999999997</v>
      </c>
      <c r="U93" s="45">
        <f t="shared" si="486"/>
        <v>527.28</v>
      </c>
      <c r="V93" s="45">
        <f t="shared" si="486"/>
        <v>528.51499999999999</v>
      </c>
      <c r="W93" s="45">
        <f t="shared" ref="W93:X93" si="487">+W662</f>
        <v>820.46600000000001</v>
      </c>
      <c r="X93" s="45">
        <f t="shared" si="487"/>
        <v>668.05799999999999</v>
      </c>
      <c r="Y93" s="45">
        <f t="shared" ref="Y93" si="488">+Y662</f>
        <v>594.86199999999997</v>
      </c>
      <c r="Z93" s="19">
        <f t="shared" ref="Z93:AA93" si="489">+Z362</f>
        <v>600</v>
      </c>
      <c r="AA93" s="19">
        <f t="shared" si="489"/>
        <v>600</v>
      </c>
      <c r="AD93" s="45">
        <f>+AD662</f>
        <v>168.471</v>
      </c>
      <c r="AE93" s="45">
        <f>+G93</f>
        <v>239.14</v>
      </c>
      <c r="AF93" s="45">
        <f>+K93</f>
        <v>330.40899999999999</v>
      </c>
      <c r="AG93" s="45">
        <f>+O93</f>
        <v>342.101</v>
      </c>
      <c r="AH93" s="45">
        <f>+S93</f>
        <v>615.36</v>
      </c>
      <c r="AI93" s="45">
        <f>+W93</f>
        <v>820.46600000000001</v>
      </c>
      <c r="AJ93" s="45">
        <f>+AA93</f>
        <v>600</v>
      </c>
    </row>
    <row r="94" spans="2:39" ht="10.15" x14ac:dyDescent="0.2">
      <c r="B94" t="s">
        <v>286</v>
      </c>
      <c r="D94" s="45" t="str">
        <f>+D665</f>
        <v>n/a</v>
      </c>
      <c r="E94" s="45">
        <f t="shared" ref="E94:V94" si="490">+E665</f>
        <v>436.36</v>
      </c>
      <c r="F94" s="45">
        <f t="shared" si="490"/>
        <v>427.21699999999998</v>
      </c>
      <c r="G94" s="45">
        <f t="shared" si="490"/>
        <v>474.58100000000002</v>
      </c>
      <c r="H94" s="45">
        <f t="shared" si="490"/>
        <v>461.79599999999999</v>
      </c>
      <c r="I94" s="45">
        <f t="shared" si="490"/>
        <v>701.16800000000001</v>
      </c>
      <c r="J94" s="45">
        <f t="shared" si="490"/>
        <v>821.00800000000004</v>
      </c>
      <c r="K94" s="45">
        <f t="shared" si="490"/>
        <v>869.572</v>
      </c>
      <c r="L94" s="45">
        <f t="shared" si="490"/>
        <v>850.27</v>
      </c>
      <c r="M94" s="45">
        <f t="shared" si="490"/>
        <v>1046.7619999999999</v>
      </c>
      <c r="N94" s="45">
        <f t="shared" si="490"/>
        <v>839.26099999999997</v>
      </c>
      <c r="O94" s="45">
        <f t="shared" si="490"/>
        <v>607.41700000000003</v>
      </c>
      <c r="P94" s="45">
        <f t="shared" si="490"/>
        <v>541.12099999999998</v>
      </c>
      <c r="Q94" s="45">
        <f t="shared" si="490"/>
        <v>853.69299999999998</v>
      </c>
      <c r="R94" s="45">
        <f t="shared" si="490"/>
        <v>909.41600000000005</v>
      </c>
      <c r="S94" s="45">
        <f t="shared" si="490"/>
        <v>1076.2719999999999</v>
      </c>
      <c r="T94" s="45">
        <f t="shared" si="490"/>
        <v>1350.7190000000001</v>
      </c>
      <c r="U94" s="45">
        <f t="shared" si="490"/>
        <v>1645.5509999999999</v>
      </c>
      <c r="V94" s="45">
        <f t="shared" si="490"/>
        <v>1424.422</v>
      </c>
      <c r="W94" s="45">
        <f t="shared" ref="W94:X94" si="491">+W665</f>
        <v>1377.7719999999999</v>
      </c>
      <c r="X94" s="45">
        <f t="shared" si="491"/>
        <v>1312.4359999999999</v>
      </c>
      <c r="Y94" s="45">
        <f t="shared" ref="Y94" si="492">+Y665</f>
        <v>1294.1510000000001</v>
      </c>
      <c r="Z94" s="45">
        <f t="shared" ref="Z94:AA94" ca="1" si="493">+Z97-Z96-Z95-Z93</f>
        <v>1611.2191044171987</v>
      </c>
      <c r="AA94" s="45">
        <f t="shared" ca="1" si="493"/>
        <v>2030.5981004869873</v>
      </c>
      <c r="AD94" s="45">
        <f>+AD665</f>
        <v>366.63099999999997</v>
      </c>
      <c r="AE94" s="45">
        <f t="shared" ref="AE94:AE102" si="494">+G94</f>
        <v>474.58100000000002</v>
      </c>
      <c r="AF94" s="45">
        <f t="shared" ref="AF94:AF102" si="495">+K94</f>
        <v>869.572</v>
      </c>
      <c r="AG94" s="45">
        <f t="shared" ref="AG94:AG102" si="496">+O94</f>
        <v>607.41700000000003</v>
      </c>
      <c r="AH94" s="45">
        <f t="shared" ref="AH94:AH102" si="497">+S94</f>
        <v>1076.2719999999999</v>
      </c>
      <c r="AI94" s="45">
        <f t="shared" ref="AI94:AI102" si="498">+W94</f>
        <v>1377.7719999999999</v>
      </c>
      <c r="AJ94" s="45">
        <f t="shared" ref="AJ94:AJ102" ca="1" si="499">+AA94</f>
        <v>2030.5981004869873</v>
      </c>
    </row>
    <row r="95" spans="2:39" ht="10.15" x14ac:dyDescent="0.2">
      <c r="B95" t="s">
        <v>218</v>
      </c>
      <c r="D95" s="45" t="str">
        <f>+D666</f>
        <v>n/a</v>
      </c>
      <c r="E95" s="45">
        <f t="shared" ref="E95:V95" si="500">+E666</f>
        <v>1130.8679999999999</v>
      </c>
      <c r="F95" s="45">
        <f t="shared" si="500"/>
        <v>1174.556</v>
      </c>
      <c r="G95" s="45">
        <f t="shared" si="500"/>
        <v>1292.104</v>
      </c>
      <c r="H95" s="45">
        <f t="shared" si="500"/>
        <v>1285.174</v>
      </c>
      <c r="I95" s="45">
        <f t="shared" si="500"/>
        <v>1227.99</v>
      </c>
      <c r="J95" s="45">
        <f t="shared" si="500"/>
        <v>1253.6990000000001</v>
      </c>
      <c r="K95" s="45">
        <f t="shared" si="500"/>
        <v>1404.5540000000001</v>
      </c>
      <c r="L95" s="45">
        <f t="shared" si="500"/>
        <v>1506.7619999999999</v>
      </c>
      <c r="M95" s="45">
        <f t="shared" si="500"/>
        <v>1743.461</v>
      </c>
      <c r="N95" s="45">
        <f t="shared" si="500"/>
        <v>2086.2080000000001</v>
      </c>
      <c r="O95" s="45">
        <f t="shared" si="500"/>
        <v>2430.7370000000001</v>
      </c>
      <c r="P95" s="45">
        <f t="shared" si="500"/>
        <v>2361.366</v>
      </c>
      <c r="Q95" s="45">
        <f t="shared" si="500"/>
        <v>2488.817</v>
      </c>
      <c r="R95" s="45">
        <f t="shared" si="500"/>
        <v>2825.77</v>
      </c>
      <c r="S95" s="45">
        <f t="shared" si="500"/>
        <v>3154.81</v>
      </c>
      <c r="T95" s="45">
        <f t="shared" si="500"/>
        <v>3247.058</v>
      </c>
      <c r="U95" s="45">
        <f t="shared" si="500"/>
        <v>3330.53</v>
      </c>
      <c r="V95" s="45">
        <f t="shared" si="500"/>
        <v>3789.8519999999999</v>
      </c>
      <c r="W95" s="45">
        <f t="shared" ref="W95:X95" si="501">+W666</f>
        <v>4235.9570000000003</v>
      </c>
      <c r="X95" s="45">
        <f t="shared" si="501"/>
        <v>4523.8410000000003</v>
      </c>
      <c r="Y95" s="45">
        <f t="shared" ref="Y95" si="502">+Y666</f>
        <v>4857.3149999999996</v>
      </c>
      <c r="Z95" s="19">
        <f t="shared" ref="Z95:AA95" si="503">+Z365</f>
        <v>5084.8714874999996</v>
      </c>
      <c r="AA95" s="19">
        <f t="shared" si="503"/>
        <v>5644.207351125001</v>
      </c>
      <c r="AD95" s="45">
        <f>+AD666</f>
        <v>1067.002</v>
      </c>
      <c r="AE95" s="45">
        <f t="shared" si="494"/>
        <v>1292.104</v>
      </c>
      <c r="AF95" s="45">
        <f t="shared" si="495"/>
        <v>1404.5540000000001</v>
      </c>
      <c r="AG95" s="45">
        <f t="shared" si="496"/>
        <v>2430.7370000000001</v>
      </c>
      <c r="AH95" s="45">
        <f t="shared" si="497"/>
        <v>3154.81</v>
      </c>
      <c r="AI95" s="45">
        <f t="shared" si="498"/>
        <v>4235.9570000000003</v>
      </c>
      <c r="AJ95" s="45">
        <f t="shared" si="499"/>
        <v>5644.207351125001</v>
      </c>
    </row>
    <row r="96" spans="2:39" ht="12" x14ac:dyDescent="0.35">
      <c r="B96" t="s">
        <v>280</v>
      </c>
      <c r="D96" s="55" t="str">
        <f>IFERROR(D97-D95-D94-D93,"n/a")</f>
        <v>n/a</v>
      </c>
      <c r="E96" s="55">
        <f t="shared" ref="E96:W96" si="504">IFERROR(E97-E95-E94-E93,"n/a")</f>
        <v>148.14699999999999</v>
      </c>
      <c r="F96" s="55">
        <f t="shared" si="504"/>
        <v>177.69099999999997</v>
      </c>
      <c r="G96" s="55">
        <f t="shared" si="504"/>
        <v>181.75600000000009</v>
      </c>
      <c r="H96" s="55">
        <f t="shared" si="504"/>
        <v>197.70499999999993</v>
      </c>
      <c r="I96" s="55">
        <f t="shared" si="504"/>
        <v>192.21600000000012</v>
      </c>
      <c r="J96" s="55">
        <f t="shared" si="504"/>
        <v>201.32799999999997</v>
      </c>
      <c r="K96" s="55">
        <f t="shared" si="504"/>
        <v>202.20700000000011</v>
      </c>
      <c r="L96" s="55">
        <f t="shared" si="504"/>
        <v>204.72300000000041</v>
      </c>
      <c r="M96" s="55">
        <f t="shared" si="504"/>
        <v>210.97000000000031</v>
      </c>
      <c r="N96" s="55">
        <f t="shared" si="504"/>
        <v>225.89099999999942</v>
      </c>
      <c r="O96" s="55">
        <f t="shared" si="504"/>
        <v>227.66900000000032</v>
      </c>
      <c r="P96" s="55">
        <f t="shared" si="504"/>
        <v>259.25399999999979</v>
      </c>
      <c r="Q96" s="55">
        <f t="shared" si="504"/>
        <v>253.58899999999988</v>
      </c>
      <c r="R96" s="55">
        <f t="shared" si="504"/>
        <v>265.54699999999968</v>
      </c>
      <c r="S96" s="55">
        <f t="shared" si="504"/>
        <v>275.20499999999913</v>
      </c>
      <c r="T96" s="55">
        <f t="shared" si="504"/>
        <v>322.40699999999993</v>
      </c>
      <c r="U96" s="55">
        <f t="shared" si="504"/>
        <v>324.69799999999918</v>
      </c>
      <c r="V96" s="55">
        <f t="shared" si="504"/>
        <v>336.48600000000067</v>
      </c>
      <c r="W96" s="55">
        <f t="shared" si="504"/>
        <v>387.73700000000042</v>
      </c>
      <c r="X96" s="55">
        <f t="shared" ref="X96" si="505">IFERROR(X97-X95-X94-X93,"n/a")</f>
        <v>404.89099999999939</v>
      </c>
      <c r="Y96" s="55">
        <f t="shared" ref="Y96" si="506">IFERROR(Y97-Y95-Y94-Y93,"n/a")</f>
        <v>421.56099999999958</v>
      </c>
      <c r="Z96" s="75">
        <f t="shared" ref="Z96:AA96" si="507">+Y96</f>
        <v>421.56099999999958</v>
      </c>
      <c r="AA96" s="75">
        <f t="shared" si="507"/>
        <v>421.56099999999958</v>
      </c>
      <c r="AD96" s="55">
        <f t="shared" ref="AD96" si="508">IFERROR(AD97-AD95-AD94-AD93,"n/a")</f>
        <v>97.547999999999888</v>
      </c>
      <c r="AE96" s="55">
        <f t="shared" si="494"/>
        <v>181.75600000000009</v>
      </c>
      <c r="AF96" s="55">
        <f t="shared" si="495"/>
        <v>202.20700000000011</v>
      </c>
      <c r="AG96" s="55">
        <f t="shared" si="496"/>
        <v>227.66900000000032</v>
      </c>
      <c r="AH96" s="55">
        <f t="shared" si="497"/>
        <v>275.20499999999913</v>
      </c>
      <c r="AI96" s="55">
        <f t="shared" si="498"/>
        <v>387.73700000000042</v>
      </c>
      <c r="AJ96" s="55">
        <f t="shared" si="499"/>
        <v>421.56099999999958</v>
      </c>
    </row>
    <row r="97" spans="2:36" ht="10.15" x14ac:dyDescent="0.2">
      <c r="B97" s="3" t="s">
        <v>287</v>
      </c>
      <c r="D97" s="45" t="str">
        <f>+D670</f>
        <v>n/a</v>
      </c>
      <c r="E97" s="45">
        <f t="shared" ref="E97:V97" si="509">+E670</f>
        <v>1927.31</v>
      </c>
      <c r="F97" s="45">
        <f t="shared" si="509"/>
        <v>2045.616</v>
      </c>
      <c r="G97" s="45">
        <f t="shared" si="509"/>
        <v>2187.5810000000001</v>
      </c>
      <c r="H97" s="45">
        <f t="shared" si="509"/>
        <v>2249.7629999999999</v>
      </c>
      <c r="I97" s="45">
        <f t="shared" si="509"/>
        <v>2483.1010000000001</v>
      </c>
      <c r="J97" s="45">
        <f t="shared" si="509"/>
        <v>2545.6610000000001</v>
      </c>
      <c r="K97" s="45">
        <f t="shared" si="509"/>
        <v>2806.7420000000002</v>
      </c>
      <c r="L97" s="45">
        <f t="shared" si="509"/>
        <v>2886.6000000000004</v>
      </c>
      <c r="M97" s="45">
        <f t="shared" si="509"/>
        <v>3203.8160000000003</v>
      </c>
      <c r="N97" s="45">
        <f t="shared" si="509"/>
        <v>3387.0799999999995</v>
      </c>
      <c r="O97" s="45">
        <f t="shared" si="509"/>
        <v>3607.9240000000004</v>
      </c>
      <c r="P97" s="45">
        <f t="shared" si="509"/>
        <v>3607.0879999999997</v>
      </c>
      <c r="Q97" s="45">
        <f t="shared" si="509"/>
        <v>4104.62</v>
      </c>
      <c r="R97" s="45">
        <f t="shared" si="509"/>
        <v>4518.3959999999997</v>
      </c>
      <c r="S97" s="45">
        <f t="shared" si="509"/>
        <v>5121.646999999999</v>
      </c>
      <c r="T97" s="45">
        <f t="shared" si="509"/>
        <v>5441.0219999999999</v>
      </c>
      <c r="U97" s="45">
        <f t="shared" si="509"/>
        <v>5828.0589999999993</v>
      </c>
      <c r="V97" s="45">
        <f t="shared" si="509"/>
        <v>6079.2750000000005</v>
      </c>
      <c r="W97" s="45">
        <f t="shared" ref="W97:X97" si="510">+W670</f>
        <v>6821.9320000000007</v>
      </c>
      <c r="X97" s="45">
        <f t="shared" si="510"/>
        <v>6909.2259999999997</v>
      </c>
      <c r="Y97" s="45">
        <f t="shared" ref="Y97" si="511">+Y670</f>
        <v>7167.8889999999992</v>
      </c>
      <c r="Z97" s="45">
        <f t="shared" ref="Z97:AA97" ca="1" si="512">+Z101+Z102</f>
        <v>7717.6515919171979</v>
      </c>
      <c r="AA97" s="45">
        <f t="shared" ca="1" si="512"/>
        <v>8696.3664516119879</v>
      </c>
      <c r="AD97" s="45">
        <f>+AD670</f>
        <v>1699.6519999999998</v>
      </c>
      <c r="AE97" s="45">
        <f t="shared" si="494"/>
        <v>2187.5810000000001</v>
      </c>
      <c r="AF97" s="45">
        <f t="shared" si="495"/>
        <v>2806.7420000000002</v>
      </c>
      <c r="AG97" s="45">
        <f t="shared" si="496"/>
        <v>3607.9240000000004</v>
      </c>
      <c r="AH97" s="45">
        <f t="shared" si="497"/>
        <v>5121.646999999999</v>
      </c>
      <c r="AI97" s="45">
        <f t="shared" si="498"/>
        <v>6821.9320000000007</v>
      </c>
      <c r="AJ97" s="45">
        <f t="shared" ca="1" si="499"/>
        <v>8696.3664516119879</v>
      </c>
    </row>
    <row r="98" spans="2:36" ht="10.15" x14ac:dyDescent="0.2">
      <c r="B98" t="s">
        <v>227</v>
      </c>
      <c r="D98" s="45" t="str">
        <f>+D673</f>
        <v>n/a</v>
      </c>
      <c r="E98" s="45">
        <f t="shared" ref="E98:V98" si="513">+E673</f>
        <v>1404.5540000000001</v>
      </c>
      <c r="F98" s="45">
        <f t="shared" si="513"/>
        <v>1510.047</v>
      </c>
      <c r="G98" s="45">
        <f t="shared" si="513"/>
        <v>1626.973</v>
      </c>
      <c r="H98" s="45">
        <f t="shared" si="513"/>
        <v>1641.971</v>
      </c>
      <c r="I98" s="45">
        <f t="shared" si="513"/>
        <v>1814.7570000000001</v>
      </c>
      <c r="J98" s="45">
        <f t="shared" si="513"/>
        <v>1975.7349999999999</v>
      </c>
      <c r="K98" s="45">
        <f t="shared" si="513"/>
        <v>2150.5810000000001</v>
      </c>
      <c r="L98" s="45">
        <f t="shared" si="513"/>
        <v>2265.0610000000001</v>
      </c>
      <c r="M98" s="45">
        <f t="shared" si="513"/>
        <v>2526.7289999999998</v>
      </c>
      <c r="N98" s="45">
        <f t="shared" si="513"/>
        <v>2649.3969999999999</v>
      </c>
      <c r="O98" s="45">
        <f t="shared" si="513"/>
        <v>2763.0430000000001</v>
      </c>
      <c r="P98" s="45">
        <f t="shared" si="513"/>
        <v>2686.1289999999999</v>
      </c>
      <c r="Q98" s="45">
        <f t="shared" si="513"/>
        <v>3117.893</v>
      </c>
      <c r="R98" s="45">
        <f t="shared" si="513"/>
        <v>3385.1979999999999</v>
      </c>
      <c r="S98" s="45">
        <f t="shared" si="513"/>
        <v>4000.69</v>
      </c>
      <c r="T98" s="45">
        <f t="shared" si="513"/>
        <v>4088.9850000000001</v>
      </c>
      <c r="U98" s="45">
        <f t="shared" si="513"/>
        <v>4520.6660000000002</v>
      </c>
      <c r="V98" s="45">
        <f t="shared" si="513"/>
        <v>4821.4390000000003</v>
      </c>
      <c r="W98" s="45">
        <f t="shared" ref="W98:X98" si="514">+W673</f>
        <v>5441.4560000000001</v>
      </c>
      <c r="X98" s="45">
        <f t="shared" si="514"/>
        <v>5252.7969999999996</v>
      </c>
      <c r="Y98" s="45">
        <f t="shared" ref="Y98" si="515">+Y673</f>
        <v>5697.335</v>
      </c>
      <c r="Z98" s="19">
        <f>+Z355</f>
        <v>5982.2017500000002</v>
      </c>
      <c r="AA98" s="19">
        <f>+AA355</f>
        <v>6640.2439425000011</v>
      </c>
      <c r="AD98" s="45">
        <f>+AD673</f>
        <v>1232.92</v>
      </c>
      <c r="AE98" s="45">
        <f t="shared" si="494"/>
        <v>1626.973</v>
      </c>
      <c r="AF98" s="45">
        <f t="shared" si="495"/>
        <v>2150.5810000000001</v>
      </c>
      <c r="AG98" s="45">
        <f t="shared" si="496"/>
        <v>2763.0430000000001</v>
      </c>
      <c r="AH98" s="45">
        <f t="shared" si="497"/>
        <v>4000.69</v>
      </c>
      <c r="AI98" s="45">
        <f t="shared" si="498"/>
        <v>5441.4560000000001</v>
      </c>
      <c r="AJ98" s="45">
        <f t="shared" si="499"/>
        <v>6640.2439425000011</v>
      </c>
    </row>
    <row r="99" spans="2:36" ht="10.15" x14ac:dyDescent="0.2">
      <c r="B99" t="s">
        <v>228</v>
      </c>
      <c r="D99" s="45" t="str">
        <f>+IFERROR(D674+D678,"n/a")</f>
        <v>n/a</v>
      </c>
      <c r="E99" s="45">
        <f t="shared" ref="E99:V99" si="516">+IFERROR(E674+E678,"n/a")</f>
        <v>227.93200000000002</v>
      </c>
      <c r="F99" s="45">
        <f t="shared" si="516"/>
        <v>211.18799999999999</v>
      </c>
      <c r="G99" s="45">
        <f t="shared" si="516"/>
        <v>216.36</v>
      </c>
      <c r="H99" s="45">
        <f t="shared" si="516"/>
        <v>211.422</v>
      </c>
      <c r="I99" s="45">
        <f t="shared" si="516"/>
        <v>216.62700000000001</v>
      </c>
      <c r="J99" s="45">
        <f t="shared" si="516"/>
        <v>211.90199999999999</v>
      </c>
      <c r="K99" s="45">
        <f t="shared" si="516"/>
        <v>217.12</v>
      </c>
      <c r="L99" s="45">
        <f t="shared" si="516"/>
        <v>212.12799999999999</v>
      </c>
      <c r="M99" s="45">
        <f t="shared" si="516"/>
        <v>217.44399999999999</v>
      </c>
      <c r="N99" s="45">
        <f t="shared" si="516"/>
        <v>202.22199999999998</v>
      </c>
      <c r="O99" s="45">
        <f t="shared" si="516"/>
        <v>207.37600000000003</v>
      </c>
      <c r="P99" s="45">
        <f t="shared" si="516"/>
        <v>202.488</v>
      </c>
      <c r="Q99" s="45">
        <f t="shared" si="516"/>
        <v>207.69</v>
      </c>
      <c r="R99" s="45">
        <f t="shared" si="516"/>
        <v>202.67500000000001</v>
      </c>
      <c r="S99" s="45">
        <f t="shared" si="516"/>
        <v>207.98599999999999</v>
      </c>
      <c r="T99" s="45">
        <f t="shared" si="516"/>
        <v>157.952</v>
      </c>
      <c r="U99" s="45">
        <f t="shared" si="516"/>
        <v>161.92599999999999</v>
      </c>
      <c r="V99" s="45">
        <f t="shared" si="516"/>
        <v>157.887</v>
      </c>
      <c r="W99" s="45">
        <f t="shared" ref="W99:X99" si="517">+IFERROR(W674+W678,"n/a")</f>
        <v>161.83699999999999</v>
      </c>
      <c r="X99" s="45">
        <f t="shared" si="517"/>
        <v>110.654</v>
      </c>
      <c r="Y99" s="45">
        <f t="shared" ref="Y99" si="518">+IFERROR(Y674+Y678,"n/a")</f>
        <v>113.39699999999999</v>
      </c>
      <c r="Z99" s="19">
        <f t="shared" ref="Z99:AA99" si="519">+Z371+Z372</f>
        <v>113.39699999999999</v>
      </c>
      <c r="AA99" s="19">
        <f t="shared" si="519"/>
        <v>113.39699999999999</v>
      </c>
      <c r="AD99" s="45">
        <f>+IFERROR(AD674+AD678,"n/a")</f>
        <v>227.697</v>
      </c>
      <c r="AE99" s="45">
        <f t="shared" si="494"/>
        <v>216.36</v>
      </c>
      <c r="AF99" s="45">
        <f t="shared" si="495"/>
        <v>217.12</v>
      </c>
      <c r="AG99" s="45">
        <f t="shared" si="496"/>
        <v>207.37600000000003</v>
      </c>
      <c r="AH99" s="45">
        <f t="shared" si="497"/>
        <v>207.98599999999999</v>
      </c>
      <c r="AI99" s="45">
        <f t="shared" si="498"/>
        <v>161.83699999999999</v>
      </c>
      <c r="AJ99" s="45">
        <f t="shared" si="499"/>
        <v>113.39699999999999</v>
      </c>
    </row>
    <row r="100" spans="2:36" ht="12" x14ac:dyDescent="0.35">
      <c r="B100" t="s">
        <v>280</v>
      </c>
      <c r="D100" s="55" t="str">
        <f>IFERROR(D101-D99-D98,"n/a")</f>
        <v>n/a</v>
      </c>
      <c r="E100" s="55">
        <f t="shared" ref="E100:W100" si="520">IFERROR(E101-E99-E98,"n/a")</f>
        <v>40.16800000000012</v>
      </c>
      <c r="F100" s="55">
        <f t="shared" si="520"/>
        <v>57.416999999999916</v>
      </c>
      <c r="G100" s="55">
        <f t="shared" si="520"/>
        <v>48.626000000000204</v>
      </c>
      <c r="H100" s="55">
        <f t="shared" si="520"/>
        <v>40.795000000000073</v>
      </c>
      <c r="I100" s="55">
        <f t="shared" si="520"/>
        <v>120.77700000000004</v>
      </c>
      <c r="J100" s="55">
        <f t="shared" si="520"/>
        <v>55.026999999999816</v>
      </c>
      <c r="K100" s="55">
        <f t="shared" si="520"/>
        <v>44.381000000000313</v>
      </c>
      <c r="L100" s="55">
        <f t="shared" si="520"/>
        <v>105.1889999999994</v>
      </c>
      <c r="M100" s="55">
        <f t="shared" si="520"/>
        <v>55.811999999999898</v>
      </c>
      <c r="N100" s="55">
        <f t="shared" si="520"/>
        <v>81.190999999999804</v>
      </c>
      <c r="O100" s="55">
        <f t="shared" si="520"/>
        <v>132.80999999999995</v>
      </c>
      <c r="P100" s="55">
        <f t="shared" si="520"/>
        <v>124.82099999999991</v>
      </c>
      <c r="Q100" s="55">
        <f t="shared" si="520"/>
        <v>70.826999999999771</v>
      </c>
      <c r="R100" s="55">
        <f t="shared" si="520"/>
        <v>164.7529999999997</v>
      </c>
      <c r="S100" s="55">
        <f t="shared" si="520"/>
        <v>87.282000000000608</v>
      </c>
      <c r="T100" s="55">
        <f t="shared" si="520"/>
        <v>197.84800000000041</v>
      </c>
      <c r="U100" s="55">
        <f t="shared" si="520"/>
        <v>219.81900000000041</v>
      </c>
      <c r="V100" s="55">
        <f t="shared" si="520"/>
        <v>90.503000000001521</v>
      </c>
      <c r="W100" s="55">
        <f t="shared" si="520"/>
        <v>115.42599999999948</v>
      </c>
      <c r="X100" s="55">
        <f t="shared" ref="X100" si="521">IFERROR(X101-X99-X98,"n/a")</f>
        <v>187.18699999999899</v>
      </c>
      <c r="Y100" s="55">
        <f t="shared" ref="Y100" si="522">IFERROR(Y101-Y99-Y98,"n/a")</f>
        <v>126.17800000000079</v>
      </c>
      <c r="Z100" s="30">
        <f t="shared" ref="Z100:AA100" si="523">+Y100</f>
        <v>126.17800000000079</v>
      </c>
      <c r="AA100" s="30">
        <f t="shared" si="523"/>
        <v>126.17800000000079</v>
      </c>
      <c r="AB100" s="19"/>
      <c r="AD100" s="55">
        <f t="shared" ref="AD100" si="524">IFERROR(AD101-AD99-AD98,"n/a")</f>
        <v>25.117000000000189</v>
      </c>
      <c r="AE100" s="55">
        <f t="shared" si="494"/>
        <v>48.626000000000204</v>
      </c>
      <c r="AF100" s="55">
        <f t="shared" si="495"/>
        <v>44.381000000000313</v>
      </c>
      <c r="AG100" s="55">
        <f t="shared" si="496"/>
        <v>132.80999999999995</v>
      </c>
      <c r="AH100" s="55">
        <f t="shared" si="497"/>
        <v>87.282000000000608</v>
      </c>
      <c r="AI100" s="55">
        <f t="shared" si="498"/>
        <v>115.42599999999948</v>
      </c>
      <c r="AJ100" s="55">
        <f t="shared" si="499"/>
        <v>126.17800000000079</v>
      </c>
    </row>
    <row r="101" spans="2:36" ht="10.15" x14ac:dyDescent="0.2">
      <c r="B101" s="3" t="s">
        <v>288</v>
      </c>
      <c r="D101" s="45" t="str">
        <f>+D680</f>
        <v>n/a</v>
      </c>
      <c r="E101" s="45">
        <f t="shared" ref="E101:V101" si="525">+E680</f>
        <v>1672.6540000000002</v>
      </c>
      <c r="F101" s="45">
        <f t="shared" si="525"/>
        <v>1778.6519999999998</v>
      </c>
      <c r="G101" s="45">
        <f t="shared" si="525"/>
        <v>1891.9590000000001</v>
      </c>
      <c r="H101" s="45">
        <f t="shared" si="525"/>
        <v>1894.1880000000001</v>
      </c>
      <c r="I101" s="45">
        <f t="shared" si="525"/>
        <v>2152.1610000000001</v>
      </c>
      <c r="J101" s="45">
        <f t="shared" si="525"/>
        <v>2242.6639999999998</v>
      </c>
      <c r="K101" s="45">
        <f t="shared" si="525"/>
        <v>2412.0820000000003</v>
      </c>
      <c r="L101" s="45">
        <f t="shared" si="525"/>
        <v>2582.3779999999997</v>
      </c>
      <c r="M101" s="45">
        <f t="shared" si="525"/>
        <v>2799.9849999999997</v>
      </c>
      <c r="N101" s="45">
        <f t="shared" si="525"/>
        <v>2932.81</v>
      </c>
      <c r="O101" s="45">
        <f t="shared" si="525"/>
        <v>3103.2290000000003</v>
      </c>
      <c r="P101" s="45">
        <f t="shared" si="525"/>
        <v>3013.4379999999996</v>
      </c>
      <c r="Q101" s="45">
        <f t="shared" si="525"/>
        <v>3396.41</v>
      </c>
      <c r="R101" s="45">
        <f t="shared" si="525"/>
        <v>3752.6259999999997</v>
      </c>
      <c r="S101" s="45">
        <f t="shared" si="525"/>
        <v>4295.9580000000005</v>
      </c>
      <c r="T101" s="45">
        <f t="shared" si="525"/>
        <v>4444.7850000000008</v>
      </c>
      <c r="U101" s="45">
        <f t="shared" si="525"/>
        <v>4902.411000000001</v>
      </c>
      <c r="V101" s="45">
        <f t="shared" si="525"/>
        <v>5069.8290000000015</v>
      </c>
      <c r="W101" s="45">
        <f t="shared" ref="W101:X101" si="526">+W680</f>
        <v>5718.7190000000001</v>
      </c>
      <c r="X101" s="45">
        <f t="shared" si="526"/>
        <v>5550.637999999999</v>
      </c>
      <c r="Y101" s="45">
        <f t="shared" ref="Y101" si="527">+Y680</f>
        <v>5936.9100000000008</v>
      </c>
      <c r="Z101" s="45">
        <f t="shared" ref="Z101:AA101" si="528">+IFERROR(Z98+Z99+Z100,"n/a")</f>
        <v>6221.7767500000009</v>
      </c>
      <c r="AA101" s="45">
        <f t="shared" si="528"/>
        <v>6879.8189425000019</v>
      </c>
      <c r="AD101" s="45">
        <f>+AD680</f>
        <v>1485.7340000000002</v>
      </c>
      <c r="AE101" s="45">
        <f t="shared" si="494"/>
        <v>1891.9590000000001</v>
      </c>
      <c r="AF101" s="45">
        <f t="shared" si="495"/>
        <v>2412.0820000000003</v>
      </c>
      <c r="AG101" s="45">
        <f t="shared" si="496"/>
        <v>3103.2290000000003</v>
      </c>
      <c r="AH101" s="45">
        <f t="shared" si="497"/>
        <v>4295.9580000000005</v>
      </c>
      <c r="AI101" s="45">
        <f t="shared" si="498"/>
        <v>5718.7190000000001</v>
      </c>
      <c r="AJ101" s="45">
        <f t="shared" si="499"/>
        <v>6879.8189425000019</v>
      </c>
    </row>
    <row r="102" spans="2:36" ht="10.15" x14ac:dyDescent="0.2">
      <c r="B102" s="3" t="s">
        <v>289</v>
      </c>
      <c r="D102" s="45" t="str">
        <f>+IFERROR(D97-D101,"n/a")</f>
        <v>n/a</v>
      </c>
      <c r="E102" s="45">
        <f t="shared" ref="E102:W102" si="529">+IFERROR(E97-E101,"n/a")</f>
        <v>254.65599999999972</v>
      </c>
      <c r="F102" s="45">
        <f t="shared" si="529"/>
        <v>266.96400000000017</v>
      </c>
      <c r="G102" s="45">
        <f t="shared" si="529"/>
        <v>295.62200000000007</v>
      </c>
      <c r="H102" s="45">
        <f t="shared" si="529"/>
        <v>355.57499999999982</v>
      </c>
      <c r="I102" s="45">
        <f t="shared" si="529"/>
        <v>330.94000000000005</v>
      </c>
      <c r="J102" s="45">
        <f t="shared" si="529"/>
        <v>302.9970000000003</v>
      </c>
      <c r="K102" s="45">
        <f t="shared" si="529"/>
        <v>394.65999999999985</v>
      </c>
      <c r="L102" s="45">
        <f t="shared" si="529"/>
        <v>304.22200000000066</v>
      </c>
      <c r="M102" s="45">
        <f t="shared" si="529"/>
        <v>403.83100000000059</v>
      </c>
      <c r="N102" s="45">
        <f t="shared" si="529"/>
        <v>454.26999999999953</v>
      </c>
      <c r="O102" s="45">
        <f t="shared" si="529"/>
        <v>504.69500000000016</v>
      </c>
      <c r="P102" s="45">
        <f t="shared" si="529"/>
        <v>593.65000000000009</v>
      </c>
      <c r="Q102" s="45">
        <f t="shared" si="529"/>
        <v>708.21</v>
      </c>
      <c r="R102" s="45">
        <f t="shared" si="529"/>
        <v>765.77</v>
      </c>
      <c r="S102" s="45">
        <f t="shared" si="529"/>
        <v>825.68899999999849</v>
      </c>
      <c r="T102" s="45">
        <f t="shared" si="529"/>
        <v>996.23699999999917</v>
      </c>
      <c r="U102" s="45">
        <f t="shared" si="529"/>
        <v>925.64799999999832</v>
      </c>
      <c r="V102" s="45">
        <f t="shared" si="529"/>
        <v>1009.445999999999</v>
      </c>
      <c r="W102" s="45">
        <f t="shared" si="529"/>
        <v>1103.2130000000006</v>
      </c>
      <c r="X102" s="45">
        <f t="shared" ref="X102" si="530">+IFERROR(X97-X101,"n/a")</f>
        <v>1358.5880000000006</v>
      </c>
      <c r="Y102" s="45">
        <f t="shared" ref="Y102" si="531">+IFERROR(Y97-Y101,"n/a")</f>
        <v>1230.9789999999985</v>
      </c>
      <c r="Z102" s="45">
        <f t="shared" ref="Z102:AA102" ca="1" si="532">+Y102+Z53+Z89+Z90</f>
        <v>1495.8748419171975</v>
      </c>
      <c r="AA102" s="45">
        <f t="shared" ca="1" si="532"/>
        <v>1816.5475091119861</v>
      </c>
      <c r="AD102" s="45">
        <f t="shared" ref="AD102" si="533">+IFERROR(AD97-AD101,"n/a")</f>
        <v>213.91799999999967</v>
      </c>
      <c r="AE102" s="45">
        <f t="shared" si="494"/>
        <v>295.62200000000007</v>
      </c>
      <c r="AF102" s="45">
        <f t="shared" si="495"/>
        <v>394.65999999999985</v>
      </c>
      <c r="AG102" s="45">
        <f t="shared" si="496"/>
        <v>504.69500000000016</v>
      </c>
      <c r="AH102" s="45">
        <f t="shared" si="497"/>
        <v>825.68899999999849</v>
      </c>
      <c r="AI102" s="45">
        <f t="shared" si="498"/>
        <v>1103.2130000000006</v>
      </c>
      <c r="AJ102" s="45">
        <f t="shared" ca="1" si="499"/>
        <v>1816.5475091119861</v>
      </c>
    </row>
    <row r="103" spans="2:36" ht="10.15" x14ac:dyDescent="0.2">
      <c r="B103" s="9" t="s">
        <v>290</v>
      </c>
      <c r="D103" s="43" t="str">
        <f>+IFERROR(D102/D97,"n/a")</f>
        <v>n/a</v>
      </c>
      <c r="E103" s="43">
        <f t="shared" ref="E103:W103" si="534">+IFERROR(E102/E97,"n/a")</f>
        <v>0.1321302748390242</v>
      </c>
      <c r="F103" s="43">
        <f t="shared" si="534"/>
        <v>0.13050543210455931</v>
      </c>
      <c r="G103" s="43">
        <f t="shared" si="534"/>
        <v>0.13513648180341667</v>
      </c>
      <c r="H103" s="43">
        <f t="shared" si="534"/>
        <v>0.15804998126469313</v>
      </c>
      <c r="I103" s="43">
        <f t="shared" si="534"/>
        <v>0.13327689852325783</v>
      </c>
      <c r="J103" s="43">
        <f t="shared" si="534"/>
        <v>0.11902488194618227</v>
      </c>
      <c r="K103" s="43">
        <f t="shared" si="534"/>
        <v>0.14061142776927835</v>
      </c>
      <c r="L103" s="43">
        <f t="shared" si="534"/>
        <v>0.10539111757777338</v>
      </c>
      <c r="M103" s="43">
        <f t="shared" si="534"/>
        <v>0.12604687659965508</v>
      </c>
      <c r="N103" s="43">
        <f t="shared" si="534"/>
        <v>0.13411847372958408</v>
      </c>
      <c r="O103" s="43">
        <f t="shared" si="534"/>
        <v>0.13988515279146682</v>
      </c>
      <c r="P103" s="43">
        <f t="shared" si="534"/>
        <v>0.16457874052421237</v>
      </c>
      <c r="Q103" s="43">
        <f t="shared" si="534"/>
        <v>0.17253972353104552</v>
      </c>
      <c r="R103" s="43">
        <f t="shared" si="534"/>
        <v>0.16947828388658276</v>
      </c>
      <c r="S103" s="43">
        <f t="shared" si="534"/>
        <v>0.16121552305342376</v>
      </c>
      <c r="T103" s="43">
        <f t="shared" si="534"/>
        <v>0.18309740339223021</v>
      </c>
      <c r="U103" s="43">
        <f t="shared" si="534"/>
        <v>0.15882612032582347</v>
      </c>
      <c r="V103" s="43">
        <f t="shared" si="534"/>
        <v>0.16604710265615535</v>
      </c>
      <c r="W103" s="43">
        <f t="shared" si="534"/>
        <v>0.16171562542693191</v>
      </c>
      <c r="X103" s="43">
        <f t="shared" ref="X103" si="535">+IFERROR(X102/X97,"n/a")</f>
        <v>0.19663389213205656</v>
      </c>
      <c r="Y103" s="43">
        <f t="shared" ref="Y103" si="536">+IFERROR(Y102/Y97,"n/a")</f>
        <v>0.17173522078815653</v>
      </c>
      <c r="Z103" s="43">
        <f t="shared" ref="Z103" ca="1" si="537">+IFERROR(Z102/Z97,"n/a")</f>
        <v>0.19382513243845417</v>
      </c>
      <c r="AA103" s="43">
        <f t="shared" ref="AA103" ca="1" si="538">+IFERROR(AA102/AA97,"n/a")</f>
        <v>0.20888580526356093</v>
      </c>
      <c r="AD103" s="43">
        <f t="shared" ref="AD103:AE103" si="539">+IFERROR(AD102/AD97,"n/a")</f>
        <v>0.12585988190523689</v>
      </c>
      <c r="AE103" s="43">
        <f t="shared" si="539"/>
        <v>0.13513648180341667</v>
      </c>
      <c r="AF103" s="43">
        <f t="shared" ref="AF103" si="540">+IFERROR(AF102/AF97,"n/a")</f>
        <v>0.14061142776927835</v>
      </c>
      <c r="AG103" s="43">
        <f t="shared" ref="AG103" si="541">+IFERROR(AG102/AG97,"n/a")</f>
        <v>0.13988515279146682</v>
      </c>
      <c r="AH103" s="43">
        <f t="shared" ref="AH103" si="542">+IFERROR(AH102/AH97,"n/a")</f>
        <v>0.16121552305342376</v>
      </c>
      <c r="AI103" s="43">
        <f t="shared" ref="AI103:AJ103" si="543">+IFERROR(AI102/AI97,"n/a")</f>
        <v>0.16171562542693191</v>
      </c>
      <c r="AJ103" s="43">
        <f t="shared" ca="1" si="543"/>
        <v>0.20888580526356093</v>
      </c>
    </row>
    <row r="105" spans="2:36" ht="10.15" x14ac:dyDescent="0.2">
      <c r="B105" s="2" t="s">
        <v>19</v>
      </c>
      <c r="C105" s="1"/>
    </row>
    <row r="107" spans="2:36" ht="10.15" x14ac:dyDescent="0.2">
      <c r="B107" s="5" t="s">
        <v>0</v>
      </c>
    </row>
    <row r="108" spans="2:36" ht="10.15" x14ac:dyDescent="0.2">
      <c r="B108" t="s">
        <v>20</v>
      </c>
      <c r="D108" s="45" t="str">
        <f>+D260</f>
        <v>n/a</v>
      </c>
      <c r="E108" s="45" t="str">
        <f t="shared" ref="E108:W108" si="544">+E260</f>
        <v>n/a</v>
      </c>
      <c r="F108" s="45">
        <f t="shared" si="544"/>
        <v>9.3519999999999985</v>
      </c>
      <c r="G108" s="45">
        <f t="shared" si="544"/>
        <v>19.888999999999999</v>
      </c>
      <c r="H108" s="45">
        <f t="shared" si="544"/>
        <v>11.369000000000002</v>
      </c>
      <c r="I108" s="45">
        <f t="shared" si="544"/>
        <v>7.782</v>
      </c>
      <c r="J108" s="45">
        <f t="shared" si="544"/>
        <v>16.02</v>
      </c>
      <c r="K108" s="45">
        <f t="shared" si="544"/>
        <v>30.805999999999997</v>
      </c>
      <c r="L108" s="45">
        <f t="shared" si="544"/>
        <v>23.288999999999998</v>
      </c>
      <c r="M108" s="45">
        <f t="shared" si="544"/>
        <v>34.454000000000001</v>
      </c>
      <c r="N108" s="45">
        <f t="shared" si="544"/>
        <v>41.657000000000004</v>
      </c>
      <c r="O108" s="45">
        <f t="shared" si="544"/>
        <v>54.204000000000001</v>
      </c>
      <c r="P108" s="45">
        <f t="shared" si="544"/>
        <v>32.673000000000002</v>
      </c>
      <c r="Q108" s="45">
        <f t="shared" si="544"/>
        <v>48.38</v>
      </c>
      <c r="R108" s="45">
        <f t="shared" si="544"/>
        <v>67.868000000000009</v>
      </c>
      <c r="S108" s="45">
        <f t="shared" si="544"/>
        <v>90.686999999999998</v>
      </c>
      <c r="T108" s="45">
        <f t="shared" si="544"/>
        <v>72.330999999999989</v>
      </c>
      <c r="U108" s="45">
        <f t="shared" si="544"/>
        <v>85.984999999999999</v>
      </c>
      <c r="V108" s="45">
        <f t="shared" si="544"/>
        <v>125.25</v>
      </c>
      <c r="W108" s="45">
        <f t="shared" si="544"/>
        <v>164.65700000000004</v>
      </c>
      <c r="X108" s="45">
        <f t="shared" ref="X108:Y108" si="545">+X260</f>
        <v>150.45000000000002</v>
      </c>
      <c r="Y108" s="45">
        <f t="shared" si="545"/>
        <v>168.60599999999999</v>
      </c>
      <c r="Z108" s="45">
        <f t="shared" ref="Z108:AA108" si="546">+Z260</f>
        <v>189.99832517219974</v>
      </c>
      <c r="AA108" s="45">
        <f t="shared" si="546"/>
        <v>260.83353285696376</v>
      </c>
      <c r="AD108" s="45">
        <f>+AD260</f>
        <v>25.02</v>
      </c>
      <c r="AE108" s="45">
        <f>+AE260</f>
        <v>45.002000000000002</v>
      </c>
      <c r="AF108" s="45">
        <f t="shared" ref="AF108:AF111" si="547">+IFERROR(H108+I108+J108+K108,"n/a")</f>
        <v>65.977000000000004</v>
      </c>
      <c r="AG108" s="45">
        <f t="shared" ref="AG108:AG111" si="548">+IFERROR(L108+M108+N108+O108,"n/a")</f>
        <v>153.60400000000001</v>
      </c>
      <c r="AH108" s="45">
        <f t="shared" ref="AH108:AH111" si="549">+IFERROR(P108+Q108+R108+S108,"n/a")</f>
        <v>239.608</v>
      </c>
      <c r="AI108" s="45">
        <f t="shared" ref="AI108:AI111" si="550">+IFERROR(T108+U108+V108+W108,"n/a")</f>
        <v>448.22300000000001</v>
      </c>
      <c r="AJ108" s="45">
        <f>+IFERROR(X108+Y108+Z108+AA108,"n/a")</f>
        <v>769.88785802916357</v>
      </c>
    </row>
    <row r="109" spans="2:36" ht="10.15" x14ac:dyDescent="0.2">
      <c r="B109" t="s">
        <v>21</v>
      </c>
      <c r="D109" s="45" t="str">
        <f>+D326</f>
        <v>n/a</v>
      </c>
      <c r="E109" s="45" t="str">
        <f t="shared" ref="E109:W109" si="551">+E326</f>
        <v>n/a</v>
      </c>
      <c r="F109" s="45">
        <f t="shared" si="551"/>
        <v>18.417999999999999</v>
      </c>
      <c r="G109" s="45">
        <f t="shared" si="551"/>
        <v>22.645</v>
      </c>
      <c r="H109" s="45">
        <f t="shared" si="551"/>
        <v>22.775000000000002</v>
      </c>
      <c r="I109" s="45">
        <f t="shared" si="551"/>
        <v>25.819000000000003</v>
      </c>
      <c r="J109" s="45">
        <f t="shared" si="551"/>
        <v>34.012</v>
      </c>
      <c r="K109" s="45">
        <f t="shared" si="551"/>
        <v>38.316999999999993</v>
      </c>
      <c r="L109" s="45">
        <f t="shared" si="551"/>
        <v>40.1</v>
      </c>
      <c r="M109" s="45">
        <f t="shared" si="551"/>
        <v>49.585999999999999</v>
      </c>
      <c r="N109" s="45">
        <f t="shared" si="551"/>
        <v>58.49</v>
      </c>
      <c r="O109" s="45">
        <f t="shared" si="551"/>
        <v>68.908999999999992</v>
      </c>
      <c r="P109" s="45">
        <f t="shared" si="551"/>
        <v>63.587000000000003</v>
      </c>
      <c r="Q109" s="45">
        <f t="shared" si="551"/>
        <v>76.156999999999996</v>
      </c>
      <c r="R109" s="45">
        <f t="shared" si="551"/>
        <v>88.479000000000013</v>
      </c>
      <c r="S109" s="45">
        <f t="shared" si="551"/>
        <v>105.12</v>
      </c>
      <c r="T109" s="45">
        <f t="shared" si="551"/>
        <v>101.20500000000001</v>
      </c>
      <c r="U109" s="45">
        <f t="shared" si="551"/>
        <v>112.93600000000001</v>
      </c>
      <c r="V109" s="45">
        <f t="shared" si="551"/>
        <v>124.873</v>
      </c>
      <c r="W109" s="45">
        <f t="shared" si="551"/>
        <v>139.66999999999999</v>
      </c>
      <c r="X109" s="45">
        <f t="shared" ref="X109:Y109" si="552">+X326</f>
        <v>126.59700000000001</v>
      </c>
      <c r="Y109" s="45">
        <f t="shared" si="552"/>
        <v>138.71600000000001</v>
      </c>
      <c r="Z109" s="45">
        <f t="shared" ref="Z109:AA109" si="553">+Z326</f>
        <v>147.71190848226408</v>
      </c>
      <c r="AA109" s="45">
        <f t="shared" si="553"/>
        <v>160.7027375770864</v>
      </c>
      <c r="AD109" s="45">
        <f>+AD326</f>
        <v>26.471000000000004</v>
      </c>
      <c r="AE109" s="45">
        <f>+AE326</f>
        <v>66.393000000000001</v>
      </c>
      <c r="AF109" s="45">
        <f t="shared" si="547"/>
        <v>120.923</v>
      </c>
      <c r="AG109" s="45">
        <f t="shared" si="548"/>
        <v>217.08500000000001</v>
      </c>
      <c r="AH109" s="45">
        <f t="shared" si="549"/>
        <v>333.34300000000002</v>
      </c>
      <c r="AI109" s="45">
        <f t="shared" si="550"/>
        <v>478.68399999999997</v>
      </c>
      <c r="AJ109" s="45">
        <f t="shared" ref="AJ109:AJ114" si="554">+IFERROR(X109+Y109+Z109+AA109,"n/a")</f>
        <v>573.72764605935049</v>
      </c>
    </row>
    <row r="110" spans="2:36" ht="10.15" x14ac:dyDescent="0.2">
      <c r="B110" t="s">
        <v>22</v>
      </c>
      <c r="D110" s="45" t="str">
        <f>+D427</f>
        <v>n/a</v>
      </c>
      <c r="E110" s="45" t="str">
        <f t="shared" ref="E110:W110" si="555">+E427</f>
        <v>n/a</v>
      </c>
      <c r="F110" s="45">
        <f t="shared" si="555"/>
        <v>108.52599999999998</v>
      </c>
      <c r="G110" s="45">
        <f t="shared" si="555"/>
        <v>108.22199999999999</v>
      </c>
      <c r="H110" s="45">
        <f t="shared" si="555"/>
        <v>125.837</v>
      </c>
      <c r="I110" s="45">
        <f t="shared" si="555"/>
        <v>105.514</v>
      </c>
      <c r="J110" s="45">
        <f t="shared" si="555"/>
        <v>111.73099999999999</v>
      </c>
      <c r="K110" s="45">
        <f t="shared" si="555"/>
        <v>111.45499999999998</v>
      </c>
      <c r="L110" s="45">
        <f t="shared" si="555"/>
        <v>119.404</v>
      </c>
      <c r="M110" s="45">
        <f t="shared" si="555"/>
        <v>130.21699999999998</v>
      </c>
      <c r="N110" s="45">
        <f t="shared" si="555"/>
        <v>150.44900000000001</v>
      </c>
      <c r="O110" s="45">
        <f t="shared" si="555"/>
        <v>166.04400000000001</v>
      </c>
      <c r="P110" s="45">
        <f t="shared" si="555"/>
        <v>170.483</v>
      </c>
      <c r="Q110" s="45">
        <f t="shared" si="555"/>
        <v>172.05</v>
      </c>
      <c r="R110" s="45">
        <f t="shared" si="555"/>
        <v>192.39600000000002</v>
      </c>
      <c r="S110" s="45">
        <f t="shared" si="555"/>
        <v>210.09400000000002</v>
      </c>
      <c r="T110" s="45">
        <f t="shared" si="555"/>
        <v>230.72199999999998</v>
      </c>
      <c r="U110" s="45">
        <f t="shared" si="555"/>
        <v>249.47200000000001</v>
      </c>
      <c r="V110" s="45">
        <f t="shared" si="555"/>
        <v>267.79700000000003</v>
      </c>
      <c r="W110" s="45">
        <f t="shared" si="555"/>
        <v>278.72999999999996</v>
      </c>
      <c r="X110" s="45">
        <f t="shared" ref="X110:Y110" si="556">+X427</f>
        <v>290.601</v>
      </c>
      <c r="Y110" s="45">
        <f t="shared" si="556"/>
        <v>307.48499999999996</v>
      </c>
      <c r="Z110" s="45">
        <f t="shared" ref="Z110:AA110" ca="1" si="557">+Z427</f>
        <v>325.75056415066143</v>
      </c>
      <c r="AA110" s="45">
        <f t="shared" ca="1" si="557"/>
        <v>351.66403598832045</v>
      </c>
      <c r="AD110" s="45">
        <f>+AD427</f>
        <v>323.84000000000003</v>
      </c>
      <c r="AE110" s="45">
        <f>+AE427</f>
        <v>402.51900000000001</v>
      </c>
      <c r="AF110" s="45">
        <f t="shared" si="547"/>
        <v>454.53699999999998</v>
      </c>
      <c r="AG110" s="45">
        <f t="shared" si="548"/>
        <v>566.11400000000003</v>
      </c>
      <c r="AH110" s="45">
        <f t="shared" si="549"/>
        <v>745.02300000000014</v>
      </c>
      <c r="AI110" s="45">
        <f t="shared" si="550"/>
        <v>1026.721</v>
      </c>
      <c r="AJ110" s="45">
        <f t="shared" ca="1" si="554"/>
        <v>1275.5006001389818</v>
      </c>
    </row>
    <row r="111" spans="2:36" ht="12" x14ac:dyDescent="0.35">
      <c r="B111" t="s">
        <v>23</v>
      </c>
      <c r="D111" s="37" t="s">
        <v>76</v>
      </c>
      <c r="E111" s="37" t="s">
        <v>76</v>
      </c>
      <c r="F111" s="37">
        <v>0</v>
      </c>
      <c r="G111" s="37">
        <v>0</v>
      </c>
      <c r="H111" s="37">
        <v>0</v>
      </c>
      <c r="I111" s="37">
        <v>0</v>
      </c>
      <c r="J111" s="37">
        <v>0</v>
      </c>
      <c r="K111" s="37">
        <v>0</v>
      </c>
      <c r="L111" s="37">
        <v>0</v>
      </c>
      <c r="M111" s="37">
        <v>0</v>
      </c>
      <c r="N111" s="37">
        <v>0</v>
      </c>
      <c r="O111" s="37">
        <v>0</v>
      </c>
      <c r="P111" s="37">
        <v>-2.423</v>
      </c>
      <c r="Q111" s="37">
        <v>0</v>
      </c>
      <c r="R111" s="37">
        <v>0</v>
      </c>
      <c r="S111" s="37">
        <v>0</v>
      </c>
      <c r="T111" s="37">
        <v>0</v>
      </c>
      <c r="U111" s="37">
        <v>0</v>
      </c>
      <c r="V111" s="37">
        <v>0</v>
      </c>
      <c r="W111" s="37">
        <v>0</v>
      </c>
      <c r="X111" s="37">
        <f>-3.781-Y111</f>
        <v>-1.8660000000000001</v>
      </c>
      <c r="Y111" s="37">
        <v>-1.915</v>
      </c>
      <c r="Z111" s="75">
        <v>0</v>
      </c>
      <c r="AA111" s="75">
        <v>0</v>
      </c>
      <c r="AD111" s="37">
        <v>0</v>
      </c>
      <c r="AE111" s="37">
        <v>0</v>
      </c>
      <c r="AF111" s="32">
        <f t="shared" si="547"/>
        <v>0</v>
      </c>
      <c r="AG111" s="32">
        <f t="shared" si="548"/>
        <v>0</v>
      </c>
      <c r="AH111" s="32">
        <f t="shared" si="549"/>
        <v>-2.423</v>
      </c>
      <c r="AI111" s="32">
        <f t="shared" si="550"/>
        <v>0</v>
      </c>
      <c r="AJ111" s="32">
        <f t="shared" si="554"/>
        <v>-3.7810000000000001</v>
      </c>
    </row>
    <row r="112" spans="2:36" s="4" customFormat="1" ht="10.15" x14ac:dyDescent="0.2">
      <c r="B112" s="6" t="s">
        <v>25</v>
      </c>
      <c r="D112" s="42">
        <f>+IFERROR(D114-D113,"n/a")</f>
        <v>104.358</v>
      </c>
      <c r="E112" s="42">
        <f>+IFERROR(E114-E113,"n/a")</f>
        <v>122.504</v>
      </c>
      <c r="F112" s="42">
        <f t="shared" ref="F112:W112" si="558">+IFERROR(F108+F109+F110+F111,"n/a")</f>
        <v>136.29599999999999</v>
      </c>
      <c r="G112" s="42">
        <f t="shared" si="558"/>
        <v>150.756</v>
      </c>
      <c r="H112" s="42">
        <f t="shared" si="558"/>
        <v>159.98099999999999</v>
      </c>
      <c r="I112" s="42">
        <f t="shared" si="558"/>
        <v>139.11500000000001</v>
      </c>
      <c r="J112" s="42">
        <f t="shared" si="558"/>
        <v>161.76299999999998</v>
      </c>
      <c r="K112" s="42">
        <f t="shared" si="558"/>
        <v>180.57799999999997</v>
      </c>
      <c r="L112" s="42">
        <f t="shared" si="558"/>
        <v>182.79300000000001</v>
      </c>
      <c r="M112" s="42">
        <f t="shared" si="558"/>
        <v>214.25699999999998</v>
      </c>
      <c r="N112" s="42">
        <f t="shared" si="558"/>
        <v>250.596</v>
      </c>
      <c r="O112" s="42">
        <f t="shared" si="558"/>
        <v>289.15700000000004</v>
      </c>
      <c r="P112" s="42">
        <f t="shared" si="558"/>
        <v>264.32</v>
      </c>
      <c r="Q112" s="42">
        <f t="shared" si="558"/>
        <v>296.58699999999999</v>
      </c>
      <c r="R112" s="42">
        <f t="shared" si="558"/>
        <v>348.74300000000005</v>
      </c>
      <c r="S112" s="42">
        <f t="shared" si="558"/>
        <v>405.90100000000007</v>
      </c>
      <c r="T112" s="42">
        <f t="shared" si="558"/>
        <v>404.25799999999998</v>
      </c>
      <c r="U112" s="42">
        <f t="shared" si="558"/>
        <v>448.39300000000003</v>
      </c>
      <c r="V112" s="42">
        <f t="shared" si="558"/>
        <v>517.92000000000007</v>
      </c>
      <c r="W112" s="42">
        <f t="shared" si="558"/>
        <v>583.05700000000002</v>
      </c>
      <c r="X112" s="42">
        <f t="shared" ref="X112:Y112" si="559">+IFERROR(X108+X109+X110+X111,"n/a")</f>
        <v>565.78200000000004</v>
      </c>
      <c r="Y112" s="42">
        <f t="shared" si="559"/>
        <v>612.89200000000005</v>
      </c>
      <c r="Z112" s="42">
        <f t="shared" ref="Z112" ca="1" si="560">+IFERROR(Z108+Z109+Z110+Z111,"n/a")</f>
        <v>663.46079780512525</v>
      </c>
      <c r="AA112" s="42">
        <f t="shared" ref="AA112" ca="1" si="561">+IFERROR(AA108+AA109+AA110+AA111,"n/a")</f>
        <v>773.20030642237066</v>
      </c>
      <c r="AD112" s="42">
        <f t="shared" ref="AD112:AE112" si="562">+IFERROR(AD108+AD109+AD110+AD111,"n/a")</f>
        <v>375.33100000000002</v>
      </c>
      <c r="AE112" s="42">
        <f t="shared" si="562"/>
        <v>513.91399999999999</v>
      </c>
      <c r="AF112" s="20">
        <f>+IFERROR(H112+I112+J112+K112,"n/a")</f>
        <v>641.4369999999999</v>
      </c>
      <c r="AG112" s="20">
        <f>+IFERROR(L112+M112+N112+O112,"n/a")</f>
        <v>936.803</v>
      </c>
      <c r="AH112" s="20">
        <f>+IFERROR(P112+Q112+R112+S112,"n/a")</f>
        <v>1315.5509999999999</v>
      </c>
      <c r="AI112" s="20">
        <f>+IFERROR(T112+U112+V112+W112,"n/a")</f>
        <v>1953.6280000000002</v>
      </c>
      <c r="AJ112" s="20">
        <f t="shared" ca="1" si="554"/>
        <v>2615.3351042274962</v>
      </c>
    </row>
    <row r="113" spans="2:36" s="4" customFormat="1" ht="13.15" x14ac:dyDescent="0.35">
      <c r="B113" t="s">
        <v>155</v>
      </c>
      <c r="D113" s="75">
        <v>0</v>
      </c>
      <c r="E113" s="75">
        <v>0</v>
      </c>
      <c r="F113" s="55">
        <f t="shared" ref="F113:W113" si="563">+IFERROR(F114-F112,"n/a")</f>
        <v>-2.8421709430404007E-14</v>
      </c>
      <c r="G113" s="55">
        <f t="shared" si="563"/>
        <v>-2.8421709430404007E-14</v>
      </c>
      <c r="H113" s="55">
        <f t="shared" si="563"/>
        <v>0</v>
      </c>
      <c r="I113" s="55">
        <f t="shared" si="563"/>
        <v>0</v>
      </c>
      <c r="J113" s="55">
        <f t="shared" si="563"/>
        <v>2.8421709430404007E-14</v>
      </c>
      <c r="K113" s="55">
        <f t="shared" si="563"/>
        <v>0</v>
      </c>
      <c r="L113" s="55">
        <f t="shared" si="563"/>
        <v>-13.92900000000003</v>
      </c>
      <c r="M113" s="55">
        <f t="shared" si="563"/>
        <v>-11.848000000000013</v>
      </c>
      <c r="N113" s="55">
        <f t="shared" si="563"/>
        <v>-10.122999999999962</v>
      </c>
      <c r="O113" s="55">
        <f t="shared" si="563"/>
        <v>-16.081000000000074</v>
      </c>
      <c r="P113" s="55">
        <f t="shared" si="563"/>
        <v>-10.608000000000004</v>
      </c>
      <c r="Q113" s="55">
        <f t="shared" si="563"/>
        <v>-10.135999999999967</v>
      </c>
      <c r="R113" s="55">
        <f t="shared" si="563"/>
        <v>-11.214000000000055</v>
      </c>
      <c r="S113" s="55">
        <f t="shared" si="563"/>
        <v>-13.001000000000147</v>
      </c>
      <c r="T113" s="55">
        <f t="shared" si="563"/>
        <v>-9.2539999999999623</v>
      </c>
      <c r="U113" s="55">
        <f t="shared" si="563"/>
        <v>-9.1360000000000241</v>
      </c>
      <c r="V113" s="55">
        <f t="shared" si="563"/>
        <v>-9.4840000000000941</v>
      </c>
      <c r="W113" s="55">
        <f t="shared" si="563"/>
        <v>-11.703999999999951</v>
      </c>
      <c r="X113" s="55">
        <f t="shared" ref="X113:Y113" si="564">+IFERROR(X114-X112,"n/a")</f>
        <v>-12.967999999999961</v>
      </c>
      <c r="Y113" s="55">
        <f t="shared" si="564"/>
        <v>-13.654999999999973</v>
      </c>
      <c r="Z113" s="75">
        <v>-16</v>
      </c>
      <c r="AA113" s="75">
        <v>-19</v>
      </c>
      <c r="AD113" s="55">
        <f t="shared" ref="AD113:AE113" si="565">+IFERROR(AD114-AD112,"n/a")</f>
        <v>-5.6843418860808015E-14</v>
      </c>
      <c r="AE113" s="55">
        <f t="shared" si="565"/>
        <v>0</v>
      </c>
      <c r="AF113" s="32">
        <f>+IFERROR(H113+I113+J113+K113,"n/a")</f>
        <v>2.8421709430404007E-14</v>
      </c>
      <c r="AG113" s="32">
        <f>+IFERROR(L113+M113+N113+O113,"n/a")</f>
        <v>-51.98100000000008</v>
      </c>
      <c r="AH113" s="32">
        <f>+IFERROR(P113+Q113+R113+S113,"n/a")</f>
        <v>-44.959000000000174</v>
      </c>
      <c r="AI113" s="32">
        <f>+IFERROR(T113+U113+V113+W113,"n/a")</f>
        <v>-39.578000000000031</v>
      </c>
      <c r="AJ113" s="32">
        <f t="shared" si="554"/>
        <v>-61.622999999999934</v>
      </c>
    </row>
    <row r="114" spans="2:36" s="4" customFormat="1" ht="11.45" x14ac:dyDescent="0.2">
      <c r="B114" s="6" t="s">
        <v>156</v>
      </c>
      <c r="D114" s="16">
        <f>+D599</f>
        <v>104.358</v>
      </c>
      <c r="E114" s="16">
        <f t="shared" ref="E114:W114" si="566">+E599</f>
        <v>122.504</v>
      </c>
      <c r="F114" s="16">
        <f t="shared" si="566"/>
        <v>136.29599999999996</v>
      </c>
      <c r="G114" s="16">
        <f t="shared" si="566"/>
        <v>150.75599999999997</v>
      </c>
      <c r="H114" s="16">
        <f t="shared" si="566"/>
        <v>159.98099999999999</v>
      </c>
      <c r="I114" s="16">
        <f t="shared" si="566"/>
        <v>139.11500000000001</v>
      </c>
      <c r="J114" s="16">
        <f t="shared" si="566"/>
        <v>161.76300000000001</v>
      </c>
      <c r="K114" s="16">
        <f t="shared" si="566"/>
        <v>180.57799999999997</v>
      </c>
      <c r="L114" s="16">
        <f t="shared" si="566"/>
        <v>168.86399999999998</v>
      </c>
      <c r="M114" s="16">
        <f t="shared" si="566"/>
        <v>202.40899999999996</v>
      </c>
      <c r="N114" s="16">
        <f t="shared" si="566"/>
        <v>240.47300000000004</v>
      </c>
      <c r="O114" s="16">
        <f t="shared" si="566"/>
        <v>273.07599999999996</v>
      </c>
      <c r="P114" s="16">
        <f t="shared" si="566"/>
        <v>253.71199999999999</v>
      </c>
      <c r="Q114" s="16">
        <f t="shared" si="566"/>
        <v>286.45100000000002</v>
      </c>
      <c r="R114" s="16">
        <f t="shared" si="566"/>
        <v>337.529</v>
      </c>
      <c r="S114" s="16">
        <f t="shared" si="566"/>
        <v>392.89999999999992</v>
      </c>
      <c r="T114" s="16">
        <f t="shared" si="566"/>
        <v>395.00400000000002</v>
      </c>
      <c r="U114" s="16">
        <f t="shared" si="566"/>
        <v>439.25700000000001</v>
      </c>
      <c r="V114" s="16">
        <f t="shared" si="566"/>
        <v>508.43599999999998</v>
      </c>
      <c r="W114" s="16">
        <f t="shared" si="566"/>
        <v>571.35300000000007</v>
      </c>
      <c r="X114" s="16">
        <f t="shared" ref="X114:Y114" si="567">+X599</f>
        <v>552.81400000000008</v>
      </c>
      <c r="Y114" s="16">
        <f t="shared" si="567"/>
        <v>599.23700000000008</v>
      </c>
      <c r="Z114" s="16">
        <f t="shared" ref="Z114:AA114" ca="1" si="568">+IFERROR(Z112+Z113,"n/a")</f>
        <v>647.46079780512525</v>
      </c>
      <c r="AA114" s="16">
        <f t="shared" ca="1" si="568"/>
        <v>754.20030642237066</v>
      </c>
      <c r="AD114" s="16">
        <f t="shared" ref="AD114:AI114" si="569">+AD599</f>
        <v>375.33099999999996</v>
      </c>
      <c r="AE114" s="16">
        <f t="shared" si="569"/>
        <v>513.91399999999999</v>
      </c>
      <c r="AF114" s="16">
        <f t="shared" si="569"/>
        <v>641.43700000000001</v>
      </c>
      <c r="AG114" s="16">
        <f t="shared" si="569"/>
        <v>884.82199999999989</v>
      </c>
      <c r="AH114" s="16">
        <f t="shared" si="569"/>
        <v>1270.5919999999999</v>
      </c>
      <c r="AI114" s="16">
        <f t="shared" si="569"/>
        <v>1914.05</v>
      </c>
      <c r="AJ114" s="16">
        <f t="shared" ca="1" si="554"/>
        <v>2553.7121042274957</v>
      </c>
    </row>
    <row r="115" spans="2:36" s="4" customFormat="1" ht="10.15" x14ac:dyDescent="0.2">
      <c r="B115" s="6"/>
    </row>
    <row r="116" spans="2:36" s="4" customFormat="1" ht="10.15" x14ac:dyDescent="0.2">
      <c r="B116" s="7" t="s">
        <v>28</v>
      </c>
    </row>
    <row r="117" spans="2:36" s="4" customFormat="1" ht="10.15" x14ac:dyDescent="0.2">
      <c r="B117" s="8" t="s">
        <v>20</v>
      </c>
      <c r="H117" s="28" t="str">
        <f>+IFERROR(H108/D108-1,"n/a")</f>
        <v>n/a</v>
      </c>
      <c r="I117" s="28" t="str">
        <f t="shared" ref="I117:Y123" si="570">+IFERROR(I108/E108-1,"n/a")</f>
        <v>n/a</v>
      </c>
      <c r="J117" s="28">
        <f t="shared" si="570"/>
        <v>0.7130025662959798</v>
      </c>
      <c r="K117" s="28">
        <f t="shared" si="570"/>
        <v>0.54889637488058707</v>
      </c>
      <c r="L117" s="28">
        <f t="shared" si="570"/>
        <v>1.048465124461254</v>
      </c>
      <c r="M117" s="28">
        <f t="shared" si="570"/>
        <v>3.4273965561552302</v>
      </c>
      <c r="N117" s="28">
        <f t="shared" si="570"/>
        <v>1.600312109862672</v>
      </c>
      <c r="O117" s="28">
        <f t="shared" si="570"/>
        <v>0.75952736479906524</v>
      </c>
      <c r="P117" s="28">
        <f t="shared" si="570"/>
        <v>0.40293700888831663</v>
      </c>
      <c r="Q117" s="28">
        <f t="shared" si="570"/>
        <v>0.40419109537354148</v>
      </c>
      <c r="R117" s="28">
        <f t="shared" si="570"/>
        <v>0.62920997671459777</v>
      </c>
      <c r="S117" s="28">
        <f t="shared" si="570"/>
        <v>0.67306840823555447</v>
      </c>
      <c r="T117" s="28">
        <f t="shared" si="570"/>
        <v>1.2137850824840077</v>
      </c>
      <c r="U117" s="28">
        <f t="shared" si="570"/>
        <v>0.77728400165357581</v>
      </c>
      <c r="V117" s="28">
        <f t="shared" si="570"/>
        <v>0.84549419461307229</v>
      </c>
      <c r="W117" s="28">
        <f t="shared" si="570"/>
        <v>0.81566266388787856</v>
      </c>
      <c r="X117" s="28">
        <f t="shared" si="570"/>
        <v>1.0800210145027727</v>
      </c>
      <c r="Y117" s="28">
        <f t="shared" si="570"/>
        <v>0.96087689713322089</v>
      </c>
      <c r="Z117" s="28">
        <f t="shared" ref="Z117:Z123" si="571">+IFERROR(Z108/V108-1,"n/a")</f>
        <v>0.51695269598562676</v>
      </c>
      <c r="AA117" s="28">
        <f t="shared" ref="AA117:AA123" si="572">+IFERROR(AA108/W108-1,"n/a")</f>
        <v>0.58410230270783314</v>
      </c>
      <c r="AE117" s="28">
        <f t="shared" ref="AE117:AE123" si="573">+IFERROR(AE108/AD108-1,"n/a")</f>
        <v>0.7986410871302958</v>
      </c>
      <c r="AF117" s="28">
        <f t="shared" ref="AF117:AJ117" si="574">+IFERROR(AF108/AE108-1,"n/a")</f>
        <v>0.46609039598240076</v>
      </c>
      <c r="AG117" s="28">
        <f t="shared" si="574"/>
        <v>1.3281446564711947</v>
      </c>
      <c r="AH117" s="28">
        <f t="shared" si="574"/>
        <v>0.55990729408088313</v>
      </c>
      <c r="AI117" s="28">
        <f t="shared" si="574"/>
        <v>0.87065123034289349</v>
      </c>
      <c r="AJ117" s="28">
        <f t="shared" si="574"/>
        <v>0.71764469478175719</v>
      </c>
    </row>
    <row r="118" spans="2:36" s="4" customFormat="1" ht="10.15" x14ac:dyDescent="0.2">
      <c r="B118" s="8" t="s">
        <v>21</v>
      </c>
      <c r="H118" s="28" t="str">
        <f t="shared" ref="H118:H123" si="575">+IFERROR(H109/D109-1,"n/a")</f>
        <v>n/a</v>
      </c>
      <c r="I118" s="28" t="str">
        <f t="shared" si="570"/>
        <v>n/a</v>
      </c>
      <c r="J118" s="28">
        <f t="shared" si="570"/>
        <v>0.84667173417309161</v>
      </c>
      <c r="K118" s="28">
        <f t="shared" si="570"/>
        <v>0.69207330536542266</v>
      </c>
      <c r="L118" s="28">
        <f t="shared" si="570"/>
        <v>0.76070252469813382</v>
      </c>
      <c r="M118" s="28">
        <f t="shared" si="570"/>
        <v>0.92052364537743503</v>
      </c>
      <c r="N118" s="28">
        <f t="shared" si="570"/>
        <v>0.7196871692343878</v>
      </c>
      <c r="O118" s="28">
        <f t="shared" si="570"/>
        <v>0.7983923584831798</v>
      </c>
      <c r="P118" s="28">
        <f t="shared" si="570"/>
        <v>0.58571072319202</v>
      </c>
      <c r="Q118" s="28">
        <f t="shared" si="570"/>
        <v>0.53585689509135648</v>
      </c>
      <c r="R118" s="28">
        <f t="shared" si="570"/>
        <v>0.51272012309796566</v>
      </c>
      <c r="S118" s="28">
        <f t="shared" si="570"/>
        <v>0.52549013916904919</v>
      </c>
      <c r="T118" s="28">
        <f t="shared" si="570"/>
        <v>0.59159891172724</v>
      </c>
      <c r="U118" s="28">
        <f t="shared" si="570"/>
        <v>0.48293656525335837</v>
      </c>
      <c r="V118" s="28">
        <f t="shared" si="570"/>
        <v>0.41132924196702025</v>
      </c>
      <c r="W118" s="28">
        <f t="shared" si="570"/>
        <v>0.32867199391171975</v>
      </c>
      <c r="X118" s="28">
        <f t="shared" si="570"/>
        <v>0.25089669482733057</v>
      </c>
      <c r="Y118" s="28">
        <f t="shared" si="570"/>
        <v>0.22827087908195787</v>
      </c>
      <c r="Z118" s="28">
        <f t="shared" si="571"/>
        <v>0.18289709130287624</v>
      </c>
      <c r="AA118" s="28">
        <f t="shared" si="572"/>
        <v>0.15058879914861034</v>
      </c>
      <c r="AE118" s="28">
        <f t="shared" si="573"/>
        <v>1.5081409844735747</v>
      </c>
      <c r="AF118" s="28">
        <f t="shared" ref="AF118:AJ118" si="576">+IFERROR(AF109/AE109-1,"n/a")</f>
        <v>0.82132152485954846</v>
      </c>
      <c r="AG118" s="28">
        <f t="shared" si="576"/>
        <v>0.79523333030110077</v>
      </c>
      <c r="AH118" s="28">
        <f t="shared" si="576"/>
        <v>0.53554137780132205</v>
      </c>
      <c r="AI118" s="28">
        <f t="shared" si="576"/>
        <v>0.4360103556996846</v>
      </c>
      <c r="AJ118" s="28">
        <f t="shared" si="576"/>
        <v>0.19855195924524427</v>
      </c>
    </row>
    <row r="119" spans="2:36" s="4" customFormat="1" ht="10.15" x14ac:dyDescent="0.2">
      <c r="B119" s="8" t="s">
        <v>22</v>
      </c>
      <c r="H119" s="28" t="str">
        <f t="shared" si="575"/>
        <v>n/a</v>
      </c>
      <c r="I119" s="28" t="str">
        <f t="shared" si="570"/>
        <v>n/a</v>
      </c>
      <c r="J119" s="28">
        <f t="shared" si="570"/>
        <v>2.9532093691834405E-2</v>
      </c>
      <c r="K119" s="28">
        <f t="shared" si="570"/>
        <v>2.9873777974903426E-2</v>
      </c>
      <c r="L119" s="28">
        <f t="shared" si="570"/>
        <v>-5.1121689169322249E-2</v>
      </c>
      <c r="M119" s="28">
        <f t="shared" si="570"/>
        <v>0.23412059063252255</v>
      </c>
      <c r="N119" s="28">
        <f t="shared" si="570"/>
        <v>0.34652871629180826</v>
      </c>
      <c r="O119" s="28">
        <f t="shared" si="570"/>
        <v>0.48978511506886213</v>
      </c>
      <c r="P119" s="28">
        <f t="shared" si="570"/>
        <v>0.42778298884459498</v>
      </c>
      <c r="Q119" s="28">
        <f t="shared" si="570"/>
        <v>0.32125605719683326</v>
      </c>
      <c r="R119" s="28">
        <f t="shared" si="570"/>
        <v>0.27881208914648825</v>
      </c>
      <c r="S119" s="28">
        <f t="shared" si="570"/>
        <v>0.2652911276529113</v>
      </c>
      <c r="T119" s="28">
        <f t="shared" si="570"/>
        <v>0.3533431485837295</v>
      </c>
      <c r="U119" s="28">
        <f t="shared" si="570"/>
        <v>0.44999709386806153</v>
      </c>
      <c r="V119" s="28">
        <f t="shared" si="570"/>
        <v>0.39190523711511682</v>
      </c>
      <c r="W119" s="28">
        <f t="shared" si="570"/>
        <v>0.32669186173807874</v>
      </c>
      <c r="X119" s="28">
        <f t="shared" si="570"/>
        <v>0.25952878355770159</v>
      </c>
      <c r="Y119" s="28">
        <f t="shared" si="570"/>
        <v>0.23254313109286784</v>
      </c>
      <c r="Z119" s="28">
        <f t="shared" ca="1" si="571"/>
        <v>0.21640856376531992</v>
      </c>
      <c r="AA119" s="28">
        <f t="shared" ca="1" si="572"/>
        <v>0.26166554008653709</v>
      </c>
      <c r="AE119" s="28">
        <f t="shared" si="573"/>
        <v>0.24295639822134385</v>
      </c>
      <c r="AF119" s="28">
        <f t="shared" ref="AF119:AJ119" si="577">+IFERROR(AF110/AE110-1,"n/a")</f>
        <v>0.12923116672753321</v>
      </c>
      <c r="AG119" s="28">
        <f t="shared" si="577"/>
        <v>0.24547396581576431</v>
      </c>
      <c r="AH119" s="28">
        <f t="shared" si="577"/>
        <v>0.31602998689309936</v>
      </c>
      <c r="AI119" s="28">
        <f t="shared" si="577"/>
        <v>0.37810644772040569</v>
      </c>
      <c r="AJ119" s="28">
        <f t="shared" ca="1" si="577"/>
        <v>0.24230496906071064</v>
      </c>
    </row>
    <row r="120" spans="2:36" s="4" customFormat="1" ht="12" x14ac:dyDescent="0.35">
      <c r="B120" s="8" t="s">
        <v>23</v>
      </c>
      <c r="H120" s="29" t="str">
        <f t="shared" si="575"/>
        <v>n/a</v>
      </c>
      <c r="I120" s="29" t="str">
        <f t="shared" si="570"/>
        <v>n/a</v>
      </c>
      <c r="J120" s="29" t="str">
        <f t="shared" si="570"/>
        <v>n/a</v>
      </c>
      <c r="K120" s="29" t="str">
        <f t="shared" si="570"/>
        <v>n/a</v>
      </c>
      <c r="L120" s="29" t="str">
        <f t="shared" si="570"/>
        <v>n/a</v>
      </c>
      <c r="M120" s="29" t="str">
        <f t="shared" si="570"/>
        <v>n/a</v>
      </c>
      <c r="N120" s="29" t="str">
        <f t="shared" si="570"/>
        <v>n/a</v>
      </c>
      <c r="O120" s="29" t="str">
        <f t="shared" si="570"/>
        <v>n/a</v>
      </c>
      <c r="P120" s="29" t="str">
        <f t="shared" si="570"/>
        <v>n/a</v>
      </c>
      <c r="Q120" s="29" t="str">
        <f t="shared" si="570"/>
        <v>n/a</v>
      </c>
      <c r="R120" s="29" t="str">
        <f t="shared" si="570"/>
        <v>n/a</v>
      </c>
      <c r="S120" s="29" t="str">
        <f t="shared" si="570"/>
        <v>n/a</v>
      </c>
      <c r="T120" s="29">
        <f t="shared" si="570"/>
        <v>-1</v>
      </c>
      <c r="U120" s="29" t="str">
        <f t="shared" si="570"/>
        <v>n/a</v>
      </c>
      <c r="V120" s="29" t="str">
        <f t="shared" si="570"/>
        <v>n/a</v>
      </c>
      <c r="W120" s="29" t="str">
        <f t="shared" si="570"/>
        <v>n/a</v>
      </c>
      <c r="X120" s="29" t="str">
        <f t="shared" si="570"/>
        <v>n/a</v>
      </c>
      <c r="Y120" s="29" t="str">
        <f t="shared" si="570"/>
        <v>n/a</v>
      </c>
      <c r="Z120" s="29" t="str">
        <f t="shared" si="571"/>
        <v>n/a</v>
      </c>
      <c r="AA120" s="29" t="str">
        <f t="shared" si="572"/>
        <v>n/a</v>
      </c>
      <c r="AE120" s="29" t="str">
        <f t="shared" si="573"/>
        <v>n/a</v>
      </c>
      <c r="AF120" s="29" t="str">
        <f t="shared" ref="AF120:AJ120" si="578">+IFERROR(AF111/AE111-1,"n/a")</f>
        <v>n/a</v>
      </c>
      <c r="AG120" s="29" t="str">
        <f t="shared" si="578"/>
        <v>n/a</v>
      </c>
      <c r="AH120" s="29" t="str">
        <f t="shared" si="578"/>
        <v>n/a</v>
      </c>
      <c r="AI120" s="29">
        <f t="shared" si="578"/>
        <v>-1</v>
      </c>
      <c r="AJ120" s="29" t="str">
        <f t="shared" si="578"/>
        <v>n/a</v>
      </c>
    </row>
    <row r="121" spans="2:36" s="4" customFormat="1" ht="10.15" x14ac:dyDescent="0.2">
      <c r="B121" s="9" t="s">
        <v>25</v>
      </c>
      <c r="H121" s="28">
        <f t="shared" si="575"/>
        <v>0.53300178232622297</v>
      </c>
      <c r="I121" s="28">
        <f t="shared" si="570"/>
        <v>0.13559557238947306</v>
      </c>
      <c r="J121" s="28">
        <f t="shared" si="570"/>
        <v>0.1868506779362562</v>
      </c>
      <c r="K121" s="28">
        <f t="shared" si="570"/>
        <v>0.19781633898484952</v>
      </c>
      <c r="L121" s="28">
        <f t="shared" si="570"/>
        <v>0.14259193279201909</v>
      </c>
      <c r="M121" s="28">
        <f t="shared" si="570"/>
        <v>0.54014304711928962</v>
      </c>
      <c r="N121" s="28">
        <f t="shared" si="570"/>
        <v>0.54915524563713602</v>
      </c>
      <c r="O121" s="28">
        <f t="shared" si="570"/>
        <v>0.60128587092558394</v>
      </c>
      <c r="P121" s="28">
        <f t="shared" si="570"/>
        <v>0.44600723222442862</v>
      </c>
      <c r="Q121" s="28">
        <f t="shared" si="570"/>
        <v>0.38425815725973966</v>
      </c>
      <c r="R121" s="28">
        <f t="shared" si="570"/>
        <v>0.39165429615795966</v>
      </c>
      <c r="S121" s="28">
        <f t="shared" si="570"/>
        <v>0.40373914517027076</v>
      </c>
      <c r="T121" s="28">
        <f t="shared" si="570"/>
        <v>0.52942645278450362</v>
      </c>
      <c r="U121" s="28">
        <f t="shared" si="570"/>
        <v>0.51184306796993817</v>
      </c>
      <c r="V121" s="28">
        <f t="shared" si="570"/>
        <v>0.4851050773778971</v>
      </c>
      <c r="W121" s="28">
        <f t="shared" si="570"/>
        <v>0.43645125289171482</v>
      </c>
      <c r="X121" s="28">
        <f t="shared" si="570"/>
        <v>0.39955671872912868</v>
      </c>
      <c r="Y121" s="28">
        <f t="shared" si="570"/>
        <v>0.3668634434525071</v>
      </c>
      <c r="Z121" s="28">
        <f t="shared" ca="1" si="571"/>
        <v>0.28101019038678787</v>
      </c>
      <c r="AA121" s="28">
        <f t="shared" ca="1" si="572"/>
        <v>0.32611443893542247</v>
      </c>
      <c r="AE121" s="28">
        <f t="shared" si="573"/>
        <v>0.36922876074718047</v>
      </c>
      <c r="AF121" s="28">
        <f t="shared" ref="AF121:AJ121" si="579">+IFERROR(AF112/AE112-1,"n/a")</f>
        <v>0.24814073950116144</v>
      </c>
      <c r="AG121" s="28">
        <f t="shared" si="579"/>
        <v>0.46047546368544401</v>
      </c>
      <c r="AH121" s="28">
        <f t="shared" si="579"/>
        <v>0.40429844908694768</v>
      </c>
      <c r="AI121" s="28">
        <f t="shared" si="579"/>
        <v>0.48502642618948277</v>
      </c>
      <c r="AJ121" s="28">
        <f t="shared" ca="1" si="579"/>
        <v>0.33870680816792964</v>
      </c>
    </row>
    <row r="122" spans="2:36" s="4" customFormat="1" ht="12" x14ac:dyDescent="0.35">
      <c r="B122" s="8" t="s">
        <v>27</v>
      </c>
      <c r="H122" s="29" t="str">
        <f t="shared" si="575"/>
        <v>n/a</v>
      </c>
      <c r="I122" s="29" t="str">
        <f t="shared" si="570"/>
        <v>n/a</v>
      </c>
      <c r="J122" s="29">
        <f t="shared" si="570"/>
        <v>-2</v>
      </c>
      <c r="K122" s="29">
        <f t="shared" si="570"/>
        <v>-1</v>
      </c>
      <c r="L122" s="29" t="str">
        <f t="shared" si="570"/>
        <v>n/a</v>
      </c>
      <c r="M122" s="29" t="str">
        <f t="shared" si="570"/>
        <v>n/a</v>
      </c>
      <c r="N122" s="29">
        <f t="shared" si="570"/>
        <v>-356171398655246</v>
      </c>
      <c r="O122" s="29" t="str">
        <f t="shared" si="570"/>
        <v>n/a</v>
      </c>
      <c r="P122" s="29">
        <f t="shared" si="570"/>
        <v>-0.23842343312513603</v>
      </c>
      <c r="Q122" s="29">
        <f t="shared" si="570"/>
        <v>-0.14449696151249525</v>
      </c>
      <c r="R122" s="29">
        <f t="shared" si="570"/>
        <v>0.10777437518523136</v>
      </c>
      <c r="S122" s="29">
        <f t="shared" si="570"/>
        <v>-0.19153037746408264</v>
      </c>
      <c r="T122" s="29">
        <f t="shared" si="570"/>
        <v>-0.12763951734540357</v>
      </c>
      <c r="U122" s="29">
        <f t="shared" si="570"/>
        <v>-9.8658247829513268E-2</v>
      </c>
      <c r="V122" s="29">
        <f t="shared" si="570"/>
        <v>-0.15427144640627366</v>
      </c>
      <c r="W122" s="29">
        <f t="shared" si="570"/>
        <v>-9.9761556803336759E-2</v>
      </c>
      <c r="X122" s="29">
        <f t="shared" si="570"/>
        <v>0.40133996109790515</v>
      </c>
      <c r="Y122" s="29">
        <f t="shared" si="570"/>
        <v>0.49463660245183205</v>
      </c>
      <c r="Z122" s="29">
        <f t="shared" si="571"/>
        <v>0.68705187684519631</v>
      </c>
      <c r="AA122" s="29">
        <f t="shared" si="572"/>
        <v>0.62337662337663025</v>
      </c>
      <c r="AE122" s="29">
        <f t="shared" si="573"/>
        <v>-1</v>
      </c>
      <c r="AF122" s="29" t="str">
        <f t="shared" ref="AF122:AJ122" si="580">+IFERROR(AF113/AE113-1,"n/a")</f>
        <v>n/a</v>
      </c>
      <c r="AG122" s="29">
        <f t="shared" si="580"/>
        <v>-1828918845549580</v>
      </c>
      <c r="AH122" s="29">
        <f t="shared" si="580"/>
        <v>-0.13508782054981427</v>
      </c>
      <c r="AI122" s="29">
        <f t="shared" si="580"/>
        <v>-0.11968682577459733</v>
      </c>
      <c r="AJ122" s="29">
        <f t="shared" si="580"/>
        <v>0.55700136439435766</v>
      </c>
    </row>
    <row r="123" spans="2:36" s="4" customFormat="1" ht="10.15" x14ac:dyDescent="0.2">
      <c r="B123" s="9" t="s">
        <v>24</v>
      </c>
      <c r="H123" s="28">
        <f t="shared" si="575"/>
        <v>0.53300178232622297</v>
      </c>
      <c r="I123" s="28">
        <f t="shared" si="570"/>
        <v>0.13559557238947306</v>
      </c>
      <c r="J123" s="28">
        <f t="shared" si="570"/>
        <v>0.18685067793625665</v>
      </c>
      <c r="K123" s="28">
        <f t="shared" si="570"/>
        <v>0.19781633898484974</v>
      </c>
      <c r="L123" s="28">
        <f t="shared" si="570"/>
        <v>5.5525343634556412E-2</v>
      </c>
      <c r="M123" s="28">
        <f t="shared" si="570"/>
        <v>0.45497609891097257</v>
      </c>
      <c r="N123" s="28">
        <f t="shared" si="570"/>
        <v>0.48657604025642476</v>
      </c>
      <c r="O123" s="28">
        <f t="shared" si="570"/>
        <v>0.51223294088980942</v>
      </c>
      <c r="P123" s="28">
        <f t="shared" si="570"/>
        <v>0.50246352093992819</v>
      </c>
      <c r="Q123" s="28">
        <f t="shared" si="570"/>
        <v>0.41520880988493625</v>
      </c>
      <c r="R123" s="28">
        <f t="shared" si="570"/>
        <v>0.40360456267439559</v>
      </c>
      <c r="S123" s="28">
        <f t="shared" si="570"/>
        <v>0.43879359592201417</v>
      </c>
      <c r="T123" s="28">
        <f t="shared" si="570"/>
        <v>0.55689916125370509</v>
      </c>
      <c r="U123" s="28">
        <f t="shared" si="570"/>
        <v>0.53344551075052959</v>
      </c>
      <c r="V123" s="28">
        <f t="shared" si="570"/>
        <v>0.50634760272450663</v>
      </c>
      <c r="W123" s="28">
        <f t="shared" si="570"/>
        <v>0.45419445151438076</v>
      </c>
      <c r="X123" s="28">
        <f t="shared" si="570"/>
        <v>0.39951494162084455</v>
      </c>
      <c r="Y123" s="28">
        <f t="shared" si="570"/>
        <v>0.36420592045203626</v>
      </c>
      <c r="Z123" s="28">
        <f t="shared" ca="1" si="571"/>
        <v>0.27343618037496409</v>
      </c>
      <c r="AA123" s="28">
        <f t="shared" ca="1" si="572"/>
        <v>0.32002510955988783</v>
      </c>
      <c r="AE123" s="28">
        <f t="shared" si="573"/>
        <v>0.3692287607471807</v>
      </c>
      <c r="AF123" s="28">
        <f t="shared" ref="AF123:AJ123" si="581">+IFERROR(AF114/AE114-1,"n/a")</f>
        <v>0.24814073950116167</v>
      </c>
      <c r="AG123" s="28">
        <f t="shared" si="581"/>
        <v>0.37943710761929839</v>
      </c>
      <c r="AH123" s="28">
        <f t="shared" si="581"/>
        <v>0.43598599492327272</v>
      </c>
      <c r="AI123" s="28">
        <f t="shared" si="581"/>
        <v>0.50642377726288235</v>
      </c>
      <c r="AJ123" s="28">
        <f t="shared" ca="1" si="581"/>
        <v>0.33419299612209485</v>
      </c>
    </row>
    <row r="124" spans="2:36" s="4" customFormat="1" ht="10.15" x14ac:dyDescent="0.2">
      <c r="B124" s="9"/>
      <c r="H124" s="28"/>
      <c r="I124" s="28"/>
      <c r="J124" s="28"/>
      <c r="K124" s="28"/>
      <c r="L124" s="28"/>
      <c r="M124" s="28"/>
      <c r="N124" s="28"/>
      <c r="O124" s="28"/>
      <c r="P124" s="28"/>
      <c r="Q124" s="28"/>
      <c r="R124" s="28"/>
      <c r="S124" s="28"/>
      <c r="T124" s="28"/>
      <c r="U124" s="28"/>
      <c r="V124" s="28"/>
      <c r="W124" s="28"/>
      <c r="X124" s="28"/>
      <c r="Y124" s="28"/>
      <c r="Z124" s="28"/>
      <c r="AA124" s="28"/>
      <c r="AE124" s="28"/>
      <c r="AF124" s="28"/>
      <c r="AG124" s="28"/>
      <c r="AH124" s="28"/>
      <c r="AI124" s="28"/>
    </row>
    <row r="125" spans="2:36" s="4" customFormat="1" ht="10.15" x14ac:dyDescent="0.2">
      <c r="B125" s="5" t="s">
        <v>263</v>
      </c>
      <c r="H125" s="28"/>
      <c r="I125" s="28"/>
      <c r="J125" s="28"/>
      <c r="K125" s="28"/>
      <c r="L125" s="28"/>
      <c r="M125" s="28"/>
      <c r="N125" s="28"/>
      <c r="O125" s="28"/>
      <c r="P125" s="28"/>
      <c r="Q125" s="28"/>
      <c r="R125" s="28"/>
      <c r="S125" s="28"/>
      <c r="T125" s="28"/>
      <c r="U125" s="28"/>
      <c r="V125" s="28"/>
      <c r="W125" s="28"/>
      <c r="X125" s="28"/>
      <c r="Y125" s="28"/>
      <c r="Z125" s="28"/>
      <c r="AA125" s="28"/>
      <c r="AE125" s="28"/>
      <c r="AF125" s="28"/>
      <c r="AG125" s="28"/>
      <c r="AH125" s="28"/>
      <c r="AI125" s="28"/>
    </row>
    <row r="126" spans="2:36" s="4" customFormat="1" ht="10.15" x14ac:dyDescent="0.2">
      <c r="B126" t="s">
        <v>20</v>
      </c>
      <c r="D126" s="45" t="str">
        <f>+D272</f>
        <v>n/a</v>
      </c>
      <c r="E126" s="45" t="str">
        <f t="shared" ref="E126:W126" si="582">+E272</f>
        <v>n/a</v>
      </c>
      <c r="F126" s="45">
        <f t="shared" si="582"/>
        <v>6.8431739791861155</v>
      </c>
      <c r="G126" s="45">
        <f t="shared" si="582"/>
        <v>15.844781954525024</v>
      </c>
      <c r="H126" s="45">
        <f t="shared" si="582"/>
        <v>8.1600964835618868</v>
      </c>
      <c r="I126" s="45">
        <f t="shared" si="582"/>
        <v>4.1125892755385012</v>
      </c>
      <c r="J126" s="45">
        <f t="shared" si="582"/>
        <v>11.292409685483403</v>
      </c>
      <c r="K126" s="45">
        <f t="shared" si="582"/>
        <v>23.200909985436581</v>
      </c>
      <c r="L126" s="45">
        <f t="shared" si="582"/>
        <v>16.795269351793578</v>
      </c>
      <c r="M126" s="45">
        <f t="shared" si="582"/>
        <v>27.437975605045693</v>
      </c>
      <c r="N126" s="45">
        <f t="shared" si="582"/>
        <v>33.755154996835167</v>
      </c>
      <c r="O126" s="45">
        <f t="shared" si="582"/>
        <v>43.329192207716574</v>
      </c>
      <c r="P126" s="45">
        <f t="shared" si="582"/>
        <v>22.1550401541921</v>
      </c>
      <c r="Q126" s="45">
        <f t="shared" si="582"/>
        <v>37.104107326341392</v>
      </c>
      <c r="R126" s="45">
        <f t="shared" si="582"/>
        <v>54.466183533189806</v>
      </c>
      <c r="S126" s="45">
        <f t="shared" si="582"/>
        <v>72.489503675923743</v>
      </c>
      <c r="T126" s="45">
        <f t="shared" si="582"/>
        <v>48.206911881705302</v>
      </c>
      <c r="U126" s="45">
        <f t="shared" si="582"/>
        <v>55.582941940270842</v>
      </c>
      <c r="V126" s="45">
        <f t="shared" si="582"/>
        <v>88.816313275295485</v>
      </c>
      <c r="W126" s="45">
        <f t="shared" si="582"/>
        <v>106.22927187864173</v>
      </c>
      <c r="X126" s="45">
        <f t="shared" ref="X126:Y126" si="583">+X272</f>
        <v>85.9197913265306</v>
      </c>
      <c r="Y126" s="45">
        <f t="shared" si="583"/>
        <v>94.700172296252958</v>
      </c>
      <c r="Z126" s="45">
        <f t="shared" ref="Z126:AA126" si="584">+Z272</f>
        <v>104.49907884470987</v>
      </c>
      <c r="AA126" s="45">
        <f t="shared" si="584"/>
        <v>156.50011971417825</v>
      </c>
      <c r="AD126" s="45">
        <f t="shared" ref="AD126:AE126" si="585">+AD272</f>
        <v>17.720226785939271</v>
      </c>
      <c r="AE126" s="45">
        <f t="shared" si="585"/>
        <v>34.178108186259344</v>
      </c>
      <c r="AF126" s="45">
        <f t="shared" ref="AF126:AF128" si="586">+IFERROR(H126+I126+J126+K126,"n/a")</f>
        <v>46.766005430020371</v>
      </c>
      <c r="AG126" s="45">
        <f t="shared" ref="AG126:AG128" si="587">+IFERROR(L126+M126+N126+O126,"n/a")</f>
        <v>121.31759216139102</v>
      </c>
      <c r="AH126" s="45">
        <f t="shared" ref="AH126:AH128" si="588">+IFERROR(P126+Q126+R126+S126,"n/a")</f>
        <v>186.21483468964703</v>
      </c>
      <c r="AI126" s="45">
        <f t="shared" ref="AI126:AI128" si="589">+IFERROR(T126+U126+V126+W126,"n/a")</f>
        <v>298.83543897591335</v>
      </c>
      <c r="AJ126" s="45">
        <f t="shared" ref="AJ126:AJ129" si="590">+IFERROR(X126+Y126+Z126+AA126,"n/a")</f>
        <v>441.6191621816717</v>
      </c>
    </row>
    <row r="127" spans="2:36" s="4" customFormat="1" ht="10.15" x14ac:dyDescent="0.2">
      <c r="B127" t="s">
        <v>21</v>
      </c>
      <c r="D127" s="45" t="str">
        <f>+D339</f>
        <v>n/a</v>
      </c>
      <c r="E127" s="45" t="str">
        <f t="shared" ref="E127:W127" si="591">+E339</f>
        <v>n/a</v>
      </c>
      <c r="F127" s="45">
        <f t="shared" si="591"/>
        <v>10.232725944749852</v>
      </c>
      <c r="G127" s="45">
        <f t="shared" si="591"/>
        <v>12.738465733187747</v>
      </c>
      <c r="H127" s="45">
        <f t="shared" si="591"/>
        <v>12.991479478175204</v>
      </c>
      <c r="I127" s="45">
        <f t="shared" si="591"/>
        <v>15.70348687459637</v>
      </c>
      <c r="J127" s="45">
        <f t="shared" si="591"/>
        <v>21.196965408987854</v>
      </c>
      <c r="K127" s="45">
        <f t="shared" si="591"/>
        <v>23.18618158677895</v>
      </c>
      <c r="L127" s="45">
        <f t="shared" si="591"/>
        <v>26.128883574575212</v>
      </c>
      <c r="M127" s="45">
        <f t="shared" si="591"/>
        <v>34.987706457547695</v>
      </c>
      <c r="N127" s="45">
        <f t="shared" si="591"/>
        <v>43.793840307990592</v>
      </c>
      <c r="O127" s="45">
        <f t="shared" si="591"/>
        <v>48.960637529943703</v>
      </c>
      <c r="P127" s="45">
        <f t="shared" si="591"/>
        <v>42.15789752650177</v>
      </c>
      <c r="Q127" s="45">
        <f t="shared" si="591"/>
        <v>57.438003594771246</v>
      </c>
      <c r="R127" s="45">
        <f t="shared" si="591"/>
        <v>67.578794492621142</v>
      </c>
      <c r="S127" s="45">
        <f t="shared" si="591"/>
        <v>76.955280756645351</v>
      </c>
      <c r="T127" s="45">
        <f t="shared" si="591"/>
        <v>77.091494354482279</v>
      </c>
      <c r="U127" s="45">
        <f t="shared" si="591"/>
        <v>87.783960860693767</v>
      </c>
      <c r="V127" s="45">
        <f t="shared" si="591"/>
        <v>98.52860596063519</v>
      </c>
      <c r="W127" s="45">
        <f t="shared" si="591"/>
        <v>108.52310819256996</v>
      </c>
      <c r="X127" s="45">
        <f t="shared" ref="X127:Y127" si="592">+X339</f>
        <v>97.560910204081623</v>
      </c>
      <c r="Y127" s="45">
        <f t="shared" si="592"/>
        <v>108.2434228928723</v>
      </c>
      <c r="Z127" s="45">
        <f t="shared" ref="Z127:AA127" si="593">+Z339</f>
        <v>116.69240770098862</v>
      </c>
      <c r="AA127" s="45">
        <f t="shared" si="593"/>
        <v>125.34813531012739</v>
      </c>
      <c r="AD127" s="45">
        <f t="shared" ref="AD127:AE127" si="594">+AD339</f>
        <v>8.1931707914109406</v>
      </c>
      <c r="AE127" s="45">
        <f t="shared" si="594"/>
        <v>33.819015437062141</v>
      </c>
      <c r="AF127" s="45">
        <f t="shared" si="586"/>
        <v>73.07811334853838</v>
      </c>
      <c r="AG127" s="45">
        <f t="shared" si="587"/>
        <v>153.8710678700572</v>
      </c>
      <c r="AH127" s="45">
        <f t="shared" si="588"/>
        <v>244.12997637053951</v>
      </c>
      <c r="AI127" s="45">
        <f t="shared" si="589"/>
        <v>371.92716936838116</v>
      </c>
      <c r="AJ127" s="45">
        <f t="shared" si="590"/>
        <v>447.84487610806991</v>
      </c>
    </row>
    <row r="128" spans="2:36" s="4" customFormat="1" ht="12" x14ac:dyDescent="0.35">
      <c r="B128" t="s">
        <v>22</v>
      </c>
      <c r="D128" s="55" t="str">
        <f>+D457</f>
        <v>n/a</v>
      </c>
      <c r="E128" s="55" t="str">
        <f t="shared" ref="E128:W128" si="595">+E457</f>
        <v>n/a</v>
      </c>
      <c r="F128" s="55">
        <f t="shared" si="595"/>
        <v>54.197100076064011</v>
      </c>
      <c r="G128" s="55">
        <f t="shared" si="595"/>
        <v>47.607752312287246</v>
      </c>
      <c r="H128" s="55">
        <f t="shared" si="595"/>
        <v>54.502424038262937</v>
      </c>
      <c r="I128" s="55">
        <f t="shared" si="595"/>
        <v>43.398923849865078</v>
      </c>
      <c r="J128" s="55">
        <f t="shared" si="595"/>
        <v>49.546624905528724</v>
      </c>
      <c r="K128" s="55">
        <f t="shared" si="595"/>
        <v>50.531908427784529</v>
      </c>
      <c r="L128" s="55">
        <f t="shared" si="595"/>
        <v>45.952847073631204</v>
      </c>
      <c r="M128" s="55">
        <f t="shared" si="595"/>
        <v>56.395317937406595</v>
      </c>
      <c r="N128" s="55">
        <f t="shared" si="595"/>
        <v>73.496004695174221</v>
      </c>
      <c r="O128" s="55">
        <f t="shared" si="595"/>
        <v>77.769170262339713</v>
      </c>
      <c r="P128" s="55">
        <f t="shared" si="595"/>
        <v>62.240830388692601</v>
      </c>
      <c r="Q128" s="55">
        <f t="shared" si="595"/>
        <v>67.150889078887388</v>
      </c>
      <c r="R128" s="55">
        <f t="shared" si="595"/>
        <v>79.512021974189068</v>
      </c>
      <c r="S128" s="55">
        <f t="shared" si="595"/>
        <v>81.32421556743094</v>
      </c>
      <c r="T128" s="55">
        <f t="shared" si="595"/>
        <v>82.30759376381242</v>
      </c>
      <c r="U128" s="55">
        <f t="shared" si="595"/>
        <v>90.32709719903545</v>
      </c>
      <c r="V128" s="55">
        <f t="shared" si="595"/>
        <v>92.218080764069299</v>
      </c>
      <c r="W128" s="55">
        <f t="shared" si="595"/>
        <v>86.388619928788302</v>
      </c>
      <c r="X128" s="55">
        <f t="shared" ref="X128:Y128" si="596">+X457</f>
        <v>85.616298469387758</v>
      </c>
      <c r="Y128" s="55">
        <f t="shared" si="596"/>
        <v>93.343404810874759</v>
      </c>
      <c r="Z128" s="55">
        <f t="shared" ref="Z128:AA128" ca="1" si="597">+Z457</f>
        <v>109.92831585080026</v>
      </c>
      <c r="AA128" s="55">
        <f t="shared" ca="1" si="597"/>
        <v>118.99257896917987</v>
      </c>
      <c r="AD128" s="55">
        <f t="shared" ref="AD128:AE128" si="598">+AD457</f>
        <v>109.32260242264982</v>
      </c>
      <c r="AE128" s="55">
        <f t="shared" si="598"/>
        <v>171.14287637667854</v>
      </c>
      <c r="AF128" s="55">
        <f t="shared" si="586"/>
        <v>197.97988122144125</v>
      </c>
      <c r="AG128" s="55">
        <f t="shared" si="587"/>
        <v>253.61333996855174</v>
      </c>
      <c r="AH128" s="55">
        <f t="shared" si="588"/>
        <v>290.2279570092</v>
      </c>
      <c r="AI128" s="55">
        <f t="shared" si="589"/>
        <v>351.24139165570546</v>
      </c>
      <c r="AJ128" s="55">
        <f t="shared" ca="1" si="590"/>
        <v>407.88059810024265</v>
      </c>
    </row>
    <row r="129" spans="2:36" s="4" customFormat="1" ht="10.15" x14ac:dyDescent="0.2">
      <c r="B129" s="6" t="s">
        <v>263</v>
      </c>
      <c r="D129" s="42">
        <f>+D607</f>
        <v>38.179000000000016</v>
      </c>
      <c r="E129" s="42">
        <f>+E607</f>
        <v>53.497000000000014</v>
      </c>
      <c r="F129" s="42">
        <f t="shared" ref="F129:W129" si="599">+IFERROR(F126+F127+F128,"n/a")</f>
        <v>71.272999999999982</v>
      </c>
      <c r="G129" s="42">
        <f t="shared" si="599"/>
        <v>76.191000000000017</v>
      </c>
      <c r="H129" s="42">
        <f t="shared" si="599"/>
        <v>75.654000000000025</v>
      </c>
      <c r="I129" s="42">
        <f t="shared" si="599"/>
        <v>63.214999999999947</v>
      </c>
      <c r="J129" s="42">
        <f t="shared" si="599"/>
        <v>82.035999999999973</v>
      </c>
      <c r="K129" s="42">
        <f t="shared" si="599"/>
        <v>96.919000000000068</v>
      </c>
      <c r="L129" s="42">
        <f t="shared" si="599"/>
        <v>88.876999999999995</v>
      </c>
      <c r="M129" s="42">
        <f t="shared" si="599"/>
        <v>118.82099999999998</v>
      </c>
      <c r="N129" s="42">
        <f t="shared" si="599"/>
        <v>151.04499999999996</v>
      </c>
      <c r="O129" s="42">
        <f t="shared" si="599"/>
        <v>170.059</v>
      </c>
      <c r="P129" s="42">
        <f t="shared" si="599"/>
        <v>126.55376806938646</v>
      </c>
      <c r="Q129" s="42">
        <f t="shared" si="599"/>
        <v>161.69300000000004</v>
      </c>
      <c r="R129" s="42">
        <f t="shared" si="599"/>
        <v>201.55700000000002</v>
      </c>
      <c r="S129" s="42">
        <f t="shared" si="599"/>
        <v>230.76900000000003</v>
      </c>
      <c r="T129" s="42">
        <f t="shared" si="599"/>
        <v>207.60599999999999</v>
      </c>
      <c r="U129" s="42">
        <f t="shared" si="599"/>
        <v>233.69400000000007</v>
      </c>
      <c r="V129" s="42">
        <f t="shared" si="599"/>
        <v>279.56299999999999</v>
      </c>
      <c r="W129" s="42">
        <f t="shared" si="599"/>
        <v>301.14099999999996</v>
      </c>
      <c r="X129" s="42">
        <f t="shared" ref="X129:Y129" si="600">+IFERROR(X126+X127+X128,"n/a")</f>
        <v>269.09699999999998</v>
      </c>
      <c r="Y129" s="42">
        <f t="shared" si="600"/>
        <v>296.28700000000003</v>
      </c>
      <c r="Z129" s="42">
        <f t="shared" ref="Z129" ca="1" si="601">+IFERROR(Z126+Z127+Z128,"n/a")</f>
        <v>331.11980239649876</v>
      </c>
      <c r="AA129" s="42">
        <f t="shared" ref="AA129" ca="1" si="602">+IFERROR(AA126+AA127+AA128,"n/a")</f>
        <v>400.84083399348555</v>
      </c>
      <c r="AD129" s="42">
        <f t="shared" ref="AD129" si="603">+IFERROR(AD126+AD127+AD128,"n/a")</f>
        <v>135.23600000000005</v>
      </c>
      <c r="AE129" s="42">
        <f t="shared" ref="AE129" si="604">+IFERROR(AE126+AE127+AE128,"n/a")</f>
        <v>239.14000000000004</v>
      </c>
      <c r="AF129" s="20">
        <f>+IFERROR(H129+I129+J129+K129,"n/a")</f>
        <v>317.82400000000001</v>
      </c>
      <c r="AG129" s="20">
        <f>+IFERROR(L129+M129+N129+O129,"n/a")</f>
        <v>528.80199999999991</v>
      </c>
      <c r="AH129" s="20">
        <f>+IFERROR(P129+Q129+R129+S129,"n/a")</f>
        <v>720.5727680693866</v>
      </c>
      <c r="AI129" s="20">
        <f>+IFERROR(T129+U129+V129+W129,"n/a")</f>
        <v>1022.004</v>
      </c>
      <c r="AJ129" s="20">
        <f t="shared" ca="1" si="590"/>
        <v>1297.3446363899843</v>
      </c>
    </row>
    <row r="130" spans="2:36" s="4" customFormat="1" ht="10.15" x14ac:dyDescent="0.2">
      <c r="B130"/>
      <c r="H130" s="28"/>
      <c r="I130" s="28"/>
      <c r="J130" s="28"/>
      <c r="K130" s="28"/>
      <c r="L130" s="28"/>
      <c r="M130" s="28"/>
      <c r="N130" s="28"/>
      <c r="O130" s="28"/>
      <c r="P130" s="28"/>
      <c r="Q130" s="28"/>
      <c r="R130" s="28"/>
      <c r="S130" s="28"/>
      <c r="T130" s="28"/>
      <c r="U130" s="28"/>
      <c r="V130" s="28"/>
      <c r="W130" s="28"/>
      <c r="X130" s="28"/>
      <c r="Y130" s="28"/>
      <c r="Z130" s="28"/>
      <c r="AA130" s="28"/>
      <c r="AE130" s="28"/>
      <c r="AF130" s="28"/>
      <c r="AG130" s="28"/>
      <c r="AH130" s="28"/>
      <c r="AI130" s="28"/>
    </row>
    <row r="131" spans="2:36" s="4" customFormat="1" ht="10.15" x14ac:dyDescent="0.2">
      <c r="B131" s="7" t="s">
        <v>28</v>
      </c>
      <c r="H131" s="28"/>
      <c r="I131" s="28"/>
      <c r="J131" s="28"/>
      <c r="K131" s="28"/>
      <c r="L131" s="28"/>
      <c r="M131" s="28"/>
      <c r="N131" s="28"/>
      <c r="O131" s="28"/>
      <c r="P131" s="28"/>
      <c r="Q131" s="28"/>
      <c r="R131" s="28"/>
      <c r="S131" s="28"/>
      <c r="T131" s="28"/>
      <c r="U131" s="28"/>
      <c r="V131" s="28"/>
      <c r="W131" s="28"/>
      <c r="X131" s="28"/>
      <c r="Y131" s="28"/>
      <c r="Z131" s="28"/>
      <c r="AA131" s="28"/>
      <c r="AE131" s="28"/>
      <c r="AF131" s="28"/>
      <c r="AG131" s="28"/>
      <c r="AH131" s="28"/>
      <c r="AI131" s="28"/>
    </row>
    <row r="132" spans="2:36" s="4" customFormat="1" ht="10.15" x14ac:dyDescent="0.2">
      <c r="B132" s="8" t="s">
        <v>20</v>
      </c>
      <c r="H132" s="28" t="str">
        <f>+IFERROR(H126/D126-1,"n/a")</f>
        <v>n/a</v>
      </c>
      <c r="I132" s="28" t="str">
        <f t="shared" ref="I132:Y132" si="605">+IFERROR(I126/E126-1,"n/a")</f>
        <v>n/a</v>
      </c>
      <c r="J132" s="28">
        <f t="shared" si="605"/>
        <v>0.65017135613238519</v>
      </c>
      <c r="K132" s="28">
        <f t="shared" si="605"/>
        <v>0.46426186564282523</v>
      </c>
      <c r="L132" s="28">
        <f t="shared" si="605"/>
        <v>1.0582194567952503</v>
      </c>
      <c r="M132" s="28">
        <f t="shared" si="605"/>
        <v>5.6717033398510175</v>
      </c>
      <c r="N132" s="28">
        <f t="shared" si="605"/>
        <v>1.9891897245127432</v>
      </c>
      <c r="O132" s="28">
        <f t="shared" si="605"/>
        <v>0.86756434273115568</v>
      </c>
      <c r="P132" s="28">
        <f t="shared" si="605"/>
        <v>0.31912383720277449</v>
      </c>
      <c r="Q132" s="28">
        <f t="shared" si="605"/>
        <v>0.35229026588674972</v>
      </c>
      <c r="R132" s="28">
        <f t="shared" si="605"/>
        <v>0.61356638825377852</v>
      </c>
      <c r="S132" s="28">
        <f t="shared" si="605"/>
        <v>0.67299457899918935</v>
      </c>
      <c r="T132" s="28">
        <f t="shared" si="605"/>
        <v>1.1758891677108405</v>
      </c>
      <c r="U132" s="28">
        <f t="shared" si="605"/>
        <v>0.49802665918904165</v>
      </c>
      <c r="V132" s="28">
        <f t="shared" si="605"/>
        <v>0.63066893095555154</v>
      </c>
      <c r="W132" s="28">
        <f t="shared" si="605"/>
        <v>0.46544349860025491</v>
      </c>
      <c r="X132" s="28">
        <f t="shared" si="605"/>
        <v>0.78231270107840012</v>
      </c>
      <c r="Y132" s="28">
        <f t="shared" si="605"/>
        <v>0.70376322286102266</v>
      </c>
      <c r="Z132" s="28">
        <f t="shared" ref="Z132:Z135" si="606">+IFERROR(Z126/V126-1,"n/a")</f>
        <v>0.17657528207463424</v>
      </c>
      <c r="AA132" s="28">
        <f t="shared" ref="AA132:AA135" si="607">+IFERROR(AA126/W126-1,"n/a")</f>
        <v>0.4732297129266485</v>
      </c>
      <c r="AE132" s="28">
        <f t="shared" ref="AE132:AH132" si="608">+IFERROR(AE126/AD126-1,"n/a")</f>
        <v>0.92876245880663055</v>
      </c>
      <c r="AF132" s="28">
        <f t="shared" si="608"/>
        <v>0.36830292581324775</v>
      </c>
      <c r="AG132" s="28">
        <f t="shared" si="608"/>
        <v>1.5941405738176209</v>
      </c>
      <c r="AH132" s="28">
        <f t="shared" si="608"/>
        <v>0.53493678346271523</v>
      </c>
      <c r="AI132" s="28">
        <f>+IFERROR(AI126/AH126-1,"n/a")</f>
        <v>0.60478857376730621</v>
      </c>
      <c r="AJ132" s="28">
        <f>+IFERROR(AJ126/AI126-1,"n/a")</f>
        <v>0.47780050349807057</v>
      </c>
    </row>
    <row r="133" spans="2:36" s="4" customFormat="1" ht="10.15" x14ac:dyDescent="0.2">
      <c r="B133" s="8" t="s">
        <v>21</v>
      </c>
      <c r="H133" s="28" t="str">
        <f>+IFERROR(H127/D127-1,"n/a")</f>
        <v>n/a</v>
      </c>
      <c r="I133" s="28" t="str">
        <f t="shared" ref="I133" si="609">+IFERROR(I127/E127-1,"n/a")</f>
        <v>n/a</v>
      </c>
      <c r="J133" s="28">
        <f t="shared" ref="J133" si="610">+IFERROR(J127/F127-1,"n/a")</f>
        <v>1.0714876488863139</v>
      </c>
      <c r="K133" s="28">
        <f t="shared" ref="K133" si="611">+IFERROR(K127/G127-1,"n/a")</f>
        <v>0.8201706604565091</v>
      </c>
      <c r="L133" s="28">
        <f t="shared" ref="L133" si="612">+IFERROR(L127/H127-1,"n/a")</f>
        <v>1.0112323325815158</v>
      </c>
      <c r="M133" s="28">
        <f t="shared" ref="M133" si="613">+IFERROR(M127/I127-1,"n/a")</f>
        <v>1.2280215048383636</v>
      </c>
      <c r="N133" s="28">
        <f t="shared" ref="N133" si="614">+IFERROR(N127/J127-1,"n/a")</f>
        <v>1.0660429199653882</v>
      </c>
      <c r="O133" s="28">
        <f t="shared" ref="O133" si="615">+IFERROR(O127/K127-1,"n/a")</f>
        <v>1.1116300390686868</v>
      </c>
      <c r="P133" s="28">
        <f t="shared" ref="P133" si="616">+IFERROR(P127/L127-1,"n/a")</f>
        <v>0.61345958032143555</v>
      </c>
      <c r="Q133" s="28">
        <f t="shared" ref="Q133" si="617">+IFERROR(Q127/M127-1,"n/a")</f>
        <v>0.64166244119098237</v>
      </c>
      <c r="R133" s="28">
        <f t="shared" ref="R133" si="618">+IFERROR(R127/N127-1,"n/a")</f>
        <v>0.54311186270391465</v>
      </c>
      <c r="S133" s="28">
        <f t="shared" ref="S133" si="619">+IFERROR(S127/O127-1,"n/a")</f>
        <v>0.57177856823413453</v>
      </c>
      <c r="T133" s="28">
        <f t="shared" ref="T133" si="620">+IFERROR(T127/P127-1,"n/a")</f>
        <v>0.82863707342189352</v>
      </c>
      <c r="U133" s="28">
        <f t="shared" ref="U133" si="621">+IFERROR(U127/Q127-1,"n/a")</f>
        <v>0.52832541813283029</v>
      </c>
      <c r="V133" s="28">
        <f t="shared" ref="V133" si="622">+IFERROR(V127/R127-1,"n/a")</f>
        <v>0.45798111227618055</v>
      </c>
      <c r="W133" s="28">
        <f t="shared" ref="W133:Y133" si="623">+IFERROR(W127/S127-1,"n/a")</f>
        <v>0.41021002230829517</v>
      </c>
      <c r="X133" s="28">
        <f t="shared" si="623"/>
        <v>0.26552106715530543</v>
      </c>
      <c r="Y133" s="28">
        <f t="shared" si="623"/>
        <v>0.23306606163107735</v>
      </c>
      <c r="Z133" s="28">
        <f t="shared" si="606"/>
        <v>0.18435054026452335</v>
      </c>
      <c r="AA133" s="28">
        <f t="shared" si="607"/>
        <v>0.15503635490887424</v>
      </c>
      <c r="AE133" s="28">
        <f t="shared" ref="AE133:AH133" si="624">+IFERROR(AE127/AD127-1,"n/a")</f>
        <v>3.1277078554880449</v>
      </c>
      <c r="AF133" s="28">
        <f t="shared" si="624"/>
        <v>1.1608586886433225</v>
      </c>
      <c r="AG133" s="28">
        <f t="shared" si="624"/>
        <v>1.1055697912750611</v>
      </c>
      <c r="AH133" s="28">
        <f t="shared" si="624"/>
        <v>0.5865879125288529</v>
      </c>
      <c r="AI133" s="28">
        <f>+IFERROR(AI127/AH127-1,"n/a")</f>
        <v>0.5234801350403262</v>
      </c>
      <c r="AJ133" s="28">
        <f>+IFERROR(AJ127/AI127-1,"n/a")</f>
        <v>0.20411981966419579</v>
      </c>
    </row>
    <row r="134" spans="2:36" s="4" customFormat="1" ht="12" x14ac:dyDescent="0.35">
      <c r="B134" s="8" t="s">
        <v>22</v>
      </c>
      <c r="H134" s="29" t="str">
        <f t="shared" ref="H134:H135" si="625">+IFERROR(H128/D128-1,"n/a")</f>
        <v>n/a</v>
      </c>
      <c r="I134" s="29" t="str">
        <f t="shared" ref="I134:I135" si="626">+IFERROR(I128/E128-1,"n/a")</f>
        <v>n/a</v>
      </c>
      <c r="J134" s="29">
        <f t="shared" ref="J134:J135" si="627">+IFERROR(J128/F128-1,"n/a")</f>
        <v>-8.5806715931451727E-2</v>
      </c>
      <c r="K134" s="29">
        <f t="shared" ref="K134:K135" si="628">+IFERROR(K128/G128-1,"n/a")</f>
        <v>6.1421847776303773E-2</v>
      </c>
      <c r="L134" s="29">
        <f t="shared" ref="L134:L135" si="629">+IFERROR(L128/H128-1,"n/a")</f>
        <v>-0.15686599477905017</v>
      </c>
      <c r="M134" s="29">
        <f t="shared" ref="M134:M135" si="630">+IFERROR(M128/I128-1,"n/a")</f>
        <v>0.2994635104893717</v>
      </c>
      <c r="N134" s="29">
        <f t="shared" ref="N134:N135" si="631">+IFERROR(N128/J128-1,"n/a")</f>
        <v>0.48337055925222217</v>
      </c>
      <c r="O134" s="29">
        <f t="shared" ref="O134:O135" si="632">+IFERROR(O128/K128-1,"n/a")</f>
        <v>0.53901114527428007</v>
      </c>
      <c r="P134" s="29">
        <f t="shared" ref="P134:P135" si="633">+IFERROR(P128/L128-1,"n/a")</f>
        <v>0.35444992753034033</v>
      </c>
      <c r="Q134" s="29">
        <f t="shared" ref="Q134:Q135" si="634">+IFERROR(Q128/M128-1,"n/a")</f>
        <v>0.1907174484487959</v>
      </c>
      <c r="R134" s="29">
        <f t="shared" ref="R134:R135" si="635">+IFERROR(R128/N128-1,"n/a")</f>
        <v>8.1855024691020573E-2</v>
      </c>
      <c r="S134" s="29">
        <f t="shared" ref="S134:S135" si="636">+IFERROR(S128/O128-1,"n/a")</f>
        <v>4.5712784296128461E-2</v>
      </c>
      <c r="T134" s="29">
        <f t="shared" ref="T134:T135" si="637">+IFERROR(T128/P128-1,"n/a")</f>
        <v>0.32240513582166774</v>
      </c>
      <c r="U134" s="29">
        <f t="shared" ref="U134:U135" si="638">+IFERROR(U128/Q128-1,"n/a")</f>
        <v>0.34513628096451798</v>
      </c>
      <c r="V134" s="29">
        <f t="shared" ref="V134:V135" si="639">+IFERROR(V128/R128-1,"n/a")</f>
        <v>0.1598004738705403</v>
      </c>
      <c r="W134" s="29">
        <f t="shared" ref="W134:Y135" si="640">+IFERROR(W128/S128-1,"n/a")</f>
        <v>6.2274247910306002E-2</v>
      </c>
      <c r="X134" s="29">
        <f t="shared" si="640"/>
        <v>4.0199264178101268E-2</v>
      </c>
      <c r="Y134" s="29">
        <f t="shared" si="640"/>
        <v>3.3393164458644042E-2</v>
      </c>
      <c r="Z134" s="29">
        <f t="shared" ca="1" si="606"/>
        <v>0.19204731805296205</v>
      </c>
      <c r="AA134" s="29">
        <f t="shared" ca="1" si="607"/>
        <v>0.37741034718771527</v>
      </c>
      <c r="AB134" s="29"/>
      <c r="AC134" s="29"/>
      <c r="AD134" s="29"/>
      <c r="AE134" s="29">
        <f t="shared" ref="AE134:AI134" si="641">+IFERROR(AE128/AD128-1,"n/a")</f>
        <v>0.56548483647532155</v>
      </c>
      <c r="AF134" s="29">
        <f t="shared" si="641"/>
        <v>0.15681052821442321</v>
      </c>
      <c r="AG134" s="29">
        <f t="shared" si="641"/>
        <v>0.28100561735808016</v>
      </c>
      <c r="AH134" s="29">
        <f t="shared" si="641"/>
        <v>0.14437181043074676</v>
      </c>
      <c r="AI134" s="29">
        <f t="shared" si="641"/>
        <v>0.2102259040626171</v>
      </c>
      <c r="AJ134" s="29">
        <f t="shared" ref="AJ134" ca="1" si="642">+IFERROR(AJ128/AI128-1,"n/a")</f>
        <v>0.16125436178676855</v>
      </c>
    </row>
    <row r="135" spans="2:36" s="4" customFormat="1" ht="10.15" x14ac:dyDescent="0.2">
      <c r="B135" s="9" t="s">
        <v>102</v>
      </c>
      <c r="H135" s="28">
        <f t="shared" si="625"/>
        <v>0.9815605437544197</v>
      </c>
      <c r="I135" s="28">
        <f t="shared" si="626"/>
        <v>0.18165504607734873</v>
      </c>
      <c r="J135" s="28">
        <f t="shared" si="627"/>
        <v>0.15101090174399845</v>
      </c>
      <c r="K135" s="28">
        <f t="shared" si="628"/>
        <v>0.27205312963473438</v>
      </c>
      <c r="L135" s="28">
        <f t="shared" si="629"/>
        <v>0.1747825627197499</v>
      </c>
      <c r="M135" s="28">
        <f t="shared" si="630"/>
        <v>0.87963299849719356</v>
      </c>
      <c r="N135" s="28">
        <f t="shared" si="631"/>
        <v>0.84120386171924522</v>
      </c>
      <c r="O135" s="28">
        <f t="shared" si="632"/>
        <v>0.7546507908665987</v>
      </c>
      <c r="P135" s="28">
        <f t="shared" si="633"/>
        <v>0.42392034012608959</v>
      </c>
      <c r="Q135" s="28">
        <f t="shared" si="634"/>
        <v>0.36081164103988406</v>
      </c>
      <c r="R135" s="28">
        <f t="shared" si="635"/>
        <v>0.33441689562713139</v>
      </c>
      <c r="S135" s="28">
        <f t="shared" si="636"/>
        <v>0.35699374922820915</v>
      </c>
      <c r="T135" s="28">
        <f t="shared" si="637"/>
        <v>0.64045688379799559</v>
      </c>
      <c r="U135" s="28">
        <f t="shared" si="638"/>
        <v>0.44529447780670783</v>
      </c>
      <c r="V135" s="28">
        <f t="shared" si="639"/>
        <v>0.38701707209375003</v>
      </c>
      <c r="W135" s="28">
        <f t="shared" si="640"/>
        <v>0.30494563827897125</v>
      </c>
      <c r="X135" s="28">
        <f t="shared" si="640"/>
        <v>0.29619086153579377</v>
      </c>
      <c r="Y135" s="28">
        <f t="shared" si="640"/>
        <v>0.26784170753207159</v>
      </c>
      <c r="Z135" s="28">
        <f t="shared" ca="1" si="606"/>
        <v>0.18441926290853505</v>
      </c>
      <c r="AA135" s="28">
        <f t="shared" ca="1" si="607"/>
        <v>0.33107359673204773</v>
      </c>
      <c r="AE135" s="28">
        <f t="shared" ref="AE135:AI135" si="643">+IFERROR(AE129/AD129-1,"n/a")</f>
        <v>0.76831612884143241</v>
      </c>
      <c r="AF135" s="28">
        <f t="shared" si="643"/>
        <v>0.3290290206573554</v>
      </c>
      <c r="AG135" s="28">
        <f t="shared" si="643"/>
        <v>0.66382022754732151</v>
      </c>
      <c r="AH135" s="28">
        <f t="shared" si="643"/>
        <v>0.36265136680531973</v>
      </c>
      <c r="AI135" s="28">
        <f t="shared" si="643"/>
        <v>0.41832170918452949</v>
      </c>
      <c r="AJ135" s="28">
        <f t="shared" ref="AJ135" ca="1" si="644">+IFERROR(AJ129/AI129-1,"n/a")</f>
        <v>0.26941248409006646</v>
      </c>
    </row>
    <row r="136" spans="2:36" s="4" customFormat="1" ht="10.15" x14ac:dyDescent="0.2">
      <c r="B136" s="9"/>
      <c r="H136" s="28"/>
      <c r="I136" s="28"/>
      <c r="J136" s="28"/>
      <c r="K136" s="28"/>
      <c r="L136" s="28"/>
      <c r="M136" s="28"/>
      <c r="N136" s="28"/>
      <c r="O136" s="28"/>
      <c r="P136" s="28"/>
      <c r="Q136" s="28"/>
      <c r="R136" s="28"/>
      <c r="S136" s="28"/>
      <c r="T136" s="28"/>
      <c r="U136" s="28"/>
      <c r="V136" s="28"/>
      <c r="W136" s="28"/>
      <c r="X136" s="28"/>
      <c r="Y136" s="28"/>
      <c r="Z136" s="28"/>
      <c r="AA136" s="28"/>
      <c r="AE136" s="28"/>
      <c r="AF136" s="28"/>
      <c r="AG136" s="28"/>
      <c r="AH136" s="28"/>
      <c r="AI136" s="28"/>
      <c r="AJ136" s="28"/>
    </row>
    <row r="137" spans="2:36" s="4" customFormat="1" ht="11.45" x14ac:dyDescent="0.2">
      <c r="B137" s="7" t="s">
        <v>157</v>
      </c>
      <c r="H137" s="28"/>
      <c r="I137" s="28"/>
      <c r="J137" s="28"/>
      <c r="K137" s="28"/>
      <c r="L137" s="28"/>
      <c r="M137" s="28"/>
      <c r="N137" s="28"/>
      <c r="O137" s="28"/>
      <c r="P137" s="28"/>
      <c r="Q137" s="28"/>
      <c r="R137" s="28"/>
      <c r="S137" s="28"/>
      <c r="T137" s="28"/>
      <c r="U137" s="28"/>
      <c r="V137" s="28"/>
      <c r="W137" s="28"/>
      <c r="X137" s="28"/>
      <c r="Y137" s="28"/>
      <c r="Z137" s="28"/>
      <c r="AA137" s="28"/>
      <c r="AE137" s="28"/>
      <c r="AF137" s="28"/>
      <c r="AG137" s="28"/>
      <c r="AH137" s="28"/>
      <c r="AI137" s="28"/>
      <c r="AJ137" s="28"/>
    </row>
    <row r="138" spans="2:36" s="4" customFormat="1" ht="10.15" x14ac:dyDescent="0.2">
      <c r="B138" s="8" t="s">
        <v>20</v>
      </c>
      <c r="D138" s="43" t="str">
        <f>+IFERROR(D126/D108,"n/a")</f>
        <v>n/a</v>
      </c>
      <c r="E138" s="43" t="str">
        <f t="shared" ref="E138:W139" si="645">+IFERROR(E126/E108,"n/a")</f>
        <v>n/a</v>
      </c>
      <c r="F138" s="43">
        <f t="shared" si="645"/>
        <v>0.73173374456652229</v>
      </c>
      <c r="G138" s="43">
        <f t="shared" si="645"/>
        <v>0.79666056385565009</v>
      </c>
      <c r="H138" s="43">
        <f t="shared" si="645"/>
        <v>0.71774971268905674</v>
      </c>
      <c r="I138" s="43">
        <f t="shared" si="645"/>
        <v>0.52847459207639436</v>
      </c>
      <c r="J138" s="43">
        <f t="shared" si="645"/>
        <v>0.70489448723367054</v>
      </c>
      <c r="K138" s="43">
        <f t="shared" si="645"/>
        <v>0.75312958467300473</v>
      </c>
      <c r="L138" s="43">
        <f t="shared" si="645"/>
        <v>0.72116747613867405</v>
      </c>
      <c r="M138" s="43">
        <f t="shared" si="645"/>
        <v>0.79636546134108355</v>
      </c>
      <c r="N138" s="43">
        <f t="shared" si="645"/>
        <v>0.81031171224128395</v>
      </c>
      <c r="O138" s="43">
        <f t="shared" si="645"/>
        <v>0.79937259626072932</v>
      </c>
      <c r="P138" s="43">
        <f t="shared" si="645"/>
        <v>0.6780840496493159</v>
      </c>
      <c r="Q138" s="43">
        <f t="shared" si="645"/>
        <v>0.76693070124723828</v>
      </c>
      <c r="R138" s="43">
        <f t="shared" si="645"/>
        <v>0.80253114182221075</v>
      </c>
      <c r="S138" s="43">
        <f t="shared" si="645"/>
        <v>0.79933732151161407</v>
      </c>
      <c r="T138" s="43">
        <f t="shared" si="645"/>
        <v>0.66647650221489141</v>
      </c>
      <c r="U138" s="43">
        <f t="shared" si="645"/>
        <v>0.64642602710089947</v>
      </c>
      <c r="V138" s="43">
        <f t="shared" si="645"/>
        <v>0.70911228163908568</v>
      </c>
      <c r="W138" s="43">
        <f t="shared" si="645"/>
        <v>0.6451549091665808</v>
      </c>
      <c r="X138" s="43">
        <f t="shared" ref="X138:Y138" si="646">+IFERROR(X126/X108,"n/a")</f>
        <v>0.57108535278518169</v>
      </c>
      <c r="Y138" s="43">
        <f t="shared" si="646"/>
        <v>0.56166549408830624</v>
      </c>
      <c r="Z138" s="43">
        <f t="shared" ref="Z138:AA138" si="647">+IFERROR(Z126/Z108,"n/a")</f>
        <v>0.55000000000000004</v>
      </c>
      <c r="AA138" s="43">
        <f t="shared" si="647"/>
        <v>0.6</v>
      </c>
      <c r="AD138" s="43">
        <f t="shared" ref="AD138:AI138" si="648">+IFERROR(AD126/AD108,"n/a")</f>
        <v>0.70824247745560642</v>
      </c>
      <c r="AE138" s="43">
        <f t="shared" si="648"/>
        <v>0.75947976059418121</v>
      </c>
      <c r="AF138" s="43">
        <f t="shared" si="648"/>
        <v>0.7088228538736282</v>
      </c>
      <c r="AG138" s="43">
        <f t="shared" si="648"/>
        <v>0.78980750606358563</v>
      </c>
      <c r="AH138" s="43">
        <f t="shared" si="648"/>
        <v>0.77716451324516311</v>
      </c>
      <c r="AI138" s="43">
        <f t="shared" si="648"/>
        <v>0.6667115230050964</v>
      </c>
      <c r="AJ138" s="43">
        <f t="shared" ref="AJ138" si="649">+IFERROR(AJ126/AJ108,"n/a")</f>
        <v>0.57361492011599313</v>
      </c>
    </row>
    <row r="139" spans="2:36" s="4" customFormat="1" ht="10.15" x14ac:dyDescent="0.2">
      <c r="B139" s="8" t="s">
        <v>21</v>
      </c>
      <c r="D139" s="43" t="str">
        <f>+IFERROR(D127/D109,"n/a")</f>
        <v>n/a</v>
      </c>
      <c r="E139" s="43" t="str">
        <f t="shared" si="645"/>
        <v>n/a</v>
      </c>
      <c r="F139" s="43">
        <f t="shared" si="645"/>
        <v>0.55558290502496754</v>
      </c>
      <c r="G139" s="43">
        <f t="shared" si="645"/>
        <v>0.56252884668526149</v>
      </c>
      <c r="H139" s="43">
        <f t="shared" si="645"/>
        <v>0.57042719991987723</v>
      </c>
      <c r="I139" s="43">
        <f t="shared" si="645"/>
        <v>0.60821437215215035</v>
      </c>
      <c r="J139" s="43">
        <f t="shared" si="645"/>
        <v>0.62322019901763648</v>
      </c>
      <c r="K139" s="43">
        <f t="shared" si="645"/>
        <v>0.60511474245841157</v>
      </c>
      <c r="L139" s="43">
        <f t="shared" si="645"/>
        <v>0.65159310659788561</v>
      </c>
      <c r="M139" s="43">
        <f t="shared" si="645"/>
        <v>0.70559646790520902</v>
      </c>
      <c r="N139" s="43">
        <f t="shared" si="645"/>
        <v>0.74874064469123935</v>
      </c>
      <c r="O139" s="43">
        <f t="shared" si="645"/>
        <v>0.71051150836528909</v>
      </c>
      <c r="P139" s="43">
        <f t="shared" si="645"/>
        <v>0.66299554195828969</v>
      </c>
      <c r="Q139" s="43">
        <f t="shared" si="645"/>
        <v>0.7542051760806131</v>
      </c>
      <c r="R139" s="43">
        <f t="shared" si="645"/>
        <v>0.76378343440388263</v>
      </c>
      <c r="S139" s="43">
        <f t="shared" si="645"/>
        <v>0.73207078345362775</v>
      </c>
      <c r="T139" s="43">
        <f t="shared" si="645"/>
        <v>0.76173602445019784</v>
      </c>
      <c r="U139" s="43">
        <f t="shared" si="645"/>
        <v>0.77728944588699589</v>
      </c>
      <c r="V139" s="43">
        <f t="shared" si="645"/>
        <v>0.78903050267580011</v>
      </c>
      <c r="W139" s="43">
        <f t="shared" si="645"/>
        <v>0.77699655038712656</v>
      </c>
      <c r="X139" s="43">
        <f t="shared" ref="X139:Y139" si="650">+IFERROR(X127/X109,"n/a")</f>
        <v>0.77064156499823544</v>
      </c>
      <c r="Y139" s="43">
        <f t="shared" si="650"/>
        <v>0.78032399213408909</v>
      </c>
      <c r="Z139" s="43">
        <f t="shared" ref="Z139:AA139" si="651">+IFERROR(Z127/Z109,"n/a")</f>
        <v>0.79</v>
      </c>
      <c r="AA139" s="43">
        <f t="shared" si="651"/>
        <v>0.78</v>
      </c>
      <c r="AD139" s="43">
        <f t="shared" ref="AD139:AI139" si="652">+IFERROR(AD127/AD109,"n/a")</f>
        <v>0.309514970775979</v>
      </c>
      <c r="AE139" s="43">
        <f t="shared" si="652"/>
        <v>0.50937622094290269</v>
      </c>
      <c r="AF139" s="43">
        <f t="shared" si="652"/>
        <v>0.60433592739626352</v>
      </c>
      <c r="AG139" s="43">
        <f t="shared" si="652"/>
        <v>0.70880561931988484</v>
      </c>
      <c r="AH139" s="43">
        <f t="shared" si="652"/>
        <v>0.73236869041959629</v>
      </c>
      <c r="AI139" s="43">
        <f t="shared" si="652"/>
        <v>0.77697848553196092</v>
      </c>
      <c r="AJ139" s="43">
        <f t="shared" ref="AJ139" si="653">+IFERROR(AJ127/AJ109,"n/a")</f>
        <v>0.7805879308485365</v>
      </c>
    </row>
    <row r="140" spans="2:36" s="4" customFormat="1" ht="12" x14ac:dyDescent="0.35">
      <c r="B140" s="8" t="s">
        <v>22</v>
      </c>
      <c r="D140" s="90" t="str">
        <f t="shared" ref="D140:W140" si="654">+IFERROR(D128/D110,"n/a")</f>
        <v>n/a</v>
      </c>
      <c r="E140" s="90" t="str">
        <f t="shared" si="654"/>
        <v>n/a</v>
      </c>
      <c r="F140" s="90">
        <f t="shared" si="654"/>
        <v>0.49939277293979339</v>
      </c>
      <c r="G140" s="90">
        <f t="shared" si="654"/>
        <v>0.43990826553092022</v>
      </c>
      <c r="H140" s="90">
        <f t="shared" si="654"/>
        <v>0.43311922596901498</v>
      </c>
      <c r="I140" s="90">
        <f t="shared" si="654"/>
        <v>0.41130962573559032</v>
      </c>
      <c r="J140" s="90">
        <f t="shared" si="654"/>
        <v>0.44344564091907102</v>
      </c>
      <c r="K140" s="90">
        <f t="shared" si="654"/>
        <v>0.45338395251702063</v>
      </c>
      <c r="L140" s="90">
        <f t="shared" si="654"/>
        <v>0.38485182300116583</v>
      </c>
      <c r="M140" s="90">
        <f t="shared" si="654"/>
        <v>0.43308721547422074</v>
      </c>
      <c r="N140" s="90">
        <f t="shared" si="654"/>
        <v>0.48851108811074995</v>
      </c>
      <c r="O140" s="90">
        <f t="shared" si="654"/>
        <v>0.46836483258858924</v>
      </c>
      <c r="P140" s="90">
        <f t="shared" si="654"/>
        <v>0.36508526004758596</v>
      </c>
      <c r="Q140" s="90">
        <f t="shared" si="654"/>
        <v>0.39029868688687813</v>
      </c>
      <c r="R140" s="90">
        <f t="shared" si="654"/>
        <v>0.41327273942383969</v>
      </c>
      <c r="S140" s="90">
        <f t="shared" si="654"/>
        <v>0.38708490279318275</v>
      </c>
      <c r="T140" s="90">
        <f t="shared" si="654"/>
        <v>0.35673925227681985</v>
      </c>
      <c r="U140" s="90">
        <f t="shared" si="654"/>
        <v>0.36207308715621572</v>
      </c>
      <c r="V140" s="90">
        <f t="shared" si="654"/>
        <v>0.34435815473686893</v>
      </c>
      <c r="W140" s="90">
        <f t="shared" si="654"/>
        <v>0.30993656918447354</v>
      </c>
      <c r="X140" s="90">
        <f t="shared" ref="X140:Y140" si="655">+IFERROR(X128/X110,"n/a")</f>
        <v>0.29461804491170973</v>
      </c>
      <c r="Y140" s="90">
        <f t="shared" si="655"/>
        <v>0.30357059632461669</v>
      </c>
      <c r="Z140" s="90">
        <f t="shared" ref="Z140:AA140" ca="1" si="656">+IFERROR(Z128/Z110,"n/a")</f>
        <v>0.33746162846231575</v>
      </c>
      <c r="AA140" s="90">
        <f t="shared" ca="1" si="656"/>
        <v>0.33837005434679107</v>
      </c>
      <c r="AB140" s="90"/>
      <c r="AC140" s="90"/>
      <c r="AD140" s="90">
        <f t="shared" ref="AD140:AI140" si="657">+IFERROR(AD128/AD110,"n/a")</f>
        <v>0.33758214680907178</v>
      </c>
      <c r="AE140" s="90">
        <f t="shared" si="657"/>
        <v>0.4251796222704482</v>
      </c>
      <c r="AF140" s="90">
        <f t="shared" si="657"/>
        <v>0.43556384017459804</v>
      </c>
      <c r="AG140" s="90">
        <f t="shared" si="657"/>
        <v>0.44798987477531332</v>
      </c>
      <c r="AH140" s="90">
        <f t="shared" si="657"/>
        <v>0.3895557009772852</v>
      </c>
      <c r="AI140" s="90">
        <f t="shared" si="657"/>
        <v>0.34210013397573974</v>
      </c>
      <c r="AJ140" s="90">
        <f t="shared" ref="AJ140" ca="1" si="658">+IFERROR(AJ128/AJ110,"n/a")</f>
        <v>0.31978079669723319</v>
      </c>
    </row>
    <row r="141" spans="2:36" s="4" customFormat="1" ht="10.15" x14ac:dyDescent="0.2">
      <c r="B141" s="9" t="s">
        <v>102</v>
      </c>
      <c r="D141" s="43">
        <f>+IFERROR(D129/D112,"n/a")</f>
        <v>0.36584641330803597</v>
      </c>
      <c r="E141" s="43">
        <f t="shared" ref="E141:W141" si="659">+IFERROR(E129/E112,"n/a")</f>
        <v>0.4366959446222165</v>
      </c>
      <c r="F141" s="43">
        <f t="shared" si="659"/>
        <v>0.52292803897399764</v>
      </c>
      <c r="G141" s="43">
        <f t="shared" si="659"/>
        <v>0.5053928201862613</v>
      </c>
      <c r="H141" s="43">
        <f t="shared" si="659"/>
        <v>0.47289365612166462</v>
      </c>
      <c r="I141" s="43">
        <f t="shared" si="659"/>
        <v>0.45440822341228437</v>
      </c>
      <c r="J141" s="43">
        <f t="shared" si="659"/>
        <v>0.50713698435365306</v>
      </c>
      <c r="K141" s="43">
        <f t="shared" si="659"/>
        <v>0.53671543598888061</v>
      </c>
      <c r="L141" s="43">
        <f t="shared" si="659"/>
        <v>0.48621664943405923</v>
      </c>
      <c r="M141" s="43">
        <f t="shared" si="659"/>
        <v>0.55457231268990048</v>
      </c>
      <c r="N141" s="43">
        <f t="shared" si="659"/>
        <v>0.60274306054366378</v>
      </c>
      <c r="O141" s="43">
        <f t="shared" si="659"/>
        <v>0.58811994867839956</v>
      </c>
      <c r="P141" s="43">
        <f t="shared" si="659"/>
        <v>0.47878998210270302</v>
      </c>
      <c r="Q141" s="43">
        <f t="shared" si="659"/>
        <v>0.54517898626709882</v>
      </c>
      <c r="R141" s="43">
        <f t="shared" si="659"/>
        <v>0.57795281912468488</v>
      </c>
      <c r="S141" s="43">
        <f t="shared" si="659"/>
        <v>0.56853518468789188</v>
      </c>
      <c r="T141" s="43">
        <f t="shared" si="659"/>
        <v>0.51354827857457364</v>
      </c>
      <c r="U141" s="43">
        <f t="shared" si="659"/>
        <v>0.52118119595979429</v>
      </c>
      <c r="V141" s="43">
        <f t="shared" si="659"/>
        <v>0.5397802749459375</v>
      </c>
      <c r="W141" s="43">
        <f t="shared" si="659"/>
        <v>0.51648638126289537</v>
      </c>
      <c r="X141" s="43">
        <f t="shared" ref="X141:Y141" si="660">+IFERROR(X129/X112,"n/a")</f>
        <v>0.47561958492847062</v>
      </c>
      <c r="Y141" s="43">
        <f t="shared" si="660"/>
        <v>0.48342448588005721</v>
      </c>
      <c r="Z141" s="43">
        <f t="shared" ref="Z141:AA141" ca="1" si="661">+IFERROR(Z129/Z112,"n/a")</f>
        <v>0.49907967960114019</v>
      </c>
      <c r="AA141" s="43">
        <f t="shared" ca="1" si="661"/>
        <v>0.51841784161751359</v>
      </c>
      <c r="AD141" s="43">
        <f t="shared" ref="AD141:AI141" si="662">+IFERROR(AD129/AD112,"n/a")</f>
        <v>0.36031129856047073</v>
      </c>
      <c r="AE141" s="43">
        <f t="shared" si="662"/>
        <v>0.46533077518806659</v>
      </c>
      <c r="AF141" s="43">
        <f t="shared" si="662"/>
        <v>0.49548747577704444</v>
      </c>
      <c r="AG141" s="43">
        <f t="shared" si="662"/>
        <v>0.56447513511378589</v>
      </c>
      <c r="AH141" s="43">
        <f t="shared" si="662"/>
        <v>0.54773457514713353</v>
      </c>
      <c r="AI141" s="43">
        <f t="shared" si="662"/>
        <v>0.5231313228516381</v>
      </c>
      <c r="AJ141" s="43">
        <f t="shared" ref="AJ141" ca="1" si="663">+IFERROR(AJ129/AJ112,"n/a")</f>
        <v>0.49605292809052365</v>
      </c>
    </row>
    <row r="142" spans="2:36" s="4" customFormat="1" ht="10.15" x14ac:dyDescent="0.2">
      <c r="B142" s="9"/>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D142" s="43"/>
      <c r="AE142" s="43"/>
      <c r="AF142" s="43"/>
      <c r="AG142" s="43"/>
      <c r="AH142" s="43"/>
      <c r="AI142" s="43"/>
      <c r="AJ142" s="43"/>
    </row>
    <row r="143" spans="2:36" s="4" customFormat="1" ht="10.15" x14ac:dyDescent="0.2">
      <c r="B143" s="7" t="s">
        <v>71</v>
      </c>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D143" s="43"/>
      <c r="AE143" s="43"/>
      <c r="AF143" s="43"/>
      <c r="AG143" s="43"/>
      <c r="AH143" s="43"/>
      <c r="AI143" s="43"/>
      <c r="AJ143" s="43"/>
    </row>
    <row r="144" spans="2:36" s="4" customFormat="1" ht="10.15" x14ac:dyDescent="0.2">
      <c r="B144" s="8" t="s">
        <v>252</v>
      </c>
      <c r="D144" s="51">
        <f>+D626</f>
        <v>0</v>
      </c>
      <c r="E144" s="51">
        <f t="shared" ref="E144:P144" si="664">+E626</f>
        <v>0</v>
      </c>
      <c r="F144" s="51">
        <f t="shared" si="664"/>
        <v>0</v>
      </c>
      <c r="G144" s="51">
        <f t="shared" si="664"/>
        <v>0</v>
      </c>
      <c r="H144" s="51">
        <f t="shared" si="664"/>
        <v>0</v>
      </c>
      <c r="I144" s="51">
        <f t="shared" si="664"/>
        <v>0</v>
      </c>
      <c r="J144" s="51">
        <f t="shared" si="664"/>
        <v>0</v>
      </c>
      <c r="K144" s="51">
        <f t="shared" si="664"/>
        <v>11.514999999999997</v>
      </c>
      <c r="L144" s="51">
        <f t="shared" si="664"/>
        <v>4.1800000000000015</v>
      </c>
      <c r="M144" s="51">
        <f t="shared" si="664"/>
        <v>4.2710000000000008</v>
      </c>
      <c r="N144" s="51">
        <f t="shared" si="664"/>
        <v>5.2949999999999999</v>
      </c>
      <c r="O144" s="51">
        <f t="shared" si="664"/>
        <v>6.3110000000000017</v>
      </c>
      <c r="P144" s="51">
        <f t="shared" si="664"/>
        <v>3.6930000000000005</v>
      </c>
      <c r="Q144" s="51">
        <f t="shared" ref="Q144:W144" si="665">+Q626</f>
        <v>3.6930000000000005</v>
      </c>
      <c r="R144" s="51">
        <f t="shared" si="665"/>
        <v>3.6950000000000012</v>
      </c>
      <c r="S144" s="51">
        <f t="shared" si="665"/>
        <v>8.9019999999999975</v>
      </c>
      <c r="T144" s="51">
        <f t="shared" si="665"/>
        <v>3.7499999999999991</v>
      </c>
      <c r="U144" s="51">
        <f t="shared" si="665"/>
        <v>3.9490000000000007</v>
      </c>
      <c r="V144" s="51">
        <f t="shared" si="665"/>
        <v>3.952</v>
      </c>
      <c r="W144" s="51">
        <f t="shared" si="665"/>
        <v>9.2080000000000002</v>
      </c>
      <c r="X144" s="51">
        <f t="shared" ref="X144:Y144" si="666">+X626</f>
        <v>3.8889999999999998</v>
      </c>
      <c r="Y144" s="51">
        <f t="shared" si="666"/>
        <v>3.8889999999999998</v>
      </c>
      <c r="Z144" s="93"/>
      <c r="AA144" s="93"/>
      <c r="AD144" s="51">
        <f t="shared" ref="AD144:AI144" si="667">+AD626</f>
        <v>0</v>
      </c>
      <c r="AE144" s="51">
        <f t="shared" si="667"/>
        <v>0</v>
      </c>
      <c r="AF144" s="51">
        <f t="shared" si="667"/>
        <v>11.514999999999997</v>
      </c>
      <c r="AG144" s="51">
        <f t="shared" si="667"/>
        <v>20.057000000000002</v>
      </c>
      <c r="AH144" s="51">
        <f t="shared" si="667"/>
        <v>19.983000000000001</v>
      </c>
      <c r="AI144" s="51">
        <f t="shared" si="667"/>
        <v>20.859000000000002</v>
      </c>
      <c r="AJ144" s="51"/>
    </row>
    <row r="145" spans="2:36" s="4" customFormat="1" ht="10.15" x14ac:dyDescent="0.2">
      <c r="B145" s="8" t="s">
        <v>253</v>
      </c>
      <c r="D145" s="51">
        <f>+D638+D650</f>
        <v>0</v>
      </c>
      <c r="E145" s="51">
        <f t="shared" ref="E145:P145" si="668">+E638+E650</f>
        <v>0</v>
      </c>
      <c r="F145" s="51">
        <f t="shared" si="668"/>
        <v>0</v>
      </c>
      <c r="G145" s="51">
        <f t="shared" si="668"/>
        <v>0</v>
      </c>
      <c r="H145" s="51">
        <f t="shared" si="668"/>
        <v>0</v>
      </c>
      <c r="I145" s="51">
        <f t="shared" si="668"/>
        <v>0</v>
      </c>
      <c r="J145" s="51">
        <f t="shared" si="668"/>
        <v>0</v>
      </c>
      <c r="K145" s="51">
        <f t="shared" si="668"/>
        <v>0</v>
      </c>
      <c r="L145" s="51">
        <f t="shared" si="668"/>
        <v>0</v>
      </c>
      <c r="M145" s="51">
        <f t="shared" si="668"/>
        <v>0</v>
      </c>
      <c r="N145" s="51">
        <f t="shared" si="668"/>
        <v>0</v>
      </c>
      <c r="O145" s="51">
        <f t="shared" si="668"/>
        <v>0</v>
      </c>
      <c r="P145" s="51">
        <f t="shared" si="668"/>
        <v>10.69</v>
      </c>
      <c r="Q145" s="51">
        <f t="shared" ref="Q145:W145" si="669">+Q638+Q650</f>
        <v>0</v>
      </c>
      <c r="R145" s="51">
        <f t="shared" si="669"/>
        <v>0</v>
      </c>
      <c r="S145" s="51">
        <f t="shared" si="669"/>
        <v>0</v>
      </c>
      <c r="T145" s="51">
        <f t="shared" si="669"/>
        <v>0</v>
      </c>
      <c r="U145" s="51">
        <f t="shared" si="669"/>
        <v>0</v>
      </c>
      <c r="V145" s="51">
        <f t="shared" si="669"/>
        <v>0</v>
      </c>
      <c r="W145" s="51">
        <f t="shared" si="669"/>
        <v>0</v>
      </c>
      <c r="X145" s="51">
        <f t="shared" ref="X145:Y145" si="670">+X638+X650</f>
        <v>0</v>
      </c>
      <c r="Y145" s="51">
        <f t="shared" si="670"/>
        <v>0</v>
      </c>
      <c r="Z145" s="93"/>
      <c r="AA145" s="93"/>
      <c r="AD145" s="51">
        <f t="shared" ref="AD145:AI145" si="671">+AD638+AD650</f>
        <v>0</v>
      </c>
      <c r="AE145" s="51">
        <f t="shared" si="671"/>
        <v>0</v>
      </c>
      <c r="AF145" s="51">
        <f t="shared" si="671"/>
        <v>0</v>
      </c>
      <c r="AG145" s="51">
        <f t="shared" si="671"/>
        <v>0</v>
      </c>
      <c r="AH145" s="51">
        <f t="shared" si="671"/>
        <v>10.69</v>
      </c>
      <c r="AI145" s="51">
        <f t="shared" si="671"/>
        <v>0</v>
      </c>
      <c r="AJ145" s="51"/>
    </row>
    <row r="146" spans="2:36" s="4" customFormat="1" ht="10.15" x14ac:dyDescent="0.2">
      <c r="B146" s="6"/>
    </row>
    <row r="147" spans="2:36" ht="10.15" x14ac:dyDescent="0.2">
      <c r="B147" s="5" t="s">
        <v>26</v>
      </c>
    </row>
    <row r="148" spans="2:36" ht="10.15" x14ac:dyDescent="0.2">
      <c r="B148" t="s">
        <v>20</v>
      </c>
      <c r="D148" s="45" t="str">
        <f>+D279</f>
        <v>n/a</v>
      </c>
      <c r="E148" s="45" t="str">
        <f t="shared" ref="E148:W148" si="672">+E279</f>
        <v>n/a</v>
      </c>
      <c r="F148" s="45">
        <f t="shared" si="672"/>
        <v>5.5539999999999994</v>
      </c>
      <c r="G148" s="45">
        <f t="shared" si="672"/>
        <v>12.951000000000004</v>
      </c>
      <c r="H148" s="45">
        <f t="shared" si="672"/>
        <v>6.788000000000002</v>
      </c>
      <c r="I148" s="45">
        <f t="shared" si="672"/>
        <v>3.4249999999999989</v>
      </c>
      <c r="J148" s="45">
        <f t="shared" si="672"/>
        <v>9.4710000000000001</v>
      </c>
      <c r="K148" s="45">
        <f t="shared" si="672"/>
        <v>18.902999999999995</v>
      </c>
      <c r="L148" s="45">
        <f t="shared" si="672"/>
        <v>14.112999999999998</v>
      </c>
      <c r="M148" s="45">
        <f t="shared" si="672"/>
        <v>22.718000000000004</v>
      </c>
      <c r="N148" s="45">
        <f t="shared" si="672"/>
        <v>27.892000000000003</v>
      </c>
      <c r="O148" s="45">
        <f t="shared" si="672"/>
        <v>34.993000000000009</v>
      </c>
      <c r="P148" s="45">
        <f t="shared" si="672"/>
        <v>17.984000000000002</v>
      </c>
      <c r="Q148" s="45">
        <f t="shared" si="672"/>
        <v>30.194000000000006</v>
      </c>
      <c r="R148" s="45">
        <f t="shared" si="672"/>
        <v>44.935000000000002</v>
      </c>
      <c r="S148" s="45">
        <f t="shared" si="672"/>
        <v>59.133999999999986</v>
      </c>
      <c r="T148" s="45">
        <f t="shared" si="672"/>
        <v>40.451999999999998</v>
      </c>
      <c r="U148" s="45">
        <f t="shared" si="672"/>
        <v>46.160000000000018</v>
      </c>
      <c r="V148" s="45">
        <f t="shared" si="672"/>
        <v>73.861999999999995</v>
      </c>
      <c r="W148" s="45">
        <f t="shared" si="672"/>
        <v>87.480999999999995</v>
      </c>
      <c r="X148" s="45">
        <f t="shared" ref="X148:Y148" si="673">+X279</f>
        <v>71.341999999999999</v>
      </c>
      <c r="Y148" s="45">
        <f t="shared" si="673"/>
        <v>77.546000000000006</v>
      </c>
      <c r="Z148" s="45">
        <f t="shared" ref="Z148:AA148" si="674">+Z279</f>
        <v>86.904203484596636</v>
      </c>
      <c r="AA148" s="45">
        <f t="shared" si="674"/>
        <v>128.87960851653614</v>
      </c>
      <c r="AD148" s="45">
        <f t="shared" ref="AD148:AE148" si="675">+AD279</f>
        <v>14.559999999999999</v>
      </c>
      <c r="AE148" s="45">
        <f t="shared" si="675"/>
        <v>28.173000000000002</v>
      </c>
      <c r="AF148" s="45">
        <f t="shared" ref="AF148" si="676">+IFERROR(H148+I148+J148+K148,"n/a")</f>
        <v>38.586999999999996</v>
      </c>
      <c r="AG148" s="45">
        <f t="shared" ref="AG148" si="677">+IFERROR(L148+M148+N148+O148,"n/a")</f>
        <v>99.716000000000022</v>
      </c>
      <c r="AH148" s="45">
        <f t="shared" ref="AH148" si="678">+IFERROR(P148+Q148+R148+S148,"n/a")</f>
        <v>152.24700000000001</v>
      </c>
      <c r="AI148" s="45">
        <f t="shared" ref="AI148" si="679">+IFERROR(T148+U148+V148+W148,"n/a")</f>
        <v>247.95500000000001</v>
      </c>
      <c r="AJ148" s="45">
        <f t="shared" ref="AJ148:AJ151" si="680">+IFERROR(X148+Y148+Z148+AA148,"n/a")</f>
        <v>364.67181200113282</v>
      </c>
    </row>
    <row r="149" spans="2:36" ht="10.15" x14ac:dyDescent="0.2">
      <c r="B149" t="s">
        <v>21</v>
      </c>
      <c r="D149" s="45" t="str">
        <f>+D346</f>
        <v>n/a</v>
      </c>
      <c r="E149" s="45" t="str">
        <f t="shared" ref="E149:W149" si="681">+E346</f>
        <v>n/a</v>
      </c>
      <c r="F149" s="45">
        <f t="shared" si="681"/>
        <v>8.3049999999999979</v>
      </c>
      <c r="G149" s="45">
        <f t="shared" si="681"/>
        <v>10.412000000000001</v>
      </c>
      <c r="H149" s="45">
        <f t="shared" si="681"/>
        <v>10.807</v>
      </c>
      <c r="I149" s="45">
        <f t="shared" si="681"/>
        <v>13.078000000000008</v>
      </c>
      <c r="J149" s="45">
        <f t="shared" si="681"/>
        <v>17.778000000000002</v>
      </c>
      <c r="K149" s="45">
        <f t="shared" si="681"/>
        <v>18.890999999999995</v>
      </c>
      <c r="L149" s="45">
        <f t="shared" si="681"/>
        <v>21.956000000000007</v>
      </c>
      <c r="M149" s="45">
        <f t="shared" si="681"/>
        <v>28.968999999999998</v>
      </c>
      <c r="N149" s="45">
        <f t="shared" si="681"/>
        <v>36.186999999999991</v>
      </c>
      <c r="O149" s="45">
        <f t="shared" si="681"/>
        <v>39.54099999999999</v>
      </c>
      <c r="P149" s="45">
        <f t="shared" si="681"/>
        <v>34.221000000000004</v>
      </c>
      <c r="Q149" s="45">
        <f t="shared" si="681"/>
        <v>46.741000000000007</v>
      </c>
      <c r="R149" s="45">
        <f t="shared" si="681"/>
        <v>55.753</v>
      </c>
      <c r="S149" s="45">
        <f t="shared" si="681"/>
        <v>62.777000000000001</v>
      </c>
      <c r="T149" s="45">
        <f t="shared" si="681"/>
        <v>64.690000000000012</v>
      </c>
      <c r="U149" s="45">
        <f t="shared" si="681"/>
        <v>72.902000000000015</v>
      </c>
      <c r="V149" s="45">
        <f t="shared" si="681"/>
        <v>81.938999999999993</v>
      </c>
      <c r="W149" s="45">
        <f t="shared" si="681"/>
        <v>89.37</v>
      </c>
      <c r="X149" s="45">
        <f t="shared" ref="X149:Y149" si="682">+X346</f>
        <v>81.007999999999996</v>
      </c>
      <c r="Y149" s="45">
        <f t="shared" si="682"/>
        <v>88.635999999999996</v>
      </c>
      <c r="Z149" s="45">
        <f t="shared" ref="Z149:AA149" si="683">+Z346</f>
        <v>97.044498918734774</v>
      </c>
      <c r="AA149" s="45">
        <f t="shared" si="683"/>
        <v>103.2255990382061</v>
      </c>
      <c r="AD149" s="45">
        <f t="shared" ref="AD149:AE149" si="684">+AD346</f>
        <v>6.7320000000000064</v>
      </c>
      <c r="AE149" s="45">
        <f t="shared" si="684"/>
        <v>27.876999999999999</v>
      </c>
      <c r="AF149" s="45">
        <f t="shared" ref="AF149:AF151" si="685">+IFERROR(H149+I149+J149+K149,"n/a")</f>
        <v>60.554000000000002</v>
      </c>
      <c r="AG149" s="45">
        <f t="shared" ref="AG149:AG151" si="686">+IFERROR(L149+M149+N149+O149,"n/a")</f>
        <v>126.65299999999999</v>
      </c>
      <c r="AH149" s="45">
        <f t="shared" ref="AH149:AH151" si="687">+IFERROR(P149+Q149+R149+S149,"n/a")</f>
        <v>199.49200000000002</v>
      </c>
      <c r="AI149" s="45">
        <f t="shared" ref="AI149:AI151" si="688">+IFERROR(T149+U149+V149+W149,"n/a")</f>
        <v>308.90100000000007</v>
      </c>
      <c r="AJ149" s="45">
        <f t="shared" si="680"/>
        <v>369.91409795694091</v>
      </c>
    </row>
    <row r="150" spans="2:36" ht="12" x14ac:dyDescent="0.35">
      <c r="B150" t="s">
        <v>22</v>
      </c>
      <c r="D150" s="55" t="str">
        <f>+D464</f>
        <v>n/a</v>
      </c>
      <c r="E150" s="55" t="str">
        <f t="shared" ref="E150:W150" si="689">+E464</f>
        <v>n/a</v>
      </c>
      <c r="F150" s="55">
        <f t="shared" si="689"/>
        <v>43.986999999999973</v>
      </c>
      <c r="G150" s="55">
        <f t="shared" si="689"/>
        <v>38.913000000000004</v>
      </c>
      <c r="H150" s="55">
        <f t="shared" si="689"/>
        <v>45.338000000000015</v>
      </c>
      <c r="I150" s="55">
        <f t="shared" si="689"/>
        <v>36.142999999999951</v>
      </c>
      <c r="J150" s="55">
        <f t="shared" si="689"/>
        <v>41.554999999999978</v>
      </c>
      <c r="K150" s="55">
        <f t="shared" si="689"/>
        <v>41.171000000000049</v>
      </c>
      <c r="L150" s="55">
        <f t="shared" si="689"/>
        <v>38.61399999999999</v>
      </c>
      <c r="M150" s="55">
        <f t="shared" si="689"/>
        <v>46.693999999999981</v>
      </c>
      <c r="N150" s="55">
        <f t="shared" si="689"/>
        <v>60.730000000000004</v>
      </c>
      <c r="O150" s="55">
        <f t="shared" si="689"/>
        <v>62.806999999999988</v>
      </c>
      <c r="P150" s="55">
        <f t="shared" si="689"/>
        <v>50.523000000000017</v>
      </c>
      <c r="Q150" s="55">
        <f t="shared" si="689"/>
        <v>54.645000000000017</v>
      </c>
      <c r="R150" s="55">
        <f t="shared" si="689"/>
        <v>65.598000000000013</v>
      </c>
      <c r="S150" s="55">
        <f t="shared" si="689"/>
        <v>66.341000000000037</v>
      </c>
      <c r="T150" s="55">
        <f t="shared" si="689"/>
        <v>69.066999999999993</v>
      </c>
      <c r="U150" s="55">
        <f t="shared" si="689"/>
        <v>75.01400000000001</v>
      </c>
      <c r="V150" s="55">
        <f t="shared" si="689"/>
        <v>76.691000000000003</v>
      </c>
      <c r="W150" s="55">
        <f t="shared" si="689"/>
        <v>71.141999999999996</v>
      </c>
      <c r="X150" s="55">
        <f t="shared" ref="X150:Y150" si="690">+X464</f>
        <v>71.09</v>
      </c>
      <c r="Y150" s="55">
        <f t="shared" si="690"/>
        <v>76.435000000000002</v>
      </c>
      <c r="Z150" s="55">
        <f t="shared" ref="Z150:AA150" ca="1" si="691">+Z464</f>
        <v>91.419300868799724</v>
      </c>
      <c r="AA150" s="55">
        <f t="shared" ca="1" si="691"/>
        <v>97.991726919628434</v>
      </c>
      <c r="AD150" s="55">
        <f t="shared" ref="AD150:AE150" si="692">+AD464</f>
        <v>89.826000000000008</v>
      </c>
      <c r="AE150" s="55">
        <f t="shared" si="692"/>
        <v>141.07300000000001</v>
      </c>
      <c r="AF150" s="55">
        <f t="shared" si="685"/>
        <v>164.20699999999999</v>
      </c>
      <c r="AG150" s="55">
        <f t="shared" si="686"/>
        <v>208.84499999999994</v>
      </c>
      <c r="AH150" s="55">
        <f t="shared" si="687"/>
        <v>237.10700000000008</v>
      </c>
      <c r="AI150" s="55">
        <f t="shared" si="688"/>
        <v>291.91399999999999</v>
      </c>
      <c r="AJ150" s="55">
        <f t="shared" ca="1" si="680"/>
        <v>336.93602778842819</v>
      </c>
    </row>
    <row r="151" spans="2:36" ht="10.15" x14ac:dyDescent="0.2">
      <c r="B151" s="6" t="s">
        <v>26</v>
      </c>
      <c r="D151" s="42">
        <f>+D609</f>
        <v>32.511000000000017</v>
      </c>
      <c r="E151" s="42">
        <f>+E609</f>
        <v>44.490000000000016</v>
      </c>
      <c r="F151" s="42">
        <f t="shared" ref="F151:W151" si="693">+IFERROR(F148+F149+F150,"n/a")</f>
        <v>57.845999999999975</v>
      </c>
      <c r="G151" s="42">
        <f t="shared" si="693"/>
        <v>62.27600000000001</v>
      </c>
      <c r="H151" s="42">
        <f t="shared" si="693"/>
        <v>62.933000000000021</v>
      </c>
      <c r="I151" s="42">
        <f t="shared" si="693"/>
        <v>52.645999999999958</v>
      </c>
      <c r="J151" s="42">
        <f t="shared" si="693"/>
        <v>68.803999999999974</v>
      </c>
      <c r="K151" s="42">
        <f t="shared" si="693"/>
        <v>78.965000000000032</v>
      </c>
      <c r="L151" s="42">
        <f t="shared" si="693"/>
        <v>74.682999999999993</v>
      </c>
      <c r="M151" s="42">
        <f t="shared" si="693"/>
        <v>98.380999999999972</v>
      </c>
      <c r="N151" s="42">
        <f t="shared" si="693"/>
        <v>124.809</v>
      </c>
      <c r="O151" s="42">
        <f t="shared" si="693"/>
        <v>137.34099999999998</v>
      </c>
      <c r="P151" s="42">
        <f t="shared" si="693"/>
        <v>102.72800000000002</v>
      </c>
      <c r="Q151" s="42">
        <f t="shared" si="693"/>
        <v>131.58000000000004</v>
      </c>
      <c r="R151" s="42">
        <f t="shared" si="693"/>
        <v>166.286</v>
      </c>
      <c r="S151" s="42">
        <f t="shared" si="693"/>
        <v>188.25200000000001</v>
      </c>
      <c r="T151" s="42">
        <f t="shared" si="693"/>
        <v>174.209</v>
      </c>
      <c r="U151" s="42">
        <f t="shared" si="693"/>
        <v>194.07600000000005</v>
      </c>
      <c r="V151" s="42">
        <f t="shared" si="693"/>
        <v>232.49199999999999</v>
      </c>
      <c r="W151" s="42">
        <f t="shared" si="693"/>
        <v>247.99299999999999</v>
      </c>
      <c r="X151" s="42">
        <f t="shared" ref="X151:Y151" si="694">+IFERROR(X148+X149+X150,"n/a")</f>
        <v>223.44</v>
      </c>
      <c r="Y151" s="42">
        <f t="shared" si="694"/>
        <v>242.61700000000002</v>
      </c>
      <c r="Z151" s="42">
        <f t="shared" ref="Z151" ca="1" si="695">+IFERROR(Z148+Z149+Z150,"n/a")</f>
        <v>275.36800327213115</v>
      </c>
      <c r="AA151" s="42">
        <f t="shared" ref="AA151" ca="1" si="696">+IFERROR(AA148+AA149+AA150,"n/a")</f>
        <v>330.09693447437064</v>
      </c>
      <c r="AD151" s="42">
        <f t="shared" ref="AD151:AE151" si="697">+IFERROR(AD148+AD149+AD150,"n/a")</f>
        <v>111.11800000000001</v>
      </c>
      <c r="AE151" s="42">
        <f t="shared" si="697"/>
        <v>197.12299999999999</v>
      </c>
      <c r="AF151" s="42">
        <f t="shared" si="685"/>
        <v>263.34799999999996</v>
      </c>
      <c r="AG151" s="42">
        <f t="shared" si="686"/>
        <v>435.21399999999994</v>
      </c>
      <c r="AH151" s="42">
        <f t="shared" si="687"/>
        <v>588.846</v>
      </c>
      <c r="AI151" s="42">
        <f t="shared" si="688"/>
        <v>848.77</v>
      </c>
      <c r="AJ151" s="20">
        <f t="shared" ca="1" si="680"/>
        <v>1071.5219377465019</v>
      </c>
    </row>
    <row r="153" spans="2:36" ht="10.15" x14ac:dyDescent="0.2">
      <c r="B153" s="7" t="s">
        <v>28</v>
      </c>
    </row>
    <row r="154" spans="2:36" ht="10.15" x14ac:dyDescent="0.2">
      <c r="B154" s="8" t="s">
        <v>20</v>
      </c>
      <c r="H154" s="28" t="str">
        <f>+IFERROR(H148/D148-1,"n/a")</f>
        <v>n/a</v>
      </c>
      <c r="I154" s="28" t="str">
        <f t="shared" ref="I154:I157" si="698">+IFERROR(I148/E148-1,"n/a")</f>
        <v>n/a</v>
      </c>
      <c r="J154" s="28">
        <f t="shared" ref="J154:J157" si="699">+IFERROR(J148/F148-1,"n/a")</f>
        <v>0.70525747209218603</v>
      </c>
      <c r="K154" s="28">
        <f t="shared" ref="K154:K157" si="700">+IFERROR(K148/G148-1,"n/a")</f>
        <v>0.45957841093351792</v>
      </c>
      <c r="L154" s="28">
        <f t="shared" ref="L154:L157" si="701">+IFERROR(L148/H148-1,"n/a")</f>
        <v>1.0791101944608124</v>
      </c>
      <c r="M154" s="28">
        <f t="shared" ref="M154:M157" si="702">+IFERROR(M148/I148-1,"n/a")</f>
        <v>5.6329927007299299</v>
      </c>
      <c r="N154" s="28">
        <f t="shared" ref="N154:N157" si="703">+IFERROR(N148/J148-1,"n/a")</f>
        <v>1.9449899693802135</v>
      </c>
      <c r="O154" s="28">
        <f t="shared" ref="O154:O157" si="704">+IFERROR(O148/K148-1,"n/a")</f>
        <v>0.85118764217320098</v>
      </c>
      <c r="P154" s="28">
        <f t="shared" ref="P154:P157" si="705">+IFERROR(P148/L148-1,"n/a")</f>
        <v>0.2742861191808974</v>
      </c>
      <c r="Q154" s="28">
        <f t="shared" ref="Q154:Q157" si="706">+IFERROR(Q148/M148-1,"n/a")</f>
        <v>0.32907826393168427</v>
      </c>
      <c r="R154" s="28">
        <f t="shared" ref="R154:R157" si="707">+IFERROR(R148/N148-1,"n/a")</f>
        <v>0.61103542234332409</v>
      </c>
      <c r="S154" s="28">
        <f t="shared" ref="S154:S157" si="708">+IFERROR(S148/O148-1,"n/a")</f>
        <v>0.6898808333095181</v>
      </c>
      <c r="T154" s="28">
        <f t="shared" ref="T154:T157" si="709">+IFERROR(T148/P148-1,"n/a")</f>
        <v>1.2493327402135228</v>
      </c>
      <c r="U154" s="28">
        <f t="shared" ref="U154:U157" si="710">+IFERROR(U148/Q148-1,"n/a")</f>
        <v>0.528780552427635</v>
      </c>
      <c r="V154" s="28">
        <f t="shared" ref="V154:V157" si="711">+IFERROR(V148/R148-1,"n/a")</f>
        <v>0.64375208634694547</v>
      </c>
      <c r="W154" s="28">
        <f t="shared" ref="W154:Y157" si="712">+IFERROR(W148/S148-1,"n/a")</f>
        <v>0.47936889099333735</v>
      </c>
      <c r="X154" s="28">
        <f t="shared" si="712"/>
        <v>0.76362108177593191</v>
      </c>
      <c r="Y154" s="28">
        <f t="shared" si="712"/>
        <v>0.67993934142114343</v>
      </c>
      <c r="Z154" s="28">
        <f t="shared" ref="Z154:Z157" si="713">+IFERROR(Z148/V148-1,"n/a")</f>
        <v>0.17657528207463424</v>
      </c>
      <c r="AA154" s="28">
        <f t="shared" ref="AA154:AA157" si="714">+IFERROR(AA148/W148-1,"n/a")</f>
        <v>0.4732297129266485</v>
      </c>
      <c r="AB154" s="4"/>
      <c r="AC154" s="4"/>
      <c r="AD154" s="4"/>
      <c r="AE154" s="28">
        <f t="shared" ref="AE154:AH154" si="715">+IFERROR(AE148/AD148-1,"n/a")</f>
        <v>0.93495879120879155</v>
      </c>
      <c r="AF154" s="28">
        <f t="shared" si="715"/>
        <v>0.36964469527561827</v>
      </c>
      <c r="AG154" s="28">
        <f t="shared" si="715"/>
        <v>1.584186384015343</v>
      </c>
      <c r="AH154" s="28">
        <f t="shared" si="715"/>
        <v>0.52680612940751725</v>
      </c>
      <c r="AI154" s="28">
        <f>+IFERROR(AI148/AH148-1,"n/a")</f>
        <v>0.62863636065078454</v>
      </c>
      <c r="AJ154" s="28">
        <f>+IFERROR(AJ148/AI148-1,"n/a")</f>
        <v>0.4707177189455054</v>
      </c>
    </row>
    <row r="155" spans="2:36" ht="10.15" x14ac:dyDescent="0.2">
      <c r="B155" s="8" t="s">
        <v>21</v>
      </c>
      <c r="H155" s="28" t="str">
        <f>+IFERROR(H149/D149-1,"n/a")</f>
        <v>n/a</v>
      </c>
      <c r="I155" s="28" t="str">
        <f t="shared" si="698"/>
        <v>n/a</v>
      </c>
      <c r="J155" s="28">
        <f t="shared" si="699"/>
        <v>1.1406381697772434</v>
      </c>
      <c r="K155" s="28">
        <f t="shared" si="700"/>
        <v>0.81434882827506661</v>
      </c>
      <c r="L155" s="28">
        <f t="shared" si="701"/>
        <v>1.0316461552697329</v>
      </c>
      <c r="M155" s="28">
        <f t="shared" si="702"/>
        <v>1.2150940510781449</v>
      </c>
      <c r="N155" s="28">
        <f t="shared" si="703"/>
        <v>1.0354933063336702</v>
      </c>
      <c r="O155" s="28">
        <f t="shared" si="704"/>
        <v>1.093113122650998</v>
      </c>
      <c r="P155" s="28">
        <f t="shared" si="705"/>
        <v>0.55861723446893752</v>
      </c>
      <c r="Q155" s="28">
        <f t="shared" si="706"/>
        <v>0.61348337878421799</v>
      </c>
      <c r="R155" s="28">
        <f t="shared" si="707"/>
        <v>0.54069140851687103</v>
      </c>
      <c r="S155" s="28">
        <f t="shared" si="708"/>
        <v>0.58764320578639939</v>
      </c>
      <c r="T155" s="28">
        <f t="shared" si="709"/>
        <v>0.89035972063937363</v>
      </c>
      <c r="U155" s="28">
        <f t="shared" si="710"/>
        <v>0.55970133287691759</v>
      </c>
      <c r="V155" s="28">
        <f t="shared" si="711"/>
        <v>0.46967876168098566</v>
      </c>
      <c r="W155" s="28">
        <f t="shared" si="712"/>
        <v>0.42361055800691338</v>
      </c>
      <c r="X155" s="28">
        <f t="shared" si="712"/>
        <v>0.2522491884371616</v>
      </c>
      <c r="Y155" s="28">
        <f t="shared" si="712"/>
        <v>0.2158239828811277</v>
      </c>
      <c r="Z155" s="28">
        <f t="shared" si="713"/>
        <v>0.18435054026452335</v>
      </c>
      <c r="AA155" s="28">
        <f t="shared" si="714"/>
        <v>0.15503635490887424</v>
      </c>
      <c r="AB155" s="4"/>
      <c r="AC155" s="4"/>
      <c r="AD155" s="4"/>
      <c r="AE155" s="28">
        <f t="shared" ref="AE155:AH155" si="716">+IFERROR(AE149/AD149-1,"n/a")</f>
        <v>3.140968508615563</v>
      </c>
      <c r="AF155" s="28">
        <f t="shared" si="716"/>
        <v>1.1721849553395272</v>
      </c>
      <c r="AG155" s="28">
        <f t="shared" si="716"/>
        <v>1.0915711596261186</v>
      </c>
      <c r="AH155" s="28">
        <f t="shared" si="716"/>
        <v>0.57510678783763547</v>
      </c>
      <c r="AI155" s="28">
        <f>+IFERROR(AI149/AH149-1,"n/a")</f>
        <v>0.54843803260281132</v>
      </c>
      <c r="AJ155" s="28">
        <f>+IFERROR(AJ149/AI149-1,"n/a")</f>
        <v>0.19751667348743074</v>
      </c>
    </row>
    <row r="156" spans="2:36" ht="12" x14ac:dyDescent="0.35">
      <c r="B156" s="8" t="s">
        <v>22</v>
      </c>
      <c r="H156" s="29" t="str">
        <f t="shared" ref="H156:H157" si="717">+IFERROR(H150/D150-1,"n/a")</f>
        <v>n/a</v>
      </c>
      <c r="I156" s="29" t="str">
        <f t="shared" si="698"/>
        <v>n/a</v>
      </c>
      <c r="J156" s="29">
        <f t="shared" si="699"/>
        <v>-5.5289062677609246E-2</v>
      </c>
      <c r="K156" s="29">
        <f t="shared" si="700"/>
        <v>5.8026880476962583E-2</v>
      </c>
      <c r="L156" s="29">
        <f t="shared" si="701"/>
        <v>-0.14830826238475503</v>
      </c>
      <c r="M156" s="29">
        <f t="shared" si="702"/>
        <v>0.29192374733696824</v>
      </c>
      <c r="N156" s="29">
        <f t="shared" si="703"/>
        <v>0.4614366502225975</v>
      </c>
      <c r="O156" s="29">
        <f t="shared" si="704"/>
        <v>0.52551553277792418</v>
      </c>
      <c r="P156" s="29">
        <f t="shared" si="705"/>
        <v>0.30841145698451422</v>
      </c>
      <c r="Q156" s="29">
        <f t="shared" si="706"/>
        <v>0.17027883668137322</v>
      </c>
      <c r="R156" s="29">
        <f t="shared" si="707"/>
        <v>8.0158076733080952E-2</v>
      </c>
      <c r="S156" s="29">
        <f t="shared" si="708"/>
        <v>5.6267613482574363E-2</v>
      </c>
      <c r="T156" s="29">
        <f t="shared" si="709"/>
        <v>0.36704075371612865</v>
      </c>
      <c r="U156" s="29">
        <f t="shared" si="710"/>
        <v>0.37275139537011603</v>
      </c>
      <c r="V156" s="29">
        <f t="shared" si="711"/>
        <v>0.16910576541967726</v>
      </c>
      <c r="W156" s="29">
        <f t="shared" si="712"/>
        <v>7.2368520221280264E-2</v>
      </c>
      <c r="X156" s="29">
        <f t="shared" si="712"/>
        <v>2.9290399177610338E-2</v>
      </c>
      <c r="Y156" s="29">
        <f t="shared" si="712"/>
        <v>1.8943130615618253E-2</v>
      </c>
      <c r="Z156" s="29">
        <f t="shared" ca="1" si="713"/>
        <v>0.19204731805296205</v>
      </c>
      <c r="AA156" s="29">
        <f t="shared" ca="1" si="714"/>
        <v>0.37741034718771527</v>
      </c>
      <c r="AB156" s="29"/>
      <c r="AC156" s="29"/>
      <c r="AD156" s="29"/>
      <c r="AE156" s="29">
        <f t="shared" ref="AE156:AI156" si="718">+IFERROR(AE150/AD150-1,"n/a")</f>
        <v>0.57051410504753619</v>
      </c>
      <c r="AF156" s="29">
        <f t="shared" si="718"/>
        <v>0.1639860214215334</v>
      </c>
      <c r="AG156" s="29">
        <f t="shared" si="718"/>
        <v>0.27183981194467921</v>
      </c>
      <c r="AH156" s="29">
        <f t="shared" si="718"/>
        <v>0.13532524120759493</v>
      </c>
      <c r="AI156" s="29">
        <f t="shared" si="718"/>
        <v>0.23114880623515921</v>
      </c>
      <c r="AJ156" s="29">
        <f t="shared" ref="AJ156" ca="1" si="719">+IFERROR(AJ150/AI150-1,"n/a")</f>
        <v>0.15423045070955221</v>
      </c>
    </row>
    <row r="157" spans="2:36" ht="10.15" x14ac:dyDescent="0.2">
      <c r="B157" s="9" t="s">
        <v>26</v>
      </c>
      <c r="H157" s="28">
        <f t="shared" si="717"/>
        <v>0.93574482482851917</v>
      </c>
      <c r="I157" s="28">
        <f t="shared" si="698"/>
        <v>0.18332209485277451</v>
      </c>
      <c r="J157" s="28">
        <f t="shared" si="699"/>
        <v>0.18943401445216623</v>
      </c>
      <c r="K157" s="28">
        <f t="shared" si="700"/>
        <v>0.26798445629134848</v>
      </c>
      <c r="L157" s="28">
        <f t="shared" si="701"/>
        <v>0.18670649738610856</v>
      </c>
      <c r="M157" s="28">
        <f t="shared" si="702"/>
        <v>0.86872696881054678</v>
      </c>
      <c r="N157" s="28">
        <f t="shared" si="703"/>
        <v>0.81397883843962626</v>
      </c>
      <c r="O157" s="28">
        <f t="shared" si="704"/>
        <v>0.73926423098841165</v>
      </c>
      <c r="P157" s="28">
        <f t="shared" si="705"/>
        <v>0.37552053345473579</v>
      </c>
      <c r="Q157" s="28">
        <f t="shared" si="706"/>
        <v>0.33745337006129317</v>
      </c>
      <c r="R157" s="28">
        <f t="shared" si="707"/>
        <v>0.33232379075226959</v>
      </c>
      <c r="S157" s="28">
        <f t="shared" si="708"/>
        <v>0.3706904711630179</v>
      </c>
      <c r="T157" s="28">
        <f t="shared" si="709"/>
        <v>0.69582781714819686</v>
      </c>
      <c r="U157" s="28">
        <f t="shared" si="710"/>
        <v>0.47496580027359769</v>
      </c>
      <c r="V157" s="28">
        <f t="shared" si="711"/>
        <v>0.39814536401140188</v>
      </c>
      <c r="W157" s="28">
        <f t="shared" si="712"/>
        <v>0.31734589805154778</v>
      </c>
      <c r="X157" s="28">
        <f t="shared" si="712"/>
        <v>0.28259733997669456</v>
      </c>
      <c r="Y157" s="28">
        <f t="shared" si="712"/>
        <v>0.25011335765370246</v>
      </c>
      <c r="Z157" s="28">
        <f t="shared" ca="1" si="713"/>
        <v>0.18441926290853528</v>
      </c>
      <c r="AA157" s="28">
        <f t="shared" ca="1" si="714"/>
        <v>0.3310735967320475</v>
      </c>
      <c r="AB157" s="4"/>
      <c r="AC157" s="4"/>
      <c r="AD157" s="4"/>
      <c r="AE157" s="28">
        <f t="shared" ref="AE157:AI157" si="720">+IFERROR(AE151/AD151-1,"n/a")</f>
        <v>0.77399701218524419</v>
      </c>
      <c r="AF157" s="28">
        <f t="shared" si="720"/>
        <v>0.33595775226635127</v>
      </c>
      <c r="AG157" s="28">
        <f t="shared" si="720"/>
        <v>0.65261934778316144</v>
      </c>
      <c r="AH157" s="28">
        <f t="shared" si="720"/>
        <v>0.35300335007605477</v>
      </c>
      <c r="AI157" s="28">
        <f t="shared" si="720"/>
        <v>0.44141252551600929</v>
      </c>
      <c r="AJ157" s="28">
        <f t="shared" ref="AJ157" ca="1" si="721">+IFERROR(AJ151/AI151-1,"n/a")</f>
        <v>0.26244087060864763</v>
      </c>
    </row>
    <row r="158" spans="2:36" ht="10.15" x14ac:dyDescent="0.2">
      <c r="B158" s="9"/>
    </row>
    <row r="159" spans="2:36" ht="11.45" x14ac:dyDescent="0.2">
      <c r="B159" s="7" t="s">
        <v>157</v>
      </c>
    </row>
    <row r="160" spans="2:36" ht="10.15" x14ac:dyDescent="0.2">
      <c r="B160" s="8" t="s">
        <v>20</v>
      </c>
      <c r="D160" s="43" t="str">
        <f>+IFERROR(D148/D108,"n/a")</f>
        <v>n/a</v>
      </c>
      <c r="E160" s="43" t="str">
        <f t="shared" ref="E160:W160" si="722">+IFERROR(E148/E108,"n/a")</f>
        <v>n/a</v>
      </c>
      <c r="F160" s="43">
        <f t="shared" si="722"/>
        <v>0.59388366124893077</v>
      </c>
      <c r="G160" s="43">
        <f t="shared" si="722"/>
        <v>0.65116395997787746</v>
      </c>
      <c r="H160" s="43">
        <f t="shared" si="722"/>
        <v>0.59706218664790234</v>
      </c>
      <c r="I160" s="43">
        <f t="shared" si="722"/>
        <v>0.44011822153687985</v>
      </c>
      <c r="J160" s="43">
        <f t="shared" si="722"/>
        <v>0.59119850187265921</v>
      </c>
      <c r="K160" s="43">
        <f t="shared" si="722"/>
        <v>0.61361423099396206</v>
      </c>
      <c r="L160" s="43">
        <f t="shared" si="722"/>
        <v>0.60599424621065734</v>
      </c>
      <c r="M160" s="43">
        <f t="shared" si="722"/>
        <v>0.65937191617809265</v>
      </c>
      <c r="N160" s="43">
        <f t="shared" si="722"/>
        <v>0.66956333869457718</v>
      </c>
      <c r="O160" s="43">
        <f t="shared" si="722"/>
        <v>0.64557966201756345</v>
      </c>
      <c r="P160" s="43">
        <f t="shared" si="722"/>
        <v>0.55042389740764552</v>
      </c>
      <c r="Q160" s="43">
        <f t="shared" si="722"/>
        <v>0.62410086812732546</v>
      </c>
      <c r="R160" s="43">
        <f t="shared" si="722"/>
        <v>0.66209406494960799</v>
      </c>
      <c r="S160" s="43">
        <f t="shared" si="722"/>
        <v>0.65206699968021864</v>
      </c>
      <c r="T160" s="43">
        <f t="shared" si="722"/>
        <v>0.55926228035005743</v>
      </c>
      <c r="U160" s="43">
        <f t="shared" si="722"/>
        <v>0.53683782055009621</v>
      </c>
      <c r="V160" s="43">
        <f t="shared" si="722"/>
        <v>0.58971656686626739</v>
      </c>
      <c r="W160" s="43">
        <f t="shared" si="722"/>
        <v>0.5312923228286679</v>
      </c>
      <c r="X160" s="43">
        <f t="shared" ref="X160:Y160" si="723">+IFERROR(X148/X108,"n/a")</f>
        <v>0.47419076105018271</v>
      </c>
      <c r="Y160" s="43">
        <f t="shared" si="723"/>
        <v>0.4599243206054352</v>
      </c>
      <c r="Z160" s="43">
        <f t="shared" ref="Z160:AA160" si="724">+IFERROR(Z148/Z108,"n/a")</f>
        <v>0.45739457653552162</v>
      </c>
      <c r="AA160" s="43">
        <f t="shared" si="724"/>
        <v>0.49410674733762588</v>
      </c>
      <c r="AD160" s="43">
        <f t="shared" ref="AD160:AI160" si="725">+IFERROR(AD148/AD108,"n/a")</f>
        <v>0.58193445243804953</v>
      </c>
      <c r="AE160" s="43">
        <f t="shared" si="725"/>
        <v>0.6260388427181014</v>
      </c>
      <c r="AF160" s="43">
        <f t="shared" si="725"/>
        <v>0.58485532837200838</v>
      </c>
      <c r="AG160" s="43">
        <f t="shared" si="725"/>
        <v>0.64917580271347108</v>
      </c>
      <c r="AH160" s="43">
        <f t="shared" si="725"/>
        <v>0.6354003205235218</v>
      </c>
      <c r="AI160" s="43">
        <f t="shared" si="725"/>
        <v>0.55319561914493454</v>
      </c>
      <c r="AJ160" s="43">
        <f t="shared" ref="AJ160" si="726">+IFERROR(AJ148/AJ108,"n/a")</f>
        <v>0.47366874045092283</v>
      </c>
    </row>
    <row r="161" spans="2:37" ht="10.15" x14ac:dyDescent="0.2">
      <c r="B161" s="8" t="s">
        <v>21</v>
      </c>
      <c r="D161" s="43" t="str">
        <f>+IFERROR(D149/D109,"n/a")</f>
        <v>n/a</v>
      </c>
      <c r="E161" s="43" t="str">
        <f t="shared" ref="E161:W161" si="727">+IFERROR(E149/E109,"n/a")</f>
        <v>n/a</v>
      </c>
      <c r="F161" s="43">
        <f t="shared" si="727"/>
        <v>0.45091758062764675</v>
      </c>
      <c r="G161" s="43">
        <f t="shared" si="727"/>
        <v>0.4597924486641643</v>
      </c>
      <c r="H161" s="43">
        <f t="shared" si="727"/>
        <v>0.47451152579582873</v>
      </c>
      <c r="I161" s="43">
        <f t="shared" si="727"/>
        <v>0.5065262016344555</v>
      </c>
      <c r="J161" s="43">
        <f t="shared" si="727"/>
        <v>0.52269787133952728</v>
      </c>
      <c r="K161" s="43">
        <f t="shared" si="727"/>
        <v>0.49301876451705506</v>
      </c>
      <c r="L161" s="43">
        <f t="shared" si="727"/>
        <v>0.5475311720698256</v>
      </c>
      <c r="M161" s="43">
        <f t="shared" si="727"/>
        <v>0.5842173194046707</v>
      </c>
      <c r="N161" s="43">
        <f t="shared" si="727"/>
        <v>0.61868695503504856</v>
      </c>
      <c r="O161" s="43">
        <f t="shared" si="727"/>
        <v>0.57381474118039721</v>
      </c>
      <c r="P161" s="43">
        <f t="shared" si="727"/>
        <v>0.53817604227279159</v>
      </c>
      <c r="Q161" s="43">
        <f t="shared" si="727"/>
        <v>0.6137452893365023</v>
      </c>
      <c r="R161" s="43">
        <f t="shared" si="727"/>
        <v>0.63012692277263527</v>
      </c>
      <c r="S161" s="43">
        <f t="shared" si="727"/>
        <v>0.59719368340943679</v>
      </c>
      <c r="T161" s="43">
        <f t="shared" si="727"/>
        <v>0.63919766809940226</v>
      </c>
      <c r="U161" s="43">
        <f t="shared" si="727"/>
        <v>0.64551604448537236</v>
      </c>
      <c r="V161" s="43">
        <f t="shared" si="727"/>
        <v>0.65617867753637693</v>
      </c>
      <c r="W161" s="43">
        <f t="shared" si="727"/>
        <v>0.63986539700723144</v>
      </c>
      <c r="X161" s="43">
        <f t="shared" ref="X161:Y161" si="728">+IFERROR(X149/X109,"n/a")</f>
        <v>0.63988878093477719</v>
      </c>
      <c r="Y161" s="43">
        <f t="shared" si="728"/>
        <v>0.63897459557657366</v>
      </c>
      <c r="Z161" s="43">
        <f t="shared" ref="Z161:AA161" si="729">+IFERROR(Z149/Z109,"n/a")</f>
        <v>0.65698493720556739</v>
      </c>
      <c r="AA161" s="43">
        <f t="shared" si="729"/>
        <v>0.64233877153891372</v>
      </c>
      <c r="AD161" s="43">
        <f t="shared" ref="AD161:AI161" si="730">+IFERROR(AD149/AD109,"n/a")</f>
        <v>0.25431604397264951</v>
      </c>
      <c r="AE161" s="43">
        <f t="shared" si="730"/>
        <v>0.4198786016598135</v>
      </c>
      <c r="AF161" s="43">
        <f t="shared" si="730"/>
        <v>0.50076494959602391</v>
      </c>
      <c r="AG161" s="43">
        <f t="shared" si="730"/>
        <v>0.58342584701844891</v>
      </c>
      <c r="AH161" s="43">
        <f t="shared" si="730"/>
        <v>0.59845864469930377</v>
      </c>
      <c r="AI161" s="43">
        <f t="shared" si="730"/>
        <v>0.64531298309531981</v>
      </c>
      <c r="AJ161" s="43">
        <f t="shared" ref="AJ161" si="731">+IFERROR(AJ149/AJ109,"n/a")</f>
        <v>0.6447555743525637</v>
      </c>
    </row>
    <row r="162" spans="2:37" ht="12" x14ac:dyDescent="0.35">
      <c r="B162" s="8" t="s">
        <v>22</v>
      </c>
      <c r="D162" s="90" t="str">
        <f t="shared" ref="D162:W162" si="732">+IFERROR(D150/D110,"n/a")</f>
        <v>n/a</v>
      </c>
      <c r="E162" s="90" t="str">
        <f t="shared" si="732"/>
        <v>n/a</v>
      </c>
      <c r="F162" s="90">
        <f t="shared" si="732"/>
        <v>0.40531301254998786</v>
      </c>
      <c r="G162" s="90">
        <f t="shared" si="732"/>
        <v>0.35956644674835064</v>
      </c>
      <c r="H162" s="90">
        <f t="shared" si="732"/>
        <v>0.36029148819504608</v>
      </c>
      <c r="I162" s="90">
        <f t="shared" si="732"/>
        <v>0.34254222188524702</v>
      </c>
      <c r="J162" s="90">
        <f t="shared" si="732"/>
        <v>0.37192005799643768</v>
      </c>
      <c r="K162" s="90">
        <f t="shared" si="732"/>
        <v>0.36939572024583961</v>
      </c>
      <c r="L162" s="90">
        <f t="shared" si="732"/>
        <v>0.32338950118923981</v>
      </c>
      <c r="M162" s="90">
        <f t="shared" si="732"/>
        <v>0.35858605251234466</v>
      </c>
      <c r="N162" s="90">
        <f t="shared" si="732"/>
        <v>0.403658382574826</v>
      </c>
      <c r="O162" s="90">
        <f t="shared" si="732"/>
        <v>0.37825516128255149</v>
      </c>
      <c r="P162" s="90">
        <f t="shared" si="732"/>
        <v>0.29635212895127383</v>
      </c>
      <c r="Q162" s="90">
        <f t="shared" si="732"/>
        <v>0.31761115954664348</v>
      </c>
      <c r="R162" s="90">
        <f t="shared" si="732"/>
        <v>0.34095303436661889</v>
      </c>
      <c r="S162" s="90">
        <f t="shared" si="732"/>
        <v>0.31576817995754297</v>
      </c>
      <c r="T162" s="90">
        <f t="shared" si="732"/>
        <v>0.29935160062759514</v>
      </c>
      <c r="U162" s="90">
        <f t="shared" si="732"/>
        <v>0.30069105951770142</v>
      </c>
      <c r="V162" s="90">
        <f t="shared" si="732"/>
        <v>0.28637736793167956</v>
      </c>
      <c r="W162" s="90">
        <f t="shared" si="732"/>
        <v>0.25523625013453882</v>
      </c>
      <c r="X162" s="90">
        <f t="shared" ref="X162:Y162" si="733">+IFERROR(X150/X110,"n/a")</f>
        <v>0.24463095447021863</v>
      </c>
      <c r="Y162" s="90">
        <f t="shared" si="733"/>
        <v>0.24858123160479378</v>
      </c>
      <c r="Z162" s="90">
        <f t="shared" ref="Z162:AA162" ca="1" si="734">+IFERROR(Z150/Z110,"n/a")</f>
        <v>0.28064203390456077</v>
      </c>
      <c r="AA162" s="90">
        <f t="shared" ca="1" si="734"/>
        <v>0.27865154491624772</v>
      </c>
      <c r="AB162" s="90"/>
      <c r="AC162" s="90"/>
      <c r="AD162" s="90">
        <f t="shared" ref="AD162:AI162" si="735">+IFERROR(AD150/AD110,"n/a")</f>
        <v>0.27737771739130435</v>
      </c>
      <c r="AE162" s="90">
        <f t="shared" si="735"/>
        <v>0.35047538128634925</v>
      </c>
      <c r="AF162" s="90">
        <f t="shared" si="735"/>
        <v>0.36126211947542225</v>
      </c>
      <c r="AG162" s="90">
        <f t="shared" si="735"/>
        <v>0.36890979555354564</v>
      </c>
      <c r="AH162" s="90">
        <f t="shared" si="735"/>
        <v>0.31825460422027246</v>
      </c>
      <c r="AI162" s="90">
        <f t="shared" si="735"/>
        <v>0.28431677154747975</v>
      </c>
      <c r="AJ162" s="90">
        <f t="shared" ref="AJ162" ca="1" si="736">+IFERROR(AJ150/AJ110,"n/a")</f>
        <v>0.2641598347752363</v>
      </c>
    </row>
    <row r="163" spans="2:37" ht="10.15" x14ac:dyDescent="0.2">
      <c r="B163" s="9" t="s">
        <v>26</v>
      </c>
      <c r="D163" s="43">
        <f>+IFERROR(D151/D112,"n/a")</f>
        <v>0.31153337549588928</v>
      </c>
      <c r="E163" s="43">
        <f t="shared" ref="E163:W163" si="737">+IFERROR(E151/E112,"n/a")</f>
        <v>0.3631718147978843</v>
      </c>
      <c r="F163" s="43">
        <f t="shared" si="737"/>
        <v>0.42441450959675986</v>
      </c>
      <c r="G163" s="43">
        <f t="shared" si="737"/>
        <v>0.41309135291464361</v>
      </c>
      <c r="H163" s="43">
        <f t="shared" si="737"/>
        <v>0.39337796363318156</v>
      </c>
      <c r="I163" s="43">
        <f t="shared" si="737"/>
        <v>0.37843510764475402</v>
      </c>
      <c r="J163" s="43">
        <f t="shared" si="737"/>
        <v>0.4253383035675648</v>
      </c>
      <c r="K163" s="43">
        <f t="shared" si="737"/>
        <v>0.43729025684191897</v>
      </c>
      <c r="L163" s="43">
        <f t="shared" si="737"/>
        <v>0.4085659735329033</v>
      </c>
      <c r="M163" s="43">
        <f t="shared" si="737"/>
        <v>0.45917286249690786</v>
      </c>
      <c r="N163" s="43">
        <f t="shared" si="737"/>
        <v>0.49804865201359955</v>
      </c>
      <c r="O163" s="43">
        <f t="shared" si="737"/>
        <v>0.47497034482997114</v>
      </c>
      <c r="P163" s="43">
        <f t="shared" si="737"/>
        <v>0.38865012106537539</v>
      </c>
      <c r="Q163" s="43">
        <f t="shared" si="737"/>
        <v>0.44364722661478773</v>
      </c>
      <c r="R163" s="43">
        <f t="shared" si="737"/>
        <v>0.47681530525343874</v>
      </c>
      <c r="S163" s="43">
        <f t="shared" si="737"/>
        <v>0.46378796800204969</v>
      </c>
      <c r="T163" s="43">
        <f t="shared" si="737"/>
        <v>0.43093519485081311</v>
      </c>
      <c r="U163" s="43">
        <f t="shared" si="737"/>
        <v>0.43282566855414789</v>
      </c>
      <c r="V163" s="43">
        <f t="shared" si="737"/>
        <v>0.4488955823293172</v>
      </c>
      <c r="W163" s="43">
        <f t="shared" si="737"/>
        <v>0.42533234314998358</v>
      </c>
      <c r="X163" s="43">
        <f t="shared" ref="X163:Y163" si="738">+IFERROR(X151/X112,"n/a")</f>
        <v>0.39492242595204508</v>
      </c>
      <c r="Y163" s="43">
        <f t="shared" si="738"/>
        <v>0.39585603988957269</v>
      </c>
      <c r="Z163" s="43">
        <f t="shared" ref="Z163:AA163" ca="1" si="739">+IFERROR(Z151/Z112,"n/a")</f>
        <v>0.41504788856117691</v>
      </c>
      <c r="AA163" s="43">
        <f t="shared" ca="1" si="739"/>
        <v>0.42692292247237024</v>
      </c>
      <c r="AD163" s="43">
        <f t="shared" ref="AD163:AI163" si="740">+IFERROR(AD151/AD112,"n/a")</f>
        <v>0.29605335024285234</v>
      </c>
      <c r="AE163" s="43">
        <f t="shared" si="740"/>
        <v>0.38357195951073525</v>
      </c>
      <c r="AF163" s="43">
        <f t="shared" si="740"/>
        <v>0.41055941581168531</v>
      </c>
      <c r="AG163" s="43">
        <f t="shared" si="740"/>
        <v>0.46457366169835063</v>
      </c>
      <c r="AH163" s="43">
        <f t="shared" si="740"/>
        <v>0.44760408376414146</v>
      </c>
      <c r="AI163" s="43">
        <f t="shared" si="740"/>
        <v>0.43445835133403077</v>
      </c>
      <c r="AJ163" s="43">
        <f t="shared" ref="AJ163" ca="1" si="741">+IFERROR(AJ151/AJ112,"n/a")</f>
        <v>0.40970732049383107</v>
      </c>
    </row>
    <row r="164" spans="2:37" ht="10.15" x14ac:dyDescent="0.2">
      <c r="B164" s="3"/>
    </row>
    <row r="165" spans="2:37" s="67" customFormat="1" ht="10.15" x14ac:dyDescent="0.2">
      <c r="B165" s="67" t="s">
        <v>109</v>
      </c>
    </row>
    <row r="166" spans="2:37" ht="10.15" x14ac:dyDescent="0.2">
      <c r="B166" s="68" t="s">
        <v>110</v>
      </c>
    </row>
    <row r="167" spans="2:37" ht="10.15" x14ac:dyDescent="0.2">
      <c r="B167" s="68" t="s">
        <v>158</v>
      </c>
    </row>
    <row r="168" spans="2:37" ht="10.15" x14ac:dyDescent="0.2">
      <c r="B168" s="9"/>
    </row>
    <row r="169" spans="2:37" ht="10.15" x14ac:dyDescent="0.2">
      <c r="B169" s="2" t="s">
        <v>20</v>
      </c>
      <c r="C169" s="1"/>
    </row>
    <row r="170" spans="2:37" ht="10.15" x14ac:dyDescent="0.2">
      <c r="B170" s="9"/>
      <c r="X170" s="26"/>
      <c r="Y170" s="26"/>
      <c r="Z170" s="26"/>
      <c r="AA170" s="26"/>
    </row>
    <row r="171" spans="2:37" ht="10.15" x14ac:dyDescent="0.2">
      <c r="B171" s="5" t="s">
        <v>62</v>
      </c>
      <c r="F171" s="250"/>
      <c r="G171" s="250"/>
      <c r="J171" s="250"/>
      <c r="K171" s="250"/>
      <c r="M171" s="26"/>
      <c r="N171" s="250"/>
      <c r="O171" s="250"/>
      <c r="Q171" s="26"/>
      <c r="R171" s="250"/>
      <c r="S171" s="250"/>
      <c r="T171" s="19"/>
      <c r="U171" s="19"/>
      <c r="V171" s="250"/>
      <c r="W171" s="250"/>
      <c r="X171" s="19"/>
      <c r="Y171" s="19"/>
      <c r="Z171" s="250"/>
      <c r="AA171" s="250"/>
    </row>
    <row r="172" spans="2:37" ht="10.15" x14ac:dyDescent="0.2">
      <c r="B172" t="s">
        <v>434</v>
      </c>
      <c r="D172" s="19">
        <f>+D174-D173</f>
        <v>26.13065326633166</v>
      </c>
      <c r="E172" s="19">
        <f t="shared" ref="E172:Y172" si="742">+E174-E173</f>
        <v>37.654320987654316</v>
      </c>
      <c r="F172" s="19">
        <f t="shared" si="742"/>
        <v>37</v>
      </c>
      <c r="G172" s="19">
        <f t="shared" si="742"/>
        <v>82</v>
      </c>
      <c r="H172" s="19">
        <f t="shared" si="742"/>
        <v>52</v>
      </c>
      <c r="I172" s="19">
        <f t="shared" si="742"/>
        <v>61</v>
      </c>
      <c r="J172" s="19">
        <f t="shared" si="742"/>
        <v>120</v>
      </c>
      <c r="K172" s="19">
        <f t="shared" si="742"/>
        <v>145</v>
      </c>
      <c r="L172" s="19">
        <f t="shared" si="742"/>
        <v>125</v>
      </c>
      <c r="M172" s="19">
        <f t="shared" si="742"/>
        <v>166</v>
      </c>
      <c r="N172" s="19">
        <f t="shared" si="742"/>
        <v>203</v>
      </c>
      <c r="O172" s="19">
        <f t="shared" si="742"/>
        <v>226</v>
      </c>
      <c r="P172" s="19">
        <f t="shared" si="742"/>
        <v>142</v>
      </c>
      <c r="Q172" s="19">
        <f t="shared" si="742"/>
        <v>205</v>
      </c>
      <c r="R172" s="19">
        <f t="shared" si="742"/>
        <v>267</v>
      </c>
      <c r="S172" s="19">
        <f t="shared" si="742"/>
        <v>356</v>
      </c>
      <c r="T172" s="19">
        <f t="shared" si="742"/>
        <v>254</v>
      </c>
      <c r="U172" s="19">
        <f t="shared" si="742"/>
        <v>272</v>
      </c>
      <c r="V172" s="19">
        <f t="shared" si="742"/>
        <v>398</v>
      </c>
      <c r="W172" s="19">
        <f t="shared" si="742"/>
        <v>497.9</v>
      </c>
      <c r="X172" s="19">
        <f t="shared" si="742"/>
        <v>388.20000000000005</v>
      </c>
      <c r="Y172" s="19">
        <f t="shared" si="742"/>
        <v>398.9</v>
      </c>
      <c r="Z172" s="19">
        <f t="shared" ref="Z172:AA172" si="743">+V172*(1+Z186)</f>
        <v>517.4</v>
      </c>
      <c r="AA172" s="19">
        <f t="shared" si="743"/>
        <v>672.16499999999996</v>
      </c>
      <c r="AD172" s="19">
        <f t="shared" ref="AD172" si="744">+AD174-AD173</f>
        <v>117</v>
      </c>
      <c r="AE172" s="31">
        <f>+IFERROR(D172+E172+F172+G172,"n/a")</f>
        <v>182.78497425398598</v>
      </c>
      <c r="AF172" s="31">
        <f>+IFERROR(H172+I172+J172+K172,"n/a")</f>
        <v>378</v>
      </c>
      <c r="AG172" s="31">
        <f>+IFERROR(L172+M172+N172+O172,"n/a")</f>
        <v>720</v>
      </c>
      <c r="AH172" s="31">
        <f>+IFERROR(P172+Q172+R172+S172,"n/a")</f>
        <v>970</v>
      </c>
      <c r="AI172" s="31">
        <f>+IFERROR(T172+U172+V172+W172,"n/a")</f>
        <v>1421.9</v>
      </c>
      <c r="AJ172" s="31">
        <f>+IFERROR(X172+Y172+Z172+AA172,"n/a")</f>
        <v>1976.665</v>
      </c>
    </row>
    <row r="173" spans="2:37" ht="12" x14ac:dyDescent="0.35">
      <c r="B173" t="s">
        <v>435</v>
      </c>
      <c r="D173" s="21">
        <v>0</v>
      </c>
      <c r="E173" s="21">
        <v>0</v>
      </c>
      <c r="F173" s="21">
        <v>0</v>
      </c>
      <c r="G173" s="21">
        <v>0</v>
      </c>
      <c r="H173" s="21">
        <v>0</v>
      </c>
      <c r="I173" s="21">
        <v>0</v>
      </c>
      <c r="J173" s="21">
        <v>0</v>
      </c>
      <c r="K173" s="21">
        <v>0</v>
      </c>
      <c r="L173" s="21">
        <v>0</v>
      </c>
      <c r="M173" s="21">
        <v>0</v>
      </c>
      <c r="N173" s="21">
        <v>0</v>
      </c>
      <c r="O173" s="21">
        <v>0</v>
      </c>
      <c r="P173" s="21">
        <v>0</v>
      </c>
      <c r="Q173" s="21">
        <v>0</v>
      </c>
      <c r="R173" s="21">
        <v>0</v>
      </c>
      <c r="S173" s="21">
        <v>0</v>
      </c>
      <c r="T173" s="21">
        <v>0</v>
      </c>
      <c r="U173" s="21">
        <v>0</v>
      </c>
      <c r="V173" s="21">
        <v>0</v>
      </c>
      <c r="W173" s="21">
        <v>0</v>
      </c>
      <c r="X173" s="21">
        <v>136</v>
      </c>
      <c r="Y173" s="21">
        <f>304-X173</f>
        <v>168</v>
      </c>
      <c r="Z173" s="30">
        <v>170</v>
      </c>
      <c r="AA173" s="30">
        <v>180</v>
      </c>
      <c r="AD173" s="21">
        <v>0</v>
      </c>
      <c r="AE173" s="32">
        <f>+IFERROR(D173+E173+F173+G173,"n/a")</f>
        <v>0</v>
      </c>
      <c r="AF173" s="32">
        <f>+IFERROR(H173+I173+J173+K173,"n/a")</f>
        <v>0</v>
      </c>
      <c r="AG173" s="32">
        <f>+IFERROR(L173+M173+N173+O173,"n/a")</f>
        <v>0</v>
      </c>
      <c r="AH173" s="32">
        <f>+IFERROR(P173+Q173+R173+S173,"n/a")</f>
        <v>0</v>
      </c>
      <c r="AI173" s="32">
        <f>+IFERROR(T173+U173+V173+W173,"n/a")</f>
        <v>0</v>
      </c>
      <c r="AJ173" s="32">
        <f>+IFERROR(X173+Y173+Z173+AA173,"n/a")</f>
        <v>654</v>
      </c>
    </row>
    <row r="174" spans="2:37" ht="10.15" x14ac:dyDescent="0.2">
      <c r="B174" s="3" t="s">
        <v>73</v>
      </c>
      <c r="D174" s="19">
        <f>+H174/(1+H188)</f>
        <v>26.13065326633166</v>
      </c>
      <c r="E174" s="19">
        <f>+I174/(1+I188)</f>
        <v>37.654320987654316</v>
      </c>
      <c r="F174" s="18">
        <v>37</v>
      </c>
      <c r="G174" s="18">
        <v>82</v>
      </c>
      <c r="H174" s="18">
        <v>52</v>
      </c>
      <c r="I174" s="18">
        <v>61</v>
      </c>
      <c r="J174" s="18">
        <v>120</v>
      </c>
      <c r="K174" s="18">
        <v>145</v>
      </c>
      <c r="L174" s="18">
        <v>125</v>
      </c>
      <c r="M174" s="18">
        <v>166</v>
      </c>
      <c r="N174" s="18">
        <v>203</v>
      </c>
      <c r="O174" s="18">
        <v>226</v>
      </c>
      <c r="P174" s="18">
        <v>142</v>
      </c>
      <c r="Q174" s="18">
        <v>205</v>
      </c>
      <c r="R174" s="18">
        <v>267</v>
      </c>
      <c r="S174" s="18">
        <v>356</v>
      </c>
      <c r="T174" s="18">
        <v>254</v>
      </c>
      <c r="U174" s="18">
        <v>272</v>
      </c>
      <c r="V174" s="18">
        <v>398</v>
      </c>
      <c r="W174" s="18">
        <f>522-W179</f>
        <v>497.9</v>
      </c>
      <c r="X174" s="18">
        <f>563-X179</f>
        <v>524.20000000000005</v>
      </c>
      <c r="Y174" s="18">
        <f>610-Y179</f>
        <v>566.9</v>
      </c>
      <c r="Z174" s="19">
        <f t="shared" ref="Z174:AA174" si="745">SUM(Z172:Z173)</f>
        <v>687.4</v>
      </c>
      <c r="AA174" s="19">
        <f t="shared" si="745"/>
        <v>852.16499999999996</v>
      </c>
      <c r="AD174" s="18">
        <v>117</v>
      </c>
      <c r="AE174" s="31">
        <f>+IFERROR(D174+E174+F174+G174,"n/a")</f>
        <v>182.78497425398598</v>
      </c>
      <c r="AF174" s="31">
        <f>+IFERROR(H174+I174+J174+K174,"n/a")</f>
        <v>378</v>
      </c>
      <c r="AG174" s="31">
        <f>+IFERROR(L174+M174+N174+O174,"n/a")</f>
        <v>720</v>
      </c>
      <c r="AH174" s="31">
        <f>+IFERROR(P174+Q174+R174+S174,"n/a")</f>
        <v>970</v>
      </c>
      <c r="AI174" s="31">
        <f>+IFERROR(T174+U174+V174+W174,"n/a")</f>
        <v>1421.9</v>
      </c>
      <c r="AJ174" s="31">
        <f>+IFERROR(X174+Y174+Z174+AA174,"n/a")</f>
        <v>2630.665</v>
      </c>
    </row>
    <row r="175" spans="2:37" ht="10.15" x14ac:dyDescent="0.2">
      <c r="B175" t="s">
        <v>74</v>
      </c>
      <c r="D175" s="35">
        <f>+AE175-SUM(E175:G175)</f>
        <v>35.017062439122697</v>
      </c>
      <c r="E175" s="35">
        <f>+E178/SUM(D178:E178)*(AE175-SUM(F175:G175))</f>
        <v>43.982937560877303</v>
      </c>
      <c r="F175" s="18">
        <v>62</v>
      </c>
      <c r="G175" s="18">
        <v>113</v>
      </c>
      <c r="H175" s="18">
        <v>85</v>
      </c>
      <c r="I175" s="18">
        <v>41</v>
      </c>
      <c r="J175" s="18">
        <v>71</v>
      </c>
      <c r="K175" s="18">
        <v>177</v>
      </c>
      <c r="L175" s="18">
        <v>150</v>
      </c>
      <c r="M175" s="18">
        <v>228</v>
      </c>
      <c r="N175" s="18">
        <v>281</v>
      </c>
      <c r="O175" s="18">
        <v>379</v>
      </c>
      <c r="P175" s="18">
        <v>249</v>
      </c>
      <c r="Q175" s="18">
        <v>350</v>
      </c>
      <c r="R175" s="18">
        <v>468</v>
      </c>
      <c r="S175" s="18">
        <v>605</v>
      </c>
      <c r="T175" s="18">
        <v>435</v>
      </c>
      <c r="U175" s="18">
        <v>473</v>
      </c>
      <c r="V175" s="18">
        <v>687</v>
      </c>
      <c r="W175" s="18">
        <v>716</v>
      </c>
      <c r="X175" s="18">
        <v>582</v>
      </c>
      <c r="Y175" s="18">
        <v>646</v>
      </c>
      <c r="Z175" s="19">
        <f t="shared" ref="Z175:AA177" si="746">+V175*(1+Z189)</f>
        <v>652.65</v>
      </c>
      <c r="AA175" s="19">
        <f t="shared" si="746"/>
        <v>930.80000000000007</v>
      </c>
      <c r="AD175" s="18">
        <v>96</v>
      </c>
      <c r="AE175" s="18">
        <v>254</v>
      </c>
      <c r="AF175" s="31">
        <f t="shared" ref="AF175:AF181" si="747">+IFERROR(H175+I175+J175+K175,"n/a")</f>
        <v>374</v>
      </c>
      <c r="AG175" s="31">
        <f t="shared" ref="AG175:AG181" si="748">+IFERROR(L175+M175+N175+O175,"n/a")</f>
        <v>1038</v>
      </c>
      <c r="AH175" s="31">
        <f t="shared" ref="AH175:AH181" si="749">+IFERROR(P175+Q175+R175+S175,"n/a")</f>
        <v>1672</v>
      </c>
      <c r="AI175" s="31">
        <f t="shared" ref="AI175:AI181" si="750">+IFERROR(T175+U175+V175+W175,"n/a")</f>
        <v>2311</v>
      </c>
      <c r="AJ175" s="31">
        <f t="shared" ref="AJ175:AJ180" si="751">+IFERROR(X175+Y175+Z175+AA175,"n/a")</f>
        <v>2811.4500000000003</v>
      </c>
      <c r="AK175" s="74"/>
    </row>
    <row r="176" spans="2:37" ht="10.15" x14ac:dyDescent="0.2">
      <c r="B176" t="s">
        <v>63</v>
      </c>
      <c r="D176" s="18">
        <v>0</v>
      </c>
      <c r="E176" s="18">
        <v>0</v>
      </c>
      <c r="F176" s="18">
        <v>0</v>
      </c>
      <c r="G176" s="18">
        <v>0</v>
      </c>
      <c r="H176" s="18">
        <v>0</v>
      </c>
      <c r="I176" s="18">
        <v>0</v>
      </c>
      <c r="J176" s="18">
        <v>0</v>
      </c>
      <c r="K176" s="18">
        <v>0</v>
      </c>
      <c r="L176" s="18">
        <v>7</v>
      </c>
      <c r="M176" s="18">
        <v>16</v>
      </c>
      <c r="N176" s="18">
        <v>26</v>
      </c>
      <c r="O176" s="18">
        <v>33</v>
      </c>
      <c r="P176" s="18">
        <v>37</v>
      </c>
      <c r="Q176" s="18">
        <v>63</v>
      </c>
      <c r="R176" s="18">
        <v>68</v>
      </c>
      <c r="S176" s="18">
        <v>63</v>
      </c>
      <c r="T176" s="18">
        <v>68</v>
      </c>
      <c r="U176" s="18">
        <v>96</v>
      </c>
      <c r="V176" s="18">
        <v>99</v>
      </c>
      <c r="W176" s="18">
        <v>90</v>
      </c>
      <c r="X176" s="18">
        <v>97</v>
      </c>
      <c r="Y176" s="18">
        <v>128</v>
      </c>
      <c r="Z176" s="19">
        <f t="shared" si="746"/>
        <v>128.70000000000002</v>
      </c>
      <c r="AA176" s="19">
        <f t="shared" si="746"/>
        <v>117</v>
      </c>
      <c r="AD176" s="18">
        <v>0</v>
      </c>
      <c r="AE176" s="31">
        <f>+IFERROR(D176+E176+F176+G176,"n/a")</f>
        <v>0</v>
      </c>
      <c r="AF176" s="31">
        <f t="shared" si="747"/>
        <v>0</v>
      </c>
      <c r="AG176" s="31">
        <f t="shared" si="748"/>
        <v>82</v>
      </c>
      <c r="AH176" s="31">
        <f t="shared" si="749"/>
        <v>231</v>
      </c>
      <c r="AI176" s="31">
        <f t="shared" si="750"/>
        <v>353</v>
      </c>
      <c r="AJ176" s="31">
        <f t="shared" si="751"/>
        <v>470.70000000000005</v>
      </c>
    </row>
    <row r="177" spans="2:38" ht="12" x14ac:dyDescent="0.35">
      <c r="B177" t="s">
        <v>75</v>
      </c>
      <c r="D177" s="33">
        <f>+IFERROR(D178-D176-D175-D174,"n/a")</f>
        <v>46.284716726978075</v>
      </c>
      <c r="E177" s="33">
        <f t="shared" ref="E177:H177" si="752">+IFERROR(E178-E176-E175-E174,"n/a")</f>
        <v>53.30250048761296</v>
      </c>
      <c r="F177" s="33">
        <f t="shared" si="752"/>
        <v>41</v>
      </c>
      <c r="G177" s="33">
        <f t="shared" si="752"/>
        <v>51</v>
      </c>
      <c r="H177" s="33">
        <f t="shared" si="752"/>
        <v>22</v>
      </c>
      <c r="I177" s="33">
        <f t="shared" ref="I177" si="753">+IFERROR(I178-I176-I175-I174,"n/a")</f>
        <v>10</v>
      </c>
      <c r="J177" s="33">
        <f t="shared" ref="J177" si="754">+IFERROR(J178-J176-J175-J174,"n/a")</f>
        <v>15</v>
      </c>
      <c r="K177" s="33">
        <f t="shared" ref="K177" si="755">+IFERROR(K178-K176-K175-K174,"n/a")</f>
        <v>19</v>
      </c>
      <c r="L177" s="33">
        <f t="shared" ref="L177" si="756">+IFERROR(L178-L176-L175-L174,"n/a")</f>
        <v>3</v>
      </c>
      <c r="M177" s="33">
        <f t="shared" ref="M177" si="757">+IFERROR(M178-M176-M175-M174,"n/a")</f>
        <v>2</v>
      </c>
      <c r="N177" s="33">
        <f t="shared" ref="N177" si="758">+IFERROR(N178-N176-N175-N174,"n/a")</f>
        <v>-1</v>
      </c>
      <c r="O177" s="33">
        <f t="shared" ref="O177" si="759">+IFERROR(O178-O176-O175-O174,"n/a")</f>
        <v>0</v>
      </c>
      <c r="P177" s="33">
        <f t="shared" ref="P177" si="760">+IFERROR(P178-P176-P175-P174,"n/a")</f>
        <v>0</v>
      </c>
      <c r="Q177" s="33">
        <f t="shared" ref="Q177" si="761">+IFERROR(Q178-Q176-Q175-Q174,"n/a")</f>
        <v>0</v>
      </c>
      <c r="R177" s="33">
        <f t="shared" ref="R177" si="762">+IFERROR(R178-R176-R175-R174,"n/a")</f>
        <v>0</v>
      </c>
      <c r="S177" s="33">
        <f t="shared" ref="S177" si="763">+IFERROR(S178-S176-S175-S174,"n/a")</f>
        <v>-1</v>
      </c>
      <c r="T177" s="33">
        <f t="shared" ref="T177" si="764">+IFERROR(T178-T176-T175-T174,"n/a")</f>
        <v>-0.10000000000002274</v>
      </c>
      <c r="U177" s="33">
        <f t="shared" ref="U177" si="765">+IFERROR(U178-U176-U175-U174,"n/a")</f>
        <v>0.39999999999997726</v>
      </c>
      <c r="V177" s="33">
        <f t="shared" ref="V177" si="766">+IFERROR(V178-V176-V175-V174,"n/a")</f>
        <v>0.40000000000009095</v>
      </c>
      <c r="W177" s="33">
        <f t="shared" ref="W177:Y177" si="767">+IFERROR(W178-W176-W175-W174,"n/a")</f>
        <v>12.130000000000223</v>
      </c>
      <c r="X177" s="33">
        <f t="shared" si="767"/>
        <v>-2.0519999999999072</v>
      </c>
      <c r="Y177" s="33">
        <f t="shared" si="767"/>
        <v>2.720000000000141</v>
      </c>
      <c r="Z177" s="33">
        <f t="shared" si="746"/>
        <v>0.40000000000009095</v>
      </c>
      <c r="AA177" s="33">
        <f t="shared" si="746"/>
        <v>12.130000000000223</v>
      </c>
      <c r="AD177" s="33">
        <f>+IFERROR(AD178-AD176-AD175-AD174,"n/a")</f>
        <v>202</v>
      </c>
      <c r="AE177" s="32">
        <f t="shared" ref="AE177:AE181" si="768">+IFERROR(D177+E177+F177+G177,"n/a")</f>
        <v>191.58721721459102</v>
      </c>
      <c r="AF177" s="32">
        <f t="shared" ref="AF177" si="769">+IFERROR(H177+I177+J177+K177,"n/a")</f>
        <v>66</v>
      </c>
      <c r="AG177" s="32">
        <f t="shared" ref="AG177" si="770">+IFERROR(L177+M177+N177+O177,"n/a")</f>
        <v>4</v>
      </c>
      <c r="AH177" s="32">
        <f t="shared" ref="AH177" si="771">+IFERROR(P177+Q177+R177+S177,"n/a")</f>
        <v>-1</v>
      </c>
      <c r="AI177" s="32">
        <f t="shared" ref="AI177" si="772">+IFERROR(T177+U177+V177+W177,"n/a")</f>
        <v>12.830000000000268</v>
      </c>
      <c r="AJ177" s="32">
        <f t="shared" si="751"/>
        <v>13.198000000000548</v>
      </c>
    </row>
    <row r="178" spans="2:38" s="4" customFormat="1" ht="10.15" x14ac:dyDescent="0.2">
      <c r="B178" s="6" t="s">
        <v>64</v>
      </c>
      <c r="D178" s="16">
        <f t="shared" ref="D178:R178" si="773">+IFERROR(D180-D179,"n/a")</f>
        <v>107.43243243243244</v>
      </c>
      <c r="E178" s="16">
        <f t="shared" si="773"/>
        <v>134.93975903614458</v>
      </c>
      <c r="F178" s="16">
        <f t="shared" si="773"/>
        <v>140</v>
      </c>
      <c r="G178" s="16">
        <f t="shared" si="773"/>
        <v>246</v>
      </c>
      <c r="H178" s="16">
        <f t="shared" si="773"/>
        <v>159</v>
      </c>
      <c r="I178" s="16">
        <f t="shared" si="773"/>
        <v>112</v>
      </c>
      <c r="J178" s="16">
        <f t="shared" si="773"/>
        <v>206</v>
      </c>
      <c r="K178" s="16">
        <f t="shared" si="773"/>
        <v>341</v>
      </c>
      <c r="L178" s="16">
        <f t="shared" si="773"/>
        <v>285</v>
      </c>
      <c r="M178" s="16">
        <f t="shared" si="773"/>
        <v>412</v>
      </c>
      <c r="N178" s="16">
        <f t="shared" si="773"/>
        <v>509</v>
      </c>
      <c r="O178" s="16">
        <f t="shared" si="773"/>
        <v>638</v>
      </c>
      <c r="P178" s="16">
        <f t="shared" si="773"/>
        <v>428</v>
      </c>
      <c r="Q178" s="16">
        <f t="shared" si="773"/>
        <v>618</v>
      </c>
      <c r="R178" s="16">
        <f t="shared" si="773"/>
        <v>803</v>
      </c>
      <c r="S178" s="16">
        <f>+IFERROR(S180-S179,"n/a")</f>
        <v>1023</v>
      </c>
      <c r="T178" s="16">
        <f t="shared" ref="T178:Y178" si="774">+IFERROR(T180-T179,"n/a")</f>
        <v>756.9</v>
      </c>
      <c r="U178" s="16">
        <f t="shared" si="774"/>
        <v>841.4</v>
      </c>
      <c r="V178" s="16">
        <f t="shared" si="774"/>
        <v>1184.4000000000001</v>
      </c>
      <c r="W178" s="16">
        <f t="shared" si="774"/>
        <v>1316.0300000000002</v>
      </c>
      <c r="X178" s="16">
        <f t="shared" si="774"/>
        <v>1201.1480000000001</v>
      </c>
      <c r="Y178" s="16">
        <f t="shared" si="774"/>
        <v>1343.6200000000001</v>
      </c>
      <c r="Z178" s="16">
        <f t="shared" ref="Z178:AA178" si="775">+IFERROR(Z174+Z175+Z176+Z177,"n/a")</f>
        <v>1469.15</v>
      </c>
      <c r="AA178" s="16">
        <f t="shared" si="775"/>
        <v>1912.0950000000003</v>
      </c>
      <c r="AD178" s="16">
        <f t="shared" ref="AD178" si="776">+IFERROR(AD180-AD179,"n/a")</f>
        <v>415</v>
      </c>
      <c r="AE178" s="20">
        <f t="shared" si="768"/>
        <v>628.37219146857706</v>
      </c>
      <c r="AF178" s="20">
        <f t="shared" si="747"/>
        <v>818</v>
      </c>
      <c r="AG178" s="20">
        <f t="shared" si="748"/>
        <v>1844</v>
      </c>
      <c r="AH178" s="20">
        <f t="shared" si="749"/>
        <v>2872</v>
      </c>
      <c r="AI178" s="20">
        <f t="shared" si="750"/>
        <v>4098.7299999999996</v>
      </c>
      <c r="AJ178" s="20">
        <f t="shared" si="751"/>
        <v>5926.0130000000008</v>
      </c>
      <c r="AL178" s="209"/>
    </row>
    <row r="179" spans="2:38" ht="12" x14ac:dyDescent="0.35">
      <c r="B179" t="s">
        <v>413</v>
      </c>
      <c r="D179" s="21">
        <v>0</v>
      </c>
      <c r="E179" s="21">
        <v>0</v>
      </c>
      <c r="F179" s="21">
        <v>0</v>
      </c>
      <c r="G179" s="21">
        <v>0</v>
      </c>
      <c r="H179" s="21">
        <v>0</v>
      </c>
      <c r="I179" s="21">
        <v>0</v>
      </c>
      <c r="J179" s="21">
        <v>0</v>
      </c>
      <c r="K179" s="21">
        <v>0</v>
      </c>
      <c r="L179" s="21">
        <v>0</v>
      </c>
      <c r="M179" s="21">
        <v>0</v>
      </c>
      <c r="N179" s="34">
        <v>0</v>
      </c>
      <c r="O179" s="21">
        <v>0</v>
      </c>
      <c r="P179" s="21">
        <v>0</v>
      </c>
      <c r="Q179" s="21">
        <v>0</v>
      </c>
      <c r="R179" s="21">
        <v>0</v>
      </c>
      <c r="S179" s="21">
        <v>0</v>
      </c>
      <c r="T179" s="21">
        <v>8.5</v>
      </c>
      <c r="U179" s="21">
        <v>14.6</v>
      </c>
      <c r="V179" s="21">
        <v>17.600000000000001</v>
      </c>
      <c r="W179" s="21">
        <f>68.7-12.4-U179-V179</f>
        <v>24.1</v>
      </c>
      <c r="X179" s="21">
        <f>27.8+11</f>
        <v>38.799999999999997</v>
      </c>
      <c r="Y179" s="21">
        <f>29.1+Y183</f>
        <v>43.1</v>
      </c>
      <c r="Z179" s="33">
        <f t="shared" ref="Z179:AA179" si="777">+SUM(Z182:Z183)</f>
        <v>50.1</v>
      </c>
      <c r="AA179" s="33">
        <f t="shared" si="777"/>
        <v>57.1</v>
      </c>
      <c r="AD179" s="21">
        <v>0</v>
      </c>
      <c r="AE179" s="32">
        <f t="shared" si="768"/>
        <v>0</v>
      </c>
      <c r="AF179" s="32">
        <f t="shared" si="747"/>
        <v>0</v>
      </c>
      <c r="AG179" s="32">
        <f t="shared" si="748"/>
        <v>0</v>
      </c>
      <c r="AH179" s="32">
        <f t="shared" si="749"/>
        <v>0</v>
      </c>
      <c r="AI179" s="32">
        <f t="shared" si="750"/>
        <v>64.800000000000011</v>
      </c>
      <c r="AJ179" s="32">
        <f t="shared" si="751"/>
        <v>189.1</v>
      </c>
    </row>
    <row r="180" spans="2:38" s="4" customFormat="1" ht="10.15" x14ac:dyDescent="0.2">
      <c r="B180" s="6" t="s">
        <v>65</v>
      </c>
      <c r="D180" s="20">
        <f t="shared" ref="D180:J180" si="778">+D181+D176</f>
        <v>107.43243243243244</v>
      </c>
      <c r="E180" s="20">
        <f t="shared" si="778"/>
        <v>134.93975903614458</v>
      </c>
      <c r="F180" s="20">
        <f t="shared" si="778"/>
        <v>140</v>
      </c>
      <c r="G180" s="20">
        <f t="shared" si="778"/>
        <v>246</v>
      </c>
      <c r="H180" s="20">
        <f t="shared" si="778"/>
        <v>159</v>
      </c>
      <c r="I180" s="20">
        <f t="shared" si="778"/>
        <v>112</v>
      </c>
      <c r="J180" s="20">
        <f t="shared" si="778"/>
        <v>206</v>
      </c>
      <c r="K180" s="20">
        <f>+K181+K176</f>
        <v>341</v>
      </c>
      <c r="L180" s="17">
        <v>285</v>
      </c>
      <c r="M180" s="17">
        <v>412</v>
      </c>
      <c r="N180" s="17">
        <v>509</v>
      </c>
      <c r="O180" s="17">
        <v>638</v>
      </c>
      <c r="P180" s="17">
        <v>428</v>
      </c>
      <c r="Q180" s="17">
        <v>618</v>
      </c>
      <c r="R180" s="17">
        <v>803</v>
      </c>
      <c r="S180" s="17">
        <v>1023</v>
      </c>
      <c r="T180" s="17">
        <v>765.4</v>
      </c>
      <c r="U180" s="17">
        <v>856</v>
      </c>
      <c r="V180" s="17">
        <v>1202</v>
      </c>
      <c r="W180" s="20">
        <f>+S180*(1+W194)</f>
        <v>1340.13</v>
      </c>
      <c r="X180" s="20">
        <f>+T180*(1+X194)</f>
        <v>1239.9480000000001</v>
      </c>
      <c r="Y180" s="20">
        <f>+U180*(1+Y194)</f>
        <v>1386.72</v>
      </c>
      <c r="Z180" s="16">
        <f t="shared" ref="Z180:AA180" si="779">+IFERROR(Z178+Z179,"n/a")</f>
        <v>1519.25</v>
      </c>
      <c r="AA180" s="16">
        <f t="shared" si="779"/>
        <v>1969.1950000000002</v>
      </c>
      <c r="AD180" s="20">
        <f t="shared" ref="AD180" si="780">+AD181+AD176</f>
        <v>415</v>
      </c>
      <c r="AE180" s="20">
        <f t="shared" si="768"/>
        <v>628.37219146857706</v>
      </c>
      <c r="AF180" s="20">
        <f t="shared" si="747"/>
        <v>818</v>
      </c>
      <c r="AG180" s="20">
        <f t="shared" si="748"/>
        <v>1844</v>
      </c>
      <c r="AH180" s="20">
        <f t="shared" si="749"/>
        <v>2872</v>
      </c>
      <c r="AI180" s="20">
        <f t="shared" si="750"/>
        <v>4163.5300000000007</v>
      </c>
      <c r="AJ180" s="20">
        <f t="shared" si="751"/>
        <v>6115.1129999999994</v>
      </c>
    </row>
    <row r="181" spans="2:38" s="4" customFormat="1" ht="10.15" hidden="1" outlineLevel="1" x14ac:dyDescent="0.2">
      <c r="B181" s="7" t="s">
        <v>72</v>
      </c>
      <c r="D181" s="23">
        <f>+H181/(1+H195)</f>
        <v>107.43243243243244</v>
      </c>
      <c r="E181" s="23">
        <f>+I181/(1+I195)</f>
        <v>134.93975903614458</v>
      </c>
      <c r="F181" s="24">
        <v>140</v>
      </c>
      <c r="G181" s="24">
        <v>246</v>
      </c>
      <c r="H181" s="24">
        <v>159</v>
      </c>
      <c r="I181" s="24">
        <v>112</v>
      </c>
      <c r="J181" s="24">
        <v>206</v>
      </c>
      <c r="K181" s="24">
        <v>341</v>
      </c>
      <c r="L181" s="24">
        <v>278</v>
      </c>
      <c r="M181" s="24">
        <v>396</v>
      </c>
      <c r="N181" s="24">
        <v>483</v>
      </c>
      <c r="O181" s="24">
        <v>606</v>
      </c>
      <c r="P181" s="25">
        <f>+P180-P176</f>
        <v>391</v>
      </c>
      <c r="Q181" s="25">
        <f t="shared" ref="Q181:Y181" si="781">+Q180-Q176</f>
        <v>555</v>
      </c>
      <c r="R181" s="25">
        <f t="shared" si="781"/>
        <v>735</v>
      </c>
      <c r="S181" s="25">
        <f t="shared" si="781"/>
        <v>960</v>
      </c>
      <c r="T181" s="25">
        <f t="shared" si="781"/>
        <v>697.4</v>
      </c>
      <c r="U181" s="25">
        <f t="shared" si="781"/>
        <v>760</v>
      </c>
      <c r="V181" s="25">
        <f t="shared" si="781"/>
        <v>1103</v>
      </c>
      <c r="W181" s="25">
        <f t="shared" si="781"/>
        <v>1250.1300000000001</v>
      </c>
      <c r="X181" s="25">
        <f t="shared" si="781"/>
        <v>1142.9480000000001</v>
      </c>
      <c r="Y181" s="25">
        <f t="shared" si="781"/>
        <v>1258.72</v>
      </c>
      <c r="AD181" s="24">
        <v>415</v>
      </c>
      <c r="AE181" s="25">
        <f t="shared" si="768"/>
        <v>628.37219146857706</v>
      </c>
      <c r="AF181" s="25">
        <f t="shared" si="747"/>
        <v>818</v>
      </c>
      <c r="AG181" s="25">
        <f t="shared" si="748"/>
        <v>1763</v>
      </c>
      <c r="AH181" s="25">
        <f t="shared" si="749"/>
        <v>2641</v>
      </c>
      <c r="AI181" s="25">
        <f t="shared" si="750"/>
        <v>3810.53</v>
      </c>
    </row>
    <row r="182" spans="2:38" ht="10.15" collapsed="1" x14ac:dyDescent="0.2">
      <c r="B182" s="7" t="s">
        <v>415</v>
      </c>
      <c r="D182" s="23">
        <f>+D179</f>
        <v>0</v>
      </c>
      <c r="E182" s="23">
        <f t="shared" ref="E182:S182" si="782">+E179</f>
        <v>0</v>
      </c>
      <c r="F182" s="23">
        <f t="shared" si="782"/>
        <v>0</v>
      </c>
      <c r="G182" s="23">
        <f t="shared" si="782"/>
        <v>0</v>
      </c>
      <c r="H182" s="23">
        <f t="shared" si="782"/>
        <v>0</v>
      </c>
      <c r="I182" s="23">
        <f t="shared" si="782"/>
        <v>0</v>
      </c>
      <c r="J182" s="23">
        <f t="shared" si="782"/>
        <v>0</v>
      </c>
      <c r="K182" s="23">
        <f t="shared" si="782"/>
        <v>0</v>
      </c>
      <c r="L182" s="23">
        <f t="shared" si="782"/>
        <v>0</v>
      </c>
      <c r="M182" s="23">
        <f t="shared" si="782"/>
        <v>0</v>
      </c>
      <c r="N182" s="23">
        <f t="shared" si="782"/>
        <v>0</v>
      </c>
      <c r="O182" s="23">
        <f t="shared" si="782"/>
        <v>0</v>
      </c>
      <c r="P182" s="23">
        <f t="shared" si="782"/>
        <v>0</v>
      </c>
      <c r="Q182" s="23">
        <f t="shared" si="782"/>
        <v>0</v>
      </c>
      <c r="R182" s="23">
        <f t="shared" si="782"/>
        <v>0</v>
      </c>
      <c r="S182" s="23">
        <f t="shared" si="782"/>
        <v>0</v>
      </c>
      <c r="T182" s="23">
        <f>+T179</f>
        <v>8.5</v>
      </c>
      <c r="U182" s="23">
        <f t="shared" ref="U182:W182" si="783">+U179</f>
        <v>14.6</v>
      </c>
      <c r="V182" s="23">
        <f t="shared" si="783"/>
        <v>17.600000000000001</v>
      </c>
      <c r="W182" s="23">
        <f t="shared" si="783"/>
        <v>24.1</v>
      </c>
      <c r="X182" s="23">
        <f>+X179-X183</f>
        <v>27.799999999999997</v>
      </c>
      <c r="Y182" s="23">
        <f>+Y179-Y183</f>
        <v>29.1</v>
      </c>
      <c r="Z182" s="101">
        <f>+Y182+3</f>
        <v>32.1</v>
      </c>
      <c r="AA182" s="101">
        <f>+Z182+3</f>
        <v>35.1</v>
      </c>
      <c r="AD182" s="23">
        <f t="shared" ref="AD182:AE182" si="784">+AD179</f>
        <v>0</v>
      </c>
      <c r="AE182" s="23">
        <f t="shared" si="784"/>
        <v>0</v>
      </c>
      <c r="AF182" s="25">
        <f t="shared" ref="AF182:AF183" si="785">+IFERROR(H182+I182+J182+K182,"n/a")</f>
        <v>0</v>
      </c>
      <c r="AG182" s="25">
        <f t="shared" ref="AG182:AG183" si="786">+IFERROR(L182+M182+N182+O182,"n/a")</f>
        <v>0</v>
      </c>
      <c r="AH182" s="25">
        <f t="shared" ref="AH182:AH183" si="787">+IFERROR(P182+Q182+R182+S182,"n/a")</f>
        <v>0</v>
      </c>
      <c r="AI182" s="25">
        <f t="shared" ref="AI182:AI183" si="788">+IFERROR(T182+U182+V182+W182,"n/a")</f>
        <v>64.800000000000011</v>
      </c>
      <c r="AJ182" s="25">
        <f t="shared" ref="AJ182:AJ183" si="789">+IFERROR(X182+Y182+Z182+AA182,"n/a")</f>
        <v>124.1</v>
      </c>
    </row>
    <row r="183" spans="2:38" ht="10.15" x14ac:dyDescent="0.2">
      <c r="B183" s="7" t="s">
        <v>414</v>
      </c>
      <c r="D183" s="24">
        <v>0</v>
      </c>
      <c r="E183" s="24">
        <v>0</v>
      </c>
      <c r="F183" s="24">
        <v>0</v>
      </c>
      <c r="G183" s="24">
        <v>0</v>
      </c>
      <c r="H183" s="24">
        <v>0</v>
      </c>
      <c r="I183" s="24">
        <v>0</v>
      </c>
      <c r="J183" s="24">
        <v>0</v>
      </c>
      <c r="K183" s="24">
        <v>0</v>
      </c>
      <c r="L183" s="24">
        <v>0</v>
      </c>
      <c r="M183" s="24">
        <v>0</v>
      </c>
      <c r="N183" s="24">
        <v>0</v>
      </c>
      <c r="O183" s="24">
        <v>0</v>
      </c>
      <c r="P183" s="24">
        <v>0</v>
      </c>
      <c r="Q183" s="24">
        <v>0</v>
      </c>
      <c r="R183" s="24">
        <v>0</v>
      </c>
      <c r="S183" s="24">
        <v>0</v>
      </c>
      <c r="T183" s="24">
        <v>0</v>
      </c>
      <c r="U183" s="24">
        <v>0</v>
      </c>
      <c r="V183" s="24">
        <v>0</v>
      </c>
      <c r="W183" s="24">
        <v>0</v>
      </c>
      <c r="X183" s="24">
        <v>11</v>
      </c>
      <c r="Y183" s="24">
        <f>25-X183</f>
        <v>14</v>
      </c>
      <c r="Z183" s="101">
        <f>+Y183+4</f>
        <v>18</v>
      </c>
      <c r="AA183" s="101">
        <f>+Z183+4</f>
        <v>22</v>
      </c>
      <c r="AD183" s="24">
        <v>0</v>
      </c>
      <c r="AE183" s="24">
        <v>0</v>
      </c>
      <c r="AF183" s="25">
        <f t="shared" si="785"/>
        <v>0</v>
      </c>
      <c r="AG183" s="25">
        <f t="shared" si="786"/>
        <v>0</v>
      </c>
      <c r="AH183" s="25">
        <f t="shared" si="787"/>
        <v>0</v>
      </c>
      <c r="AI183" s="25">
        <f t="shared" si="788"/>
        <v>0</v>
      </c>
      <c r="AJ183" s="25">
        <f t="shared" si="789"/>
        <v>65</v>
      </c>
    </row>
    <row r="184" spans="2:38" ht="10.15" x14ac:dyDescent="0.2">
      <c r="B184" s="7"/>
    </row>
    <row r="185" spans="2:38" ht="10.15" x14ac:dyDescent="0.2">
      <c r="B185" s="7" t="s">
        <v>28</v>
      </c>
      <c r="R185" s="26"/>
    </row>
    <row r="186" spans="2:38" ht="10.15" x14ac:dyDescent="0.2">
      <c r="B186" s="8" t="s">
        <v>434</v>
      </c>
      <c r="H186" s="28">
        <f>+H188</f>
        <v>0.99</v>
      </c>
      <c r="I186" s="28">
        <f t="shared" ref="I186:W186" si="790">+I188</f>
        <v>0.62</v>
      </c>
      <c r="J186" s="28">
        <f t="shared" si="790"/>
        <v>2.2000000000000002</v>
      </c>
      <c r="K186" s="28">
        <f t="shared" si="790"/>
        <v>0.77</v>
      </c>
      <c r="L186" s="28">
        <f t="shared" si="790"/>
        <v>1.39</v>
      </c>
      <c r="M186" s="28">
        <f t="shared" si="790"/>
        <v>1.71</v>
      </c>
      <c r="N186" s="28">
        <f t="shared" si="790"/>
        <v>0.69</v>
      </c>
      <c r="O186" s="28">
        <f t="shared" si="790"/>
        <v>0.56999999999999995</v>
      </c>
      <c r="P186" s="28">
        <f t="shared" si="790"/>
        <v>0.14000000000000001</v>
      </c>
      <c r="Q186" s="28">
        <f t="shared" si="790"/>
        <v>0.23</v>
      </c>
      <c r="R186" s="28">
        <f t="shared" si="790"/>
        <v>0.32</v>
      </c>
      <c r="S186" s="28">
        <f t="shared" si="790"/>
        <v>0.56999999999999995</v>
      </c>
      <c r="T186" s="28">
        <f t="shared" si="790"/>
        <v>0.79</v>
      </c>
      <c r="U186" s="28">
        <f t="shared" si="790"/>
        <v>0.326829268292683</v>
      </c>
      <c r="V186" s="28">
        <f t="shared" si="790"/>
        <v>0.49063670411985028</v>
      </c>
      <c r="W186" s="28">
        <f t="shared" si="790"/>
        <v>0.39859550561797752</v>
      </c>
      <c r="X186" s="27">
        <f t="shared" ref="I186:Y187" si="791">+IFERROR(X172/T172-1,"n/a")</f>
        <v>0.52834645669291347</v>
      </c>
      <c r="Y186" s="27">
        <f t="shared" si="791"/>
        <v>0.46654411764705883</v>
      </c>
      <c r="Z186" s="92">
        <v>0.3</v>
      </c>
      <c r="AA186" s="92">
        <v>0.35</v>
      </c>
      <c r="AE186" s="28">
        <f>+AE188</f>
        <v>0.56226473721355541</v>
      </c>
      <c r="AF186" s="28">
        <f t="shared" ref="AF186:AI186" si="792">+AF188</f>
        <v>1.0680036832500033</v>
      </c>
      <c r="AG186" s="28">
        <f t="shared" si="792"/>
        <v>0.91</v>
      </c>
      <c r="AH186" s="28">
        <f t="shared" si="792"/>
        <v>0.35</v>
      </c>
      <c r="AI186" s="28">
        <f t="shared" si="792"/>
        <v>0.4658762886597938</v>
      </c>
      <c r="AJ186" s="28">
        <f t="shared" ref="AJ186:AJ194" si="793">+IFERROR(AJ172/AI172-1,"n/a")</f>
        <v>0.39015753569167999</v>
      </c>
    </row>
    <row r="187" spans="2:38" ht="12" x14ac:dyDescent="0.35">
      <c r="B187" s="8" t="s">
        <v>435</v>
      </c>
      <c r="H187" s="29" t="str">
        <f>+IFERROR(H173/D173-1,"n/a")</f>
        <v>n/a</v>
      </c>
      <c r="I187" s="29" t="str">
        <f t="shared" si="791"/>
        <v>n/a</v>
      </c>
      <c r="J187" s="29" t="str">
        <f t="shared" si="791"/>
        <v>n/a</v>
      </c>
      <c r="K187" s="29" t="str">
        <f t="shared" si="791"/>
        <v>n/a</v>
      </c>
      <c r="L187" s="29" t="str">
        <f t="shared" si="791"/>
        <v>n/a</v>
      </c>
      <c r="M187" s="29" t="str">
        <f t="shared" si="791"/>
        <v>n/a</v>
      </c>
      <c r="N187" s="29" t="str">
        <f t="shared" si="791"/>
        <v>n/a</v>
      </c>
      <c r="O187" s="29" t="str">
        <f t="shared" si="791"/>
        <v>n/a</v>
      </c>
      <c r="P187" s="29" t="str">
        <f t="shared" si="791"/>
        <v>n/a</v>
      </c>
      <c r="Q187" s="29" t="str">
        <f t="shared" si="791"/>
        <v>n/a</v>
      </c>
      <c r="R187" s="29" t="str">
        <f t="shared" si="791"/>
        <v>n/a</v>
      </c>
      <c r="S187" s="29" t="str">
        <f t="shared" si="791"/>
        <v>n/a</v>
      </c>
      <c r="T187" s="29" t="str">
        <f t="shared" si="791"/>
        <v>n/a</v>
      </c>
      <c r="U187" s="29" t="str">
        <f t="shared" si="791"/>
        <v>n/a</v>
      </c>
      <c r="V187" s="29" t="str">
        <f t="shared" si="791"/>
        <v>n/a</v>
      </c>
      <c r="W187" s="29" t="str">
        <f t="shared" si="791"/>
        <v>n/a</v>
      </c>
      <c r="X187" s="29" t="str">
        <f t="shared" si="791"/>
        <v>n/a</v>
      </c>
      <c r="Y187" s="29" t="str">
        <f t="shared" si="791"/>
        <v>n/a</v>
      </c>
      <c r="Z187" s="29" t="str">
        <f t="shared" ref="Z187:Z188" si="794">+IFERROR(Z173/V173-1,"n/a")</f>
        <v>n/a</v>
      </c>
      <c r="AA187" s="29" t="str">
        <f t="shared" ref="AA187:AA188" si="795">+IFERROR(AA173/W173-1,"n/a")</f>
        <v>n/a</v>
      </c>
      <c r="AE187" s="29" t="str">
        <f t="shared" ref="AE187:AE195" si="796">+IFERROR(AE173/AD173-1,"n/a")</f>
        <v>n/a</v>
      </c>
      <c r="AF187" s="29" t="str">
        <f t="shared" ref="AF187:AI187" si="797">+IFERROR(AF173/AE173-1,"n/a")</f>
        <v>n/a</v>
      </c>
      <c r="AG187" s="29" t="str">
        <f t="shared" si="797"/>
        <v>n/a</v>
      </c>
      <c r="AH187" s="29" t="str">
        <f t="shared" si="797"/>
        <v>n/a</v>
      </c>
      <c r="AI187" s="29" t="str">
        <f t="shared" si="797"/>
        <v>n/a</v>
      </c>
      <c r="AJ187" s="29" t="str">
        <f t="shared" si="793"/>
        <v>n/a</v>
      </c>
    </row>
    <row r="188" spans="2:38" ht="10.15" x14ac:dyDescent="0.2">
      <c r="B188" s="9" t="s">
        <v>73</v>
      </c>
      <c r="H188" s="15">
        <v>0.99</v>
      </c>
      <c r="I188" s="15">
        <v>0.62</v>
      </c>
      <c r="J188" s="15">
        <v>2.2000000000000002</v>
      </c>
      <c r="K188" s="15">
        <v>0.77</v>
      </c>
      <c r="L188" s="15">
        <v>1.39</v>
      </c>
      <c r="M188" s="15">
        <v>1.71</v>
      </c>
      <c r="N188" s="15">
        <v>0.69</v>
      </c>
      <c r="O188" s="15">
        <v>0.56999999999999995</v>
      </c>
      <c r="P188" s="15">
        <v>0.14000000000000001</v>
      </c>
      <c r="Q188" s="15">
        <v>0.23</v>
      </c>
      <c r="R188" s="15">
        <v>0.32</v>
      </c>
      <c r="S188" s="15">
        <v>0.56999999999999995</v>
      </c>
      <c r="T188" s="15">
        <v>0.79</v>
      </c>
      <c r="U188" s="27">
        <f>+IFERROR(U174/Q174-1,"n/a")</f>
        <v>0.326829268292683</v>
      </c>
      <c r="V188" s="27">
        <f>+IFERROR(V174/R174-1,"n/a")</f>
        <v>0.49063670411985028</v>
      </c>
      <c r="W188" s="27">
        <f>+IFERROR(W174/S174-1,"n/a")</f>
        <v>0.39859550561797752</v>
      </c>
      <c r="X188" s="27">
        <f>+IFERROR(X174/T174-1,"n/a")</f>
        <v>1.0637795275590554</v>
      </c>
      <c r="Y188" s="27">
        <f>+IFERROR(Y174/U174-1,"n/a")</f>
        <v>1.084191176470588</v>
      </c>
      <c r="Z188" s="27">
        <f t="shared" si="794"/>
        <v>0.72713567839195981</v>
      </c>
      <c r="AA188" s="27">
        <f t="shared" si="795"/>
        <v>0.71151837718417354</v>
      </c>
      <c r="AE188" s="28">
        <f t="shared" si="796"/>
        <v>0.56226473721355541</v>
      </c>
      <c r="AF188" s="28">
        <f t="shared" ref="AF188:AF195" si="798">+IFERROR(AF174/AE174-1,"n/a")</f>
        <v>1.0680036832500033</v>
      </c>
      <c r="AG188" s="15">
        <v>0.91</v>
      </c>
      <c r="AH188" s="15">
        <v>0.35</v>
      </c>
      <c r="AI188" s="28">
        <f>+IFERROR(AI174/AH174-1,"n/a")</f>
        <v>0.4658762886597938</v>
      </c>
      <c r="AJ188" s="28">
        <f t="shared" si="793"/>
        <v>0.85010549265067858</v>
      </c>
    </row>
    <row r="189" spans="2:38" ht="10.15" x14ac:dyDescent="0.2">
      <c r="B189" s="8" t="s">
        <v>74</v>
      </c>
      <c r="H189" s="28">
        <f t="shared" ref="H189:J194" si="799">+IFERROR(H175/D175-1,"n/a")</f>
        <v>1.4273880811039716</v>
      </c>
      <c r="I189" s="28">
        <f t="shared" si="799"/>
        <v>-6.7820335027613532E-2</v>
      </c>
      <c r="J189" s="28">
        <f t="shared" si="799"/>
        <v>0.14516129032258074</v>
      </c>
      <c r="K189" s="15">
        <v>0.56999999999999995</v>
      </c>
      <c r="L189" s="15">
        <v>0.77</v>
      </c>
      <c r="M189" s="15">
        <v>4.57</v>
      </c>
      <c r="N189" s="15">
        <v>2.94</v>
      </c>
      <c r="O189" s="15">
        <v>1.1499999999999999</v>
      </c>
      <c r="P189" s="15">
        <v>0.66</v>
      </c>
      <c r="Q189" s="15">
        <v>0.53</v>
      </c>
      <c r="R189" s="15">
        <v>0.67</v>
      </c>
      <c r="S189" s="15">
        <v>0.6</v>
      </c>
      <c r="T189" s="15">
        <v>0.75</v>
      </c>
      <c r="U189" s="15">
        <v>0.35</v>
      </c>
      <c r="V189" s="15">
        <v>0.47</v>
      </c>
      <c r="W189" s="15">
        <v>0.18</v>
      </c>
      <c r="X189" s="15">
        <v>0.34</v>
      </c>
      <c r="Y189" s="15">
        <v>0.37</v>
      </c>
      <c r="Z189" s="92">
        <v>-0.05</v>
      </c>
      <c r="AA189" s="92">
        <v>0.3</v>
      </c>
      <c r="AE189" s="28">
        <f t="shared" si="796"/>
        <v>1.6458333333333335</v>
      </c>
      <c r="AF189" s="28">
        <f t="shared" si="798"/>
        <v>0.47244094488188981</v>
      </c>
      <c r="AG189" s="15">
        <v>1.78</v>
      </c>
      <c r="AH189" s="15">
        <v>0.61</v>
      </c>
      <c r="AI189" s="15">
        <v>0.38</v>
      </c>
      <c r="AJ189" s="28">
        <f t="shared" si="793"/>
        <v>0.21655127650367811</v>
      </c>
    </row>
    <row r="190" spans="2:38" ht="10.15" x14ac:dyDescent="0.2">
      <c r="B190" s="8" t="s">
        <v>63</v>
      </c>
      <c r="H190" s="28" t="str">
        <f t="shared" si="799"/>
        <v>n/a</v>
      </c>
      <c r="I190" s="28" t="str">
        <f t="shared" si="799"/>
        <v>n/a</v>
      </c>
      <c r="J190" s="28" t="str">
        <f t="shared" si="799"/>
        <v>n/a</v>
      </c>
      <c r="K190" s="28" t="str">
        <f t="shared" ref="K190:S193" si="800">+IFERROR(K176/G176-1,"n/a")</f>
        <v>n/a</v>
      </c>
      <c r="L190" s="28" t="str">
        <f t="shared" si="800"/>
        <v>n/a</v>
      </c>
      <c r="M190" s="28" t="str">
        <f t="shared" si="800"/>
        <v>n/a</v>
      </c>
      <c r="N190" s="28" t="str">
        <f t="shared" si="800"/>
        <v>n/a</v>
      </c>
      <c r="O190" s="28" t="str">
        <f t="shared" si="800"/>
        <v>n/a</v>
      </c>
      <c r="P190" s="28">
        <f t="shared" si="800"/>
        <v>4.2857142857142856</v>
      </c>
      <c r="Q190" s="28">
        <f t="shared" si="800"/>
        <v>2.9375</v>
      </c>
      <c r="R190" s="28">
        <f t="shared" si="800"/>
        <v>1.6153846153846154</v>
      </c>
      <c r="S190" s="28">
        <f t="shared" si="800"/>
        <v>0.90909090909090917</v>
      </c>
      <c r="T190" s="15">
        <v>0.84</v>
      </c>
      <c r="U190" s="15">
        <v>0.54</v>
      </c>
      <c r="V190" s="15">
        <v>0.45</v>
      </c>
      <c r="W190" s="15">
        <v>0.42</v>
      </c>
      <c r="X190" s="15">
        <v>0.44</v>
      </c>
      <c r="Y190" s="15">
        <v>0.33</v>
      </c>
      <c r="Z190" s="92">
        <v>0.3</v>
      </c>
      <c r="AA190" s="92">
        <v>0.3</v>
      </c>
      <c r="AE190" s="28" t="str">
        <f t="shared" si="796"/>
        <v>n/a</v>
      </c>
      <c r="AF190" s="28" t="str">
        <f t="shared" si="798"/>
        <v>n/a</v>
      </c>
      <c r="AG190" s="28" t="str">
        <f t="shared" ref="AG190:AG195" si="801">+IFERROR(AG176/AF176-1,"n/a")</f>
        <v>n/a</v>
      </c>
      <c r="AH190" s="15">
        <v>1.83</v>
      </c>
      <c r="AI190" s="15">
        <v>0.53</v>
      </c>
      <c r="AJ190" s="28">
        <f t="shared" si="793"/>
        <v>0.33342776203966018</v>
      </c>
    </row>
    <row r="191" spans="2:38" ht="12" x14ac:dyDescent="0.35">
      <c r="B191" s="8" t="s">
        <v>75</v>
      </c>
      <c r="H191" s="29">
        <f t="shared" si="799"/>
        <v>-0.52468111385940897</v>
      </c>
      <c r="I191" s="29">
        <f t="shared" si="799"/>
        <v>-0.81239154057465068</v>
      </c>
      <c r="J191" s="29">
        <f t="shared" si="799"/>
        <v>-0.63414634146341464</v>
      </c>
      <c r="K191" s="29">
        <f t="shared" si="800"/>
        <v>-0.62745098039215685</v>
      </c>
      <c r="L191" s="29">
        <f t="shared" si="800"/>
        <v>-0.86363636363636365</v>
      </c>
      <c r="M191" s="29">
        <f t="shared" si="800"/>
        <v>-0.8</v>
      </c>
      <c r="N191" s="29">
        <f t="shared" si="800"/>
        <v>-1.0666666666666667</v>
      </c>
      <c r="O191" s="29">
        <f t="shared" si="800"/>
        <v>-1</v>
      </c>
      <c r="P191" s="29">
        <f t="shared" si="800"/>
        <v>-1</v>
      </c>
      <c r="Q191" s="29">
        <f t="shared" si="800"/>
        <v>-1</v>
      </c>
      <c r="R191" s="29">
        <f t="shared" si="800"/>
        <v>-1</v>
      </c>
      <c r="S191" s="29" t="str">
        <f t="shared" si="800"/>
        <v>n/a</v>
      </c>
      <c r="T191" s="29" t="str">
        <f t="shared" ref="T191:Y193" si="802">+IFERROR(T177/P177-1,"n/a")</f>
        <v>n/a</v>
      </c>
      <c r="U191" s="29" t="str">
        <f t="shared" si="802"/>
        <v>n/a</v>
      </c>
      <c r="V191" s="29" t="str">
        <f t="shared" si="802"/>
        <v>n/a</v>
      </c>
      <c r="W191" s="29">
        <f t="shared" si="802"/>
        <v>-13.130000000000223</v>
      </c>
      <c r="X191" s="29">
        <f t="shared" si="802"/>
        <v>19.519999999994408</v>
      </c>
      <c r="Y191" s="29">
        <f t="shared" si="802"/>
        <v>5.8000000000007388</v>
      </c>
      <c r="Z191" s="91">
        <v>0</v>
      </c>
      <c r="AA191" s="91">
        <v>0</v>
      </c>
      <c r="AE191" s="29">
        <f t="shared" si="796"/>
        <v>-5.1548429630737469E-2</v>
      </c>
      <c r="AF191" s="29">
        <f t="shared" si="798"/>
        <v>-0.65550937604529524</v>
      </c>
      <c r="AG191" s="29">
        <f t="shared" si="801"/>
        <v>-0.93939393939393945</v>
      </c>
      <c r="AH191" s="29">
        <f t="shared" ref="AH191:AI193" si="803">+IFERROR(AH177/AG177-1,"n/a")</f>
        <v>-1.25</v>
      </c>
      <c r="AI191" s="29">
        <f t="shared" si="803"/>
        <v>-13.830000000000268</v>
      </c>
      <c r="AJ191" s="29">
        <f t="shared" si="793"/>
        <v>2.8682774746708661E-2</v>
      </c>
    </row>
    <row r="192" spans="2:38" ht="10.15" x14ac:dyDescent="0.2">
      <c r="B192" s="9" t="s">
        <v>64</v>
      </c>
      <c r="H192" s="27">
        <f t="shared" si="799"/>
        <v>0.48</v>
      </c>
      <c r="I192" s="27">
        <f t="shared" si="799"/>
        <v>-0.17000000000000004</v>
      </c>
      <c r="J192" s="27">
        <f t="shared" si="799"/>
        <v>0.47142857142857153</v>
      </c>
      <c r="K192" s="27">
        <f t="shared" si="800"/>
        <v>0.38617886178861793</v>
      </c>
      <c r="L192" s="27">
        <f t="shared" si="800"/>
        <v>0.79245283018867929</v>
      </c>
      <c r="M192" s="27">
        <f t="shared" si="800"/>
        <v>2.6785714285714284</v>
      </c>
      <c r="N192" s="27">
        <f t="shared" si="800"/>
        <v>1.470873786407767</v>
      </c>
      <c r="O192" s="27">
        <f t="shared" si="800"/>
        <v>0.87096774193548376</v>
      </c>
      <c r="P192" s="27">
        <f t="shared" si="800"/>
        <v>0.50175438596491229</v>
      </c>
      <c r="Q192" s="27">
        <f t="shared" si="800"/>
        <v>0.5</v>
      </c>
      <c r="R192" s="27">
        <f t="shared" si="800"/>
        <v>0.57760314341846763</v>
      </c>
      <c r="S192" s="27">
        <f t="shared" si="800"/>
        <v>0.60344827586206895</v>
      </c>
      <c r="T192" s="27">
        <f t="shared" si="802"/>
        <v>0.7684579439252337</v>
      </c>
      <c r="U192" s="27">
        <f t="shared" si="802"/>
        <v>0.36148867313915845</v>
      </c>
      <c r="V192" s="27">
        <f t="shared" si="802"/>
        <v>0.47496886674968875</v>
      </c>
      <c r="W192" s="27">
        <f t="shared" si="802"/>
        <v>0.28644183773216048</v>
      </c>
      <c r="X192" s="27">
        <f t="shared" si="802"/>
        <v>0.58693090236490963</v>
      </c>
      <c r="Y192" s="27">
        <f t="shared" ref="Y192:AA194" si="804">+IFERROR(Y178/U178-1,"n/a")</f>
        <v>0.59688614214404589</v>
      </c>
      <c r="Z192" s="27">
        <f t="shared" si="804"/>
        <v>0.24041708882134416</v>
      </c>
      <c r="AA192" s="27">
        <f t="shared" si="804"/>
        <v>0.45292660501660298</v>
      </c>
      <c r="AE192" s="28">
        <f t="shared" si="796"/>
        <v>0.51414985896042675</v>
      </c>
      <c r="AF192" s="28">
        <f t="shared" si="798"/>
        <v>0.30177625793439589</v>
      </c>
      <c r="AG192" s="28">
        <f t="shared" si="801"/>
        <v>1.2542787286063568</v>
      </c>
      <c r="AH192" s="28">
        <f t="shared" si="803"/>
        <v>0.55748373101952287</v>
      </c>
      <c r="AI192" s="28">
        <f t="shared" si="803"/>
        <v>0.42713440111420597</v>
      </c>
      <c r="AJ192" s="28">
        <f t="shared" si="793"/>
        <v>0.44581687498322697</v>
      </c>
    </row>
    <row r="193" spans="2:36" ht="12" x14ac:dyDescent="0.35">
      <c r="B193" s="8" t="s">
        <v>413</v>
      </c>
      <c r="H193" s="29" t="str">
        <f t="shared" si="799"/>
        <v>n/a</v>
      </c>
      <c r="I193" s="29" t="str">
        <f t="shared" si="799"/>
        <v>n/a</v>
      </c>
      <c r="J193" s="29" t="str">
        <f t="shared" si="799"/>
        <v>n/a</v>
      </c>
      <c r="K193" s="29" t="str">
        <f t="shared" si="800"/>
        <v>n/a</v>
      </c>
      <c r="L193" s="29" t="str">
        <f t="shared" si="800"/>
        <v>n/a</v>
      </c>
      <c r="M193" s="29" t="str">
        <f t="shared" si="800"/>
        <v>n/a</v>
      </c>
      <c r="N193" s="29" t="str">
        <f t="shared" si="800"/>
        <v>n/a</v>
      </c>
      <c r="O193" s="29" t="str">
        <f t="shared" si="800"/>
        <v>n/a</v>
      </c>
      <c r="P193" s="29" t="str">
        <f t="shared" si="800"/>
        <v>n/a</v>
      </c>
      <c r="Q193" s="29" t="str">
        <f t="shared" si="800"/>
        <v>n/a</v>
      </c>
      <c r="R193" s="29" t="str">
        <f t="shared" si="800"/>
        <v>n/a</v>
      </c>
      <c r="S193" s="29" t="str">
        <f t="shared" si="800"/>
        <v>n/a</v>
      </c>
      <c r="T193" s="29" t="str">
        <f t="shared" si="802"/>
        <v>n/a</v>
      </c>
      <c r="U193" s="29" t="str">
        <f t="shared" si="802"/>
        <v>n/a</v>
      </c>
      <c r="V193" s="29" t="str">
        <f t="shared" si="802"/>
        <v>n/a</v>
      </c>
      <c r="W193" s="29" t="str">
        <f t="shared" si="802"/>
        <v>n/a</v>
      </c>
      <c r="X193" s="29">
        <f t="shared" si="802"/>
        <v>3.5647058823529409</v>
      </c>
      <c r="Y193" s="29">
        <f t="shared" si="804"/>
        <v>1.952054794520548</v>
      </c>
      <c r="Z193" s="29">
        <f t="shared" si="804"/>
        <v>1.8465909090909087</v>
      </c>
      <c r="AA193" s="29">
        <f t="shared" si="804"/>
        <v>1.3692946058091287</v>
      </c>
      <c r="AE193" s="29" t="str">
        <f t="shared" si="796"/>
        <v>n/a</v>
      </c>
      <c r="AF193" s="29" t="str">
        <f t="shared" si="798"/>
        <v>n/a</v>
      </c>
      <c r="AG193" s="29" t="str">
        <f t="shared" si="801"/>
        <v>n/a</v>
      </c>
      <c r="AH193" s="29" t="str">
        <f t="shared" si="803"/>
        <v>n/a</v>
      </c>
      <c r="AI193" s="29" t="str">
        <f t="shared" si="803"/>
        <v>n/a</v>
      </c>
      <c r="AJ193" s="29">
        <f t="shared" si="793"/>
        <v>1.9182098765432092</v>
      </c>
    </row>
    <row r="194" spans="2:36" ht="10.15" x14ac:dyDescent="0.2">
      <c r="B194" s="9" t="s">
        <v>65</v>
      </c>
      <c r="H194" s="27">
        <f t="shared" si="799"/>
        <v>0.48</v>
      </c>
      <c r="I194" s="27">
        <f t="shared" si="799"/>
        <v>-0.17000000000000004</v>
      </c>
      <c r="J194" s="27">
        <f t="shared" si="799"/>
        <v>0.47142857142857153</v>
      </c>
      <c r="K194" s="27">
        <f>+IFERROR(K180/G180-1,"n/a")</f>
        <v>0.38617886178861793</v>
      </c>
      <c r="L194" s="27">
        <f>+IFERROR(L180/H180-1,"n/a")</f>
        <v>0.79245283018867929</v>
      </c>
      <c r="M194" s="27">
        <f>+IFERROR(M180/I180-1,"n/a")</f>
        <v>2.6785714285714284</v>
      </c>
      <c r="N194" s="27">
        <f>+IFERROR(N180/J180-1,"n/a")</f>
        <v>1.470873786407767</v>
      </c>
      <c r="O194" s="27">
        <f>+IFERROR(O180/K180-1,"n/a")</f>
        <v>0.87096774193548376</v>
      </c>
      <c r="P194" s="15">
        <v>0.5</v>
      </c>
      <c r="Q194" s="15">
        <v>0.5</v>
      </c>
      <c r="R194" s="15">
        <v>0.57999999999999996</v>
      </c>
      <c r="S194" s="15">
        <v>0.6</v>
      </c>
      <c r="T194" s="27">
        <f>+IFERROR(T180/P180-1,"n/a")</f>
        <v>0.78831775700934581</v>
      </c>
      <c r="U194" s="15">
        <v>0.39</v>
      </c>
      <c r="V194" s="15">
        <v>0.5</v>
      </c>
      <c r="W194" s="15">
        <v>0.31</v>
      </c>
      <c r="X194" s="15">
        <v>0.62</v>
      </c>
      <c r="Y194" s="15">
        <v>0.62</v>
      </c>
      <c r="Z194" s="27">
        <f t="shared" si="804"/>
        <v>0.2639351081530783</v>
      </c>
      <c r="AA194" s="27">
        <f t="shared" si="804"/>
        <v>0.46940595315379841</v>
      </c>
      <c r="AE194" s="28">
        <f t="shared" si="796"/>
        <v>0.51414985896042675</v>
      </c>
      <c r="AF194" s="28">
        <f t="shared" si="798"/>
        <v>0.30177625793439589</v>
      </c>
      <c r="AG194" s="28">
        <f t="shared" si="801"/>
        <v>1.2542787286063568</v>
      </c>
      <c r="AH194" s="28">
        <f>+IFERROR(AH180/AG180-1,"n/a")</f>
        <v>0.55748373101952287</v>
      </c>
      <c r="AI194" s="15">
        <v>0.45</v>
      </c>
      <c r="AJ194" s="28">
        <f t="shared" si="793"/>
        <v>0.46873278203831803</v>
      </c>
    </row>
    <row r="195" spans="2:36" ht="10.15" hidden="1" outlineLevel="1" x14ac:dyDescent="0.2">
      <c r="B195" s="22" t="s">
        <v>72</v>
      </c>
      <c r="H195" s="15">
        <v>0.48</v>
      </c>
      <c r="I195" s="15">
        <v>-0.17</v>
      </c>
      <c r="J195" s="15">
        <v>0.48</v>
      </c>
      <c r="K195" s="15">
        <v>0.38</v>
      </c>
      <c r="L195" s="15">
        <v>0.75</v>
      </c>
      <c r="M195" s="15">
        <v>2.5299999999999998</v>
      </c>
      <c r="N195" s="15">
        <v>1.34</v>
      </c>
      <c r="O195" s="15">
        <v>0.78</v>
      </c>
      <c r="P195" s="27">
        <f>+IFERROR(P181/L181-1,"n/a")</f>
        <v>0.40647482014388481</v>
      </c>
      <c r="Q195" s="27">
        <f>+IFERROR(Q181/M181-1,"n/a")</f>
        <v>0.4015151515151516</v>
      </c>
      <c r="R195" s="27">
        <f>+IFERROR(R181/N181-1,"n/a")</f>
        <v>0.52173913043478271</v>
      </c>
      <c r="S195" s="27">
        <f>+IFERROR(S181/O181-1,"n/a")</f>
        <v>0.58415841584158423</v>
      </c>
      <c r="T195" s="27">
        <f>+IFERROR(T181/P181-1,"n/a")</f>
        <v>0.78363171355498706</v>
      </c>
      <c r="U195" s="27">
        <f>+IFERROR(U181/Q181-1,"n/a")</f>
        <v>0.36936936936936937</v>
      </c>
      <c r="V195" s="27">
        <f>+IFERROR(V181/R181-1,"n/a")</f>
        <v>0.50068027210884347</v>
      </c>
      <c r="W195" s="27">
        <f>+IFERROR(W181/S181-1,"n/a")</f>
        <v>0.3022187500000002</v>
      </c>
      <c r="X195" s="27">
        <f>+IFERROR(X181/T181-1,"n/a")</f>
        <v>0.63887008890163477</v>
      </c>
      <c r="Y195" s="27">
        <f>+IFERROR(Y181/U181-1,"n/a")</f>
        <v>0.65621052631578958</v>
      </c>
      <c r="AE195" s="28">
        <f t="shared" si="796"/>
        <v>0.51414985896042675</v>
      </c>
      <c r="AF195" s="28">
        <f t="shared" si="798"/>
        <v>0.30177625793439589</v>
      </c>
      <c r="AG195" s="28">
        <f t="shared" si="801"/>
        <v>1.1552567237163816</v>
      </c>
      <c r="AH195" s="28">
        <f>+IFERROR(AH181/AG181-1,"n/a")</f>
        <v>0.49801474758933639</v>
      </c>
      <c r="AI195" s="28">
        <f>+IFERROR(AI181/AH181-1,"n/a")</f>
        <v>0.44283604695191214</v>
      </c>
    </row>
    <row r="196" spans="2:36" ht="10.15" collapsed="1" x14ac:dyDescent="0.2">
      <c r="B196" s="22"/>
      <c r="P196" s="26"/>
      <c r="Q196" s="26"/>
    </row>
    <row r="197" spans="2:36" ht="10.15" x14ac:dyDescent="0.2">
      <c r="B197" s="7" t="s">
        <v>78</v>
      </c>
      <c r="P197" s="26"/>
      <c r="Q197" s="26"/>
    </row>
    <row r="198" spans="2:36" ht="10.15" x14ac:dyDescent="0.2">
      <c r="B198" s="8" t="s">
        <v>434</v>
      </c>
      <c r="E198" s="28">
        <f t="shared" ref="E198" si="805">IFERROR(E172/D172-1,"n/a")</f>
        <v>0.44100189933523248</v>
      </c>
      <c r="F198" s="28">
        <f t="shared" ref="F198" si="806">IFERROR(F172/E172-1,"n/a")</f>
        <v>-1.7377049180327786E-2</v>
      </c>
      <c r="G198" s="28">
        <f t="shared" ref="G198" si="807">IFERROR(G172/F172-1,"n/a")</f>
        <v>1.2162162162162162</v>
      </c>
      <c r="H198" s="28">
        <f t="shared" ref="H198" si="808">IFERROR(H172/G172-1,"n/a")</f>
        <v>-0.36585365853658536</v>
      </c>
      <c r="I198" s="28">
        <f t="shared" ref="I198" si="809">IFERROR(I172/H172-1,"n/a")</f>
        <v>0.17307692307692313</v>
      </c>
      <c r="J198" s="28">
        <f t="shared" ref="J198" si="810">IFERROR(J172/I172-1,"n/a")</f>
        <v>0.96721311475409832</v>
      </c>
      <c r="K198" s="28">
        <f t="shared" ref="K198" si="811">IFERROR(K172/J172-1,"n/a")</f>
        <v>0.20833333333333326</v>
      </c>
      <c r="L198" s="28">
        <f t="shared" ref="L198" si="812">IFERROR(L172/K172-1,"n/a")</f>
        <v>-0.13793103448275867</v>
      </c>
      <c r="M198" s="28">
        <f t="shared" ref="M198" si="813">IFERROR(M172/L172-1,"n/a")</f>
        <v>0.32800000000000007</v>
      </c>
      <c r="N198" s="28">
        <f t="shared" ref="N198" si="814">IFERROR(N172/M172-1,"n/a")</f>
        <v>0.22289156626506035</v>
      </c>
      <c r="O198" s="28">
        <f t="shared" ref="O198" si="815">IFERROR(O172/N172-1,"n/a")</f>
        <v>0.11330049261083741</v>
      </c>
      <c r="P198" s="28">
        <f t="shared" ref="P198" si="816">IFERROR(P172/O172-1,"n/a")</f>
        <v>-0.37168141592920356</v>
      </c>
      <c r="Q198" s="28">
        <f t="shared" ref="Q198" si="817">IFERROR(Q172/P172-1,"n/a")</f>
        <v>0.44366197183098599</v>
      </c>
      <c r="R198" s="28">
        <f t="shared" ref="R198" si="818">IFERROR(R172/Q172-1,"n/a")</f>
        <v>0.30243902439024395</v>
      </c>
      <c r="S198" s="28">
        <f t="shared" ref="S198" si="819">IFERROR(S172/R172-1,"n/a")</f>
        <v>0.33333333333333326</v>
      </c>
      <c r="T198" s="28">
        <f t="shared" ref="T198" si="820">IFERROR(T172/S172-1,"n/a")</f>
        <v>-0.2865168539325843</v>
      </c>
      <c r="U198" s="28">
        <f t="shared" ref="U198" si="821">IFERROR(U172/T172-1,"n/a")</f>
        <v>7.0866141732283561E-2</v>
      </c>
      <c r="V198" s="28">
        <f t="shared" ref="V198" si="822">IFERROR(V172/U172-1,"n/a")</f>
        <v>0.46323529411764697</v>
      </c>
      <c r="W198" s="28">
        <f t="shared" ref="W198" si="823">IFERROR(W172/V172-1,"n/a")</f>
        <v>0.25100502512562817</v>
      </c>
      <c r="X198" s="28">
        <f t="shared" ref="X198:Y198" si="824">IFERROR(X172/W172-1,"n/a")</f>
        <v>-0.22032536653946566</v>
      </c>
      <c r="Y198" s="28">
        <f t="shared" si="824"/>
        <v>2.7563111798042161E-2</v>
      </c>
      <c r="Z198" s="28">
        <f t="shared" ref="Z198" si="825">IFERROR(Z172/Y172-1,"n/a")</f>
        <v>0.29706693406868889</v>
      </c>
      <c r="AA198" s="28">
        <f t="shared" ref="AA198" si="826">IFERROR(AA172/Z172-1,"n/a")</f>
        <v>0.29912060301507526</v>
      </c>
    </row>
    <row r="199" spans="2:36" ht="12" x14ac:dyDescent="0.35">
      <c r="B199" s="8" t="s">
        <v>435</v>
      </c>
      <c r="E199" s="29" t="str">
        <f t="shared" ref="E199" si="827">IFERROR(E173/D173-1,"n/a")</f>
        <v>n/a</v>
      </c>
      <c r="F199" s="29" t="str">
        <f t="shared" ref="F199" si="828">IFERROR(F173/E173-1,"n/a")</f>
        <v>n/a</v>
      </c>
      <c r="G199" s="29" t="str">
        <f t="shared" ref="G199" si="829">IFERROR(G173/F173-1,"n/a")</f>
        <v>n/a</v>
      </c>
      <c r="H199" s="29" t="str">
        <f t="shared" ref="H199" si="830">IFERROR(H173/G173-1,"n/a")</f>
        <v>n/a</v>
      </c>
      <c r="I199" s="29" t="str">
        <f t="shared" ref="I199" si="831">IFERROR(I173/H173-1,"n/a")</f>
        <v>n/a</v>
      </c>
      <c r="J199" s="29" t="str">
        <f t="shared" ref="J199" si="832">IFERROR(J173/I173-1,"n/a")</f>
        <v>n/a</v>
      </c>
      <c r="K199" s="29" t="str">
        <f t="shared" ref="K199" si="833">IFERROR(K173/J173-1,"n/a")</f>
        <v>n/a</v>
      </c>
      <c r="L199" s="29" t="str">
        <f t="shared" ref="L199" si="834">IFERROR(L173/K173-1,"n/a")</f>
        <v>n/a</v>
      </c>
      <c r="M199" s="29" t="str">
        <f t="shared" ref="M199" si="835">IFERROR(M173/L173-1,"n/a")</f>
        <v>n/a</v>
      </c>
      <c r="N199" s="29" t="str">
        <f t="shared" ref="N199" si="836">IFERROR(N173/M173-1,"n/a")</f>
        <v>n/a</v>
      </c>
      <c r="O199" s="29" t="str">
        <f t="shared" ref="O199" si="837">IFERROR(O173/N173-1,"n/a")</f>
        <v>n/a</v>
      </c>
      <c r="P199" s="29" t="str">
        <f t="shared" ref="P199" si="838">IFERROR(P173/O173-1,"n/a")</f>
        <v>n/a</v>
      </c>
      <c r="Q199" s="29" t="str">
        <f t="shared" ref="Q199" si="839">IFERROR(Q173/P173-1,"n/a")</f>
        <v>n/a</v>
      </c>
      <c r="R199" s="29" t="str">
        <f t="shared" ref="R199" si="840">IFERROR(R173/Q173-1,"n/a")</f>
        <v>n/a</v>
      </c>
      <c r="S199" s="29" t="str">
        <f t="shared" ref="S199" si="841">IFERROR(S173/R173-1,"n/a")</f>
        <v>n/a</v>
      </c>
      <c r="T199" s="29" t="str">
        <f t="shared" ref="T199" si="842">IFERROR(T173/S173-1,"n/a")</f>
        <v>n/a</v>
      </c>
      <c r="U199" s="29" t="str">
        <f t="shared" ref="U199" si="843">IFERROR(U173/T173-1,"n/a")</f>
        <v>n/a</v>
      </c>
      <c r="V199" s="29" t="str">
        <f t="shared" ref="V199" si="844">IFERROR(V173/U173-1,"n/a")</f>
        <v>n/a</v>
      </c>
      <c r="W199" s="29" t="str">
        <f t="shared" ref="W199" si="845">IFERROR(W173/V173-1,"n/a")</f>
        <v>n/a</v>
      </c>
      <c r="X199" s="29" t="str">
        <f t="shared" ref="X199:Y199" si="846">IFERROR(X173/W173-1,"n/a")</f>
        <v>n/a</v>
      </c>
      <c r="Y199" s="29">
        <f t="shared" si="846"/>
        <v>0.23529411764705888</v>
      </c>
      <c r="Z199" s="29">
        <f t="shared" ref="Z199" si="847">IFERROR(Z173/Y173-1,"n/a")</f>
        <v>1.1904761904761862E-2</v>
      </c>
      <c r="AA199" s="29">
        <f t="shared" ref="AA199" si="848">IFERROR(AA173/Z173-1,"n/a")</f>
        <v>5.8823529411764719E-2</v>
      </c>
    </row>
    <row r="200" spans="2:36" ht="10.15" x14ac:dyDescent="0.2">
      <c r="B200" s="9" t="s">
        <v>73</v>
      </c>
      <c r="E200" s="27">
        <f t="shared" ref="E200:AA200" si="849">IFERROR(E174/D174-1,"n/a")</f>
        <v>0.44100189933523248</v>
      </c>
      <c r="F200" s="27">
        <f t="shared" si="849"/>
        <v>-1.7377049180327786E-2</v>
      </c>
      <c r="G200" s="27">
        <f t="shared" si="849"/>
        <v>1.2162162162162162</v>
      </c>
      <c r="H200" s="27">
        <f t="shared" si="849"/>
        <v>-0.36585365853658536</v>
      </c>
      <c r="I200" s="27">
        <f t="shared" si="849"/>
        <v>0.17307692307692313</v>
      </c>
      <c r="J200" s="27">
        <f t="shared" si="849"/>
        <v>0.96721311475409832</v>
      </c>
      <c r="K200" s="27">
        <f t="shared" si="849"/>
        <v>0.20833333333333326</v>
      </c>
      <c r="L200" s="27">
        <f t="shared" si="849"/>
        <v>-0.13793103448275867</v>
      </c>
      <c r="M200" s="27">
        <f t="shared" si="849"/>
        <v>0.32800000000000007</v>
      </c>
      <c r="N200" s="27">
        <f t="shared" si="849"/>
        <v>0.22289156626506035</v>
      </c>
      <c r="O200" s="27">
        <f t="shared" si="849"/>
        <v>0.11330049261083741</v>
      </c>
      <c r="P200" s="27">
        <f t="shared" si="849"/>
        <v>-0.37168141592920356</v>
      </c>
      <c r="Q200" s="27">
        <f t="shared" si="849"/>
        <v>0.44366197183098599</v>
      </c>
      <c r="R200" s="27">
        <f t="shared" si="849"/>
        <v>0.30243902439024395</v>
      </c>
      <c r="S200" s="27">
        <f t="shared" si="849"/>
        <v>0.33333333333333326</v>
      </c>
      <c r="T200" s="27">
        <f t="shared" si="849"/>
        <v>-0.2865168539325843</v>
      </c>
      <c r="U200" s="27">
        <f t="shared" si="849"/>
        <v>7.0866141732283561E-2</v>
      </c>
      <c r="V200" s="27">
        <f t="shared" si="849"/>
        <v>0.46323529411764697</v>
      </c>
      <c r="W200" s="27">
        <f t="shared" si="849"/>
        <v>0.25100502512562817</v>
      </c>
      <c r="X200" s="27">
        <f t="shared" si="849"/>
        <v>5.2821851777465456E-2</v>
      </c>
      <c r="Y200" s="27">
        <f t="shared" si="849"/>
        <v>8.1457458985120024E-2</v>
      </c>
      <c r="Z200" s="27">
        <f t="shared" si="849"/>
        <v>0.212559534309402</v>
      </c>
      <c r="AA200" s="27">
        <f t="shared" si="849"/>
        <v>0.2396930462612743</v>
      </c>
    </row>
    <row r="201" spans="2:36" ht="10.15" x14ac:dyDescent="0.2">
      <c r="B201" s="8" t="s">
        <v>74</v>
      </c>
      <c r="E201" s="28">
        <f t="shared" ref="E201:AA201" si="850">IFERROR(E175/D175-1,"n/a")</f>
        <v>0.25604304008486767</v>
      </c>
      <c r="F201" s="28">
        <f t="shared" si="850"/>
        <v>0.4096375421533649</v>
      </c>
      <c r="G201" s="28">
        <f t="shared" si="850"/>
        <v>0.82258064516129026</v>
      </c>
      <c r="H201" s="28">
        <f t="shared" si="850"/>
        <v>-0.24778761061946908</v>
      </c>
      <c r="I201" s="28">
        <f t="shared" si="850"/>
        <v>-0.51764705882352935</v>
      </c>
      <c r="J201" s="28">
        <f t="shared" si="850"/>
        <v>0.73170731707317072</v>
      </c>
      <c r="K201" s="28">
        <f t="shared" si="850"/>
        <v>1.492957746478873</v>
      </c>
      <c r="L201" s="28">
        <f t="shared" si="850"/>
        <v>-0.15254237288135597</v>
      </c>
      <c r="M201" s="28">
        <f t="shared" si="850"/>
        <v>0.52</v>
      </c>
      <c r="N201" s="28">
        <f t="shared" si="850"/>
        <v>0.23245614035087714</v>
      </c>
      <c r="O201" s="28">
        <f t="shared" si="850"/>
        <v>0.3487544483985765</v>
      </c>
      <c r="P201" s="28">
        <f t="shared" si="850"/>
        <v>-0.34300791556728227</v>
      </c>
      <c r="Q201" s="28">
        <f t="shared" si="850"/>
        <v>0.40562248995983929</v>
      </c>
      <c r="R201" s="28">
        <f t="shared" si="850"/>
        <v>0.33714285714285719</v>
      </c>
      <c r="S201" s="28">
        <f t="shared" si="850"/>
        <v>0.29273504273504281</v>
      </c>
      <c r="T201" s="28">
        <f t="shared" si="850"/>
        <v>-0.28099173553719003</v>
      </c>
      <c r="U201" s="28">
        <f t="shared" si="850"/>
        <v>8.7356321839080486E-2</v>
      </c>
      <c r="V201" s="28">
        <f t="shared" si="850"/>
        <v>0.45243128964059198</v>
      </c>
      <c r="W201" s="28">
        <f t="shared" si="850"/>
        <v>4.2212518195051008E-2</v>
      </c>
      <c r="X201" s="28">
        <f t="shared" si="850"/>
        <v>-0.18715083798882681</v>
      </c>
      <c r="Y201" s="28">
        <f t="shared" si="850"/>
        <v>0.10996563573883167</v>
      </c>
      <c r="Z201" s="28">
        <f t="shared" si="850"/>
        <v>1.0294117647058787E-2</v>
      </c>
      <c r="AA201" s="28">
        <f t="shared" si="850"/>
        <v>0.42618555121428048</v>
      </c>
    </row>
    <row r="202" spans="2:36" ht="10.15" x14ac:dyDescent="0.2">
      <c r="B202" s="8" t="s">
        <v>63</v>
      </c>
      <c r="E202" s="28" t="str">
        <f t="shared" ref="E202:AA202" si="851">IFERROR(E176/D176-1,"n/a")</f>
        <v>n/a</v>
      </c>
      <c r="F202" s="28" t="str">
        <f t="shared" si="851"/>
        <v>n/a</v>
      </c>
      <c r="G202" s="28" t="str">
        <f t="shared" si="851"/>
        <v>n/a</v>
      </c>
      <c r="H202" s="28" t="str">
        <f t="shared" si="851"/>
        <v>n/a</v>
      </c>
      <c r="I202" s="28" t="str">
        <f t="shared" si="851"/>
        <v>n/a</v>
      </c>
      <c r="J202" s="28" t="str">
        <f t="shared" si="851"/>
        <v>n/a</v>
      </c>
      <c r="K202" s="28" t="str">
        <f t="shared" si="851"/>
        <v>n/a</v>
      </c>
      <c r="L202" s="28" t="str">
        <f t="shared" si="851"/>
        <v>n/a</v>
      </c>
      <c r="M202" s="28">
        <f t="shared" si="851"/>
        <v>1.2857142857142856</v>
      </c>
      <c r="N202" s="28">
        <f t="shared" si="851"/>
        <v>0.625</v>
      </c>
      <c r="O202" s="28">
        <f t="shared" si="851"/>
        <v>0.26923076923076916</v>
      </c>
      <c r="P202" s="28">
        <f t="shared" si="851"/>
        <v>0.1212121212121211</v>
      </c>
      <c r="Q202" s="28">
        <f t="shared" si="851"/>
        <v>0.70270270270270263</v>
      </c>
      <c r="R202" s="28">
        <f t="shared" si="851"/>
        <v>7.9365079365079305E-2</v>
      </c>
      <c r="S202" s="28">
        <f t="shared" si="851"/>
        <v>-7.3529411764705843E-2</v>
      </c>
      <c r="T202" s="28">
        <f t="shared" si="851"/>
        <v>7.9365079365079305E-2</v>
      </c>
      <c r="U202" s="28">
        <f t="shared" si="851"/>
        <v>0.41176470588235303</v>
      </c>
      <c r="V202" s="28">
        <f t="shared" si="851"/>
        <v>3.125E-2</v>
      </c>
      <c r="W202" s="28">
        <f t="shared" si="851"/>
        <v>-9.0909090909090939E-2</v>
      </c>
      <c r="X202" s="28">
        <f t="shared" si="851"/>
        <v>7.7777777777777724E-2</v>
      </c>
      <c r="Y202" s="28">
        <f t="shared" si="851"/>
        <v>0.31958762886597936</v>
      </c>
      <c r="Z202" s="28">
        <f t="shared" si="851"/>
        <v>5.4687500000001332E-3</v>
      </c>
      <c r="AA202" s="28">
        <f t="shared" si="851"/>
        <v>-9.090909090909105E-2</v>
      </c>
    </row>
    <row r="203" spans="2:36" ht="12" x14ac:dyDescent="0.35">
      <c r="B203" s="8" t="s">
        <v>75</v>
      </c>
      <c r="E203" s="29">
        <f t="shared" ref="E203:AA203" si="852">IFERROR(E177/D177-1,"n/a")</f>
        <v>0.15162205274002272</v>
      </c>
      <c r="F203" s="29">
        <f t="shared" si="852"/>
        <v>-0.23080531635606771</v>
      </c>
      <c r="G203" s="29">
        <f t="shared" si="852"/>
        <v>0.24390243902439024</v>
      </c>
      <c r="H203" s="29">
        <f t="shared" si="852"/>
        <v>-0.56862745098039214</v>
      </c>
      <c r="I203" s="29">
        <f t="shared" si="852"/>
        <v>-0.54545454545454541</v>
      </c>
      <c r="J203" s="29">
        <f t="shared" si="852"/>
        <v>0.5</v>
      </c>
      <c r="K203" s="29">
        <f t="shared" si="852"/>
        <v>0.26666666666666661</v>
      </c>
      <c r="L203" s="29">
        <f t="shared" si="852"/>
        <v>-0.84210526315789469</v>
      </c>
      <c r="M203" s="29">
        <f t="shared" si="852"/>
        <v>-0.33333333333333337</v>
      </c>
      <c r="N203" s="29">
        <f t="shared" si="852"/>
        <v>-1.5</v>
      </c>
      <c r="O203" s="29">
        <f t="shared" si="852"/>
        <v>-1</v>
      </c>
      <c r="P203" s="29" t="str">
        <f t="shared" si="852"/>
        <v>n/a</v>
      </c>
      <c r="Q203" s="29" t="str">
        <f t="shared" si="852"/>
        <v>n/a</v>
      </c>
      <c r="R203" s="29" t="str">
        <f t="shared" si="852"/>
        <v>n/a</v>
      </c>
      <c r="S203" s="29" t="str">
        <f t="shared" si="852"/>
        <v>n/a</v>
      </c>
      <c r="T203" s="29">
        <f t="shared" si="852"/>
        <v>-0.89999999999997726</v>
      </c>
      <c r="U203" s="29">
        <f t="shared" si="852"/>
        <v>-4.9999999999988631</v>
      </c>
      <c r="V203" s="29">
        <f t="shared" si="852"/>
        <v>2.8421709430404007E-13</v>
      </c>
      <c r="W203" s="29">
        <f t="shared" si="852"/>
        <v>29.324999999993661</v>
      </c>
      <c r="X203" s="29">
        <f t="shared" si="852"/>
        <v>-1.1691673536685796</v>
      </c>
      <c r="Y203" s="29">
        <f t="shared" si="852"/>
        <v>-2.3255360623782964</v>
      </c>
      <c r="Z203" s="29">
        <f t="shared" si="852"/>
        <v>-0.85294117647056245</v>
      </c>
      <c r="AA203" s="29">
        <f t="shared" si="852"/>
        <v>29.324999999993661</v>
      </c>
    </row>
    <row r="204" spans="2:36" ht="10.15" x14ac:dyDescent="0.2">
      <c r="B204" s="9" t="s">
        <v>64</v>
      </c>
      <c r="E204" s="27">
        <f t="shared" ref="E204:AA204" si="853">IFERROR(E178/D178-1,"n/a")</f>
        <v>0.25604304008486767</v>
      </c>
      <c r="F204" s="27">
        <f t="shared" si="853"/>
        <v>3.7500000000000089E-2</v>
      </c>
      <c r="G204" s="27">
        <f t="shared" si="853"/>
        <v>0.75714285714285712</v>
      </c>
      <c r="H204" s="27">
        <f t="shared" si="853"/>
        <v>-0.35365853658536583</v>
      </c>
      <c r="I204" s="27">
        <f t="shared" si="853"/>
        <v>-0.29559748427672961</v>
      </c>
      <c r="J204" s="27">
        <f t="shared" si="853"/>
        <v>0.83928571428571419</v>
      </c>
      <c r="K204" s="27">
        <f t="shared" si="853"/>
        <v>0.65533980582524265</v>
      </c>
      <c r="L204" s="27">
        <f t="shared" si="853"/>
        <v>-0.16422287390029322</v>
      </c>
      <c r="M204" s="27">
        <f t="shared" si="853"/>
        <v>0.44561403508771935</v>
      </c>
      <c r="N204" s="27">
        <f t="shared" si="853"/>
        <v>0.2354368932038835</v>
      </c>
      <c r="O204" s="27">
        <f t="shared" si="853"/>
        <v>0.25343811394891946</v>
      </c>
      <c r="P204" s="27">
        <f t="shared" si="853"/>
        <v>-0.32915360501567403</v>
      </c>
      <c r="Q204" s="27">
        <f t="shared" si="853"/>
        <v>0.44392523364485981</v>
      </c>
      <c r="R204" s="27">
        <f t="shared" si="853"/>
        <v>0.29935275080906143</v>
      </c>
      <c r="S204" s="27">
        <f t="shared" si="853"/>
        <v>0.27397260273972601</v>
      </c>
      <c r="T204" s="27">
        <f t="shared" si="853"/>
        <v>-0.26011730205278594</v>
      </c>
      <c r="U204" s="27">
        <f t="shared" si="853"/>
        <v>0.11163958250759687</v>
      </c>
      <c r="V204" s="27">
        <f t="shared" si="853"/>
        <v>0.4076539101497505</v>
      </c>
      <c r="W204" s="27">
        <f t="shared" si="853"/>
        <v>0.11113644039175963</v>
      </c>
      <c r="X204" s="27">
        <f t="shared" si="853"/>
        <v>-8.7294362590518482E-2</v>
      </c>
      <c r="Y204" s="27">
        <f t="shared" si="853"/>
        <v>0.11861319337833476</v>
      </c>
      <c r="Z204" s="27">
        <f t="shared" si="853"/>
        <v>9.3426712909900012E-2</v>
      </c>
      <c r="AA204" s="27">
        <f t="shared" si="853"/>
        <v>0.30149746452030102</v>
      </c>
    </row>
    <row r="205" spans="2:36" ht="12" x14ac:dyDescent="0.35">
      <c r="B205" s="8" t="s">
        <v>413</v>
      </c>
      <c r="E205" s="29" t="str">
        <f t="shared" ref="E205:Y205" si="854">IFERROR(E179/D179-1,"n/a")</f>
        <v>n/a</v>
      </c>
      <c r="F205" s="29" t="str">
        <f t="shared" si="854"/>
        <v>n/a</v>
      </c>
      <c r="G205" s="29" t="str">
        <f t="shared" si="854"/>
        <v>n/a</v>
      </c>
      <c r="H205" s="29" t="str">
        <f t="shared" si="854"/>
        <v>n/a</v>
      </c>
      <c r="I205" s="29" t="str">
        <f t="shared" si="854"/>
        <v>n/a</v>
      </c>
      <c r="J205" s="29" t="str">
        <f t="shared" si="854"/>
        <v>n/a</v>
      </c>
      <c r="K205" s="29" t="str">
        <f t="shared" si="854"/>
        <v>n/a</v>
      </c>
      <c r="L205" s="29" t="str">
        <f t="shared" si="854"/>
        <v>n/a</v>
      </c>
      <c r="M205" s="29" t="str">
        <f t="shared" si="854"/>
        <v>n/a</v>
      </c>
      <c r="N205" s="29" t="str">
        <f t="shared" si="854"/>
        <v>n/a</v>
      </c>
      <c r="O205" s="29" t="str">
        <f t="shared" si="854"/>
        <v>n/a</v>
      </c>
      <c r="P205" s="29" t="str">
        <f t="shared" si="854"/>
        <v>n/a</v>
      </c>
      <c r="Q205" s="29" t="str">
        <f t="shared" si="854"/>
        <v>n/a</v>
      </c>
      <c r="R205" s="29" t="str">
        <f t="shared" si="854"/>
        <v>n/a</v>
      </c>
      <c r="S205" s="29" t="str">
        <f t="shared" si="854"/>
        <v>n/a</v>
      </c>
      <c r="T205" s="29" t="str">
        <f t="shared" si="854"/>
        <v>n/a</v>
      </c>
      <c r="U205" s="29">
        <f t="shared" si="854"/>
        <v>0.7176470588235293</v>
      </c>
      <c r="V205" s="29">
        <f t="shared" si="854"/>
        <v>0.20547945205479468</v>
      </c>
      <c r="W205" s="29">
        <f t="shared" si="854"/>
        <v>0.36931818181818188</v>
      </c>
      <c r="X205" s="29">
        <f t="shared" si="854"/>
        <v>0.60995850622406622</v>
      </c>
      <c r="Y205" s="29">
        <f t="shared" si="854"/>
        <v>0.11082474226804129</v>
      </c>
      <c r="Z205" s="29">
        <f t="shared" ref="Z205:AA205" si="855">IFERROR(Z179/Y179-1,"n/a")</f>
        <v>0.16241299303944312</v>
      </c>
      <c r="AA205" s="29">
        <f t="shared" si="855"/>
        <v>0.13972055888223545</v>
      </c>
    </row>
    <row r="206" spans="2:36" ht="10.15" x14ac:dyDescent="0.2">
      <c r="B206" s="9" t="s">
        <v>65</v>
      </c>
      <c r="E206" s="27">
        <f t="shared" ref="E206:Y206" si="856">IFERROR(E180/D180-1,"n/a")</f>
        <v>0.25604304008486767</v>
      </c>
      <c r="F206" s="27">
        <f t="shared" si="856"/>
        <v>3.7500000000000089E-2</v>
      </c>
      <c r="G206" s="27">
        <f t="shared" si="856"/>
        <v>0.75714285714285712</v>
      </c>
      <c r="H206" s="27">
        <f t="shared" si="856"/>
        <v>-0.35365853658536583</v>
      </c>
      <c r="I206" s="27">
        <f t="shared" si="856"/>
        <v>-0.29559748427672961</v>
      </c>
      <c r="J206" s="27">
        <f t="shared" si="856"/>
        <v>0.83928571428571419</v>
      </c>
      <c r="K206" s="27">
        <f t="shared" si="856"/>
        <v>0.65533980582524265</v>
      </c>
      <c r="L206" s="27">
        <f t="shared" si="856"/>
        <v>-0.16422287390029322</v>
      </c>
      <c r="M206" s="27">
        <f t="shared" si="856"/>
        <v>0.44561403508771935</v>
      </c>
      <c r="N206" s="27">
        <f t="shared" si="856"/>
        <v>0.2354368932038835</v>
      </c>
      <c r="O206" s="27">
        <f t="shared" si="856"/>
        <v>0.25343811394891946</v>
      </c>
      <c r="P206" s="27">
        <f t="shared" si="856"/>
        <v>-0.32915360501567403</v>
      </c>
      <c r="Q206" s="27">
        <f t="shared" si="856"/>
        <v>0.44392523364485981</v>
      </c>
      <c r="R206" s="27">
        <f t="shared" si="856"/>
        <v>0.29935275080906143</v>
      </c>
      <c r="S206" s="27">
        <f t="shared" si="856"/>
        <v>0.27397260273972601</v>
      </c>
      <c r="T206" s="27">
        <f t="shared" si="856"/>
        <v>-0.25180840664711635</v>
      </c>
      <c r="U206" s="27">
        <f t="shared" si="856"/>
        <v>0.118369480010452</v>
      </c>
      <c r="V206" s="27">
        <f t="shared" si="856"/>
        <v>0.40420560747663559</v>
      </c>
      <c r="W206" s="27">
        <f t="shared" si="856"/>
        <v>0.11491680532445936</v>
      </c>
      <c r="X206" s="27">
        <f t="shared" si="856"/>
        <v>-7.4755434174296531E-2</v>
      </c>
      <c r="Y206" s="27">
        <f t="shared" si="856"/>
        <v>0.118369480010452</v>
      </c>
      <c r="Z206" s="27">
        <f>IFERROR(Z180/Y180-1,"n/a")</f>
        <v>9.5570843429098939E-2</v>
      </c>
      <c r="AA206" s="27">
        <f>IFERROR(AA180/Z180-1,"n/a")</f>
        <v>0.29616258022050368</v>
      </c>
    </row>
    <row r="207" spans="2:36" ht="10.15" x14ac:dyDescent="0.2">
      <c r="B207" s="9"/>
    </row>
    <row r="208" spans="2:36" ht="10.15" x14ac:dyDescent="0.2">
      <c r="B208" s="5" t="s">
        <v>70</v>
      </c>
    </row>
    <row r="209" spans="2:39" ht="10.15" x14ac:dyDescent="0.2">
      <c r="B209" t="s">
        <v>434</v>
      </c>
      <c r="D209" s="48" t="s">
        <v>76</v>
      </c>
      <c r="E209" s="48" t="s">
        <v>76</v>
      </c>
      <c r="F209" s="48" t="s">
        <v>76</v>
      </c>
      <c r="G209" s="48" t="s">
        <v>76</v>
      </c>
      <c r="H209" s="48" t="s">
        <v>76</v>
      </c>
      <c r="I209" s="48" t="s">
        <v>76</v>
      </c>
      <c r="J209" s="48" t="s">
        <v>76</v>
      </c>
      <c r="K209" s="48" t="s">
        <v>76</v>
      </c>
      <c r="L209" s="52">
        <f>+(L211*L174-L210*L173)/L172</f>
        <v>8.8999999999999996E-2</v>
      </c>
      <c r="M209" s="52">
        <f t="shared" ref="M209:Y209" si="857">+(M211*M174-M210*M173)/M172</f>
        <v>0.09</v>
      </c>
      <c r="N209" s="52">
        <f t="shared" si="857"/>
        <v>8.5999999999999993E-2</v>
      </c>
      <c r="O209" s="52">
        <f t="shared" si="857"/>
        <v>8.900000000000001E-2</v>
      </c>
      <c r="P209" s="52">
        <f t="shared" si="857"/>
        <v>8.6999999999999994E-2</v>
      </c>
      <c r="Q209" s="52">
        <f t="shared" si="857"/>
        <v>0.09</v>
      </c>
      <c r="R209" s="52">
        <f t="shared" si="857"/>
        <v>9.6000000000000002E-2</v>
      </c>
      <c r="S209" s="52">
        <f t="shared" si="857"/>
        <v>9.799999999999999E-2</v>
      </c>
      <c r="T209" s="52">
        <f t="shared" si="857"/>
        <v>0.10199999999999999</v>
      </c>
      <c r="U209" s="52">
        <f t="shared" si="857"/>
        <v>0.11</v>
      </c>
      <c r="V209" s="52">
        <f t="shared" si="857"/>
        <v>0.108</v>
      </c>
      <c r="W209" s="52">
        <f t="shared" si="857"/>
        <v>0.115</v>
      </c>
      <c r="X209" s="52">
        <f t="shared" si="857"/>
        <v>0.13377176713034519</v>
      </c>
      <c r="Y209" s="52">
        <f t="shared" si="857"/>
        <v>0.14053572323890698</v>
      </c>
      <c r="Z209" s="95">
        <f t="shared" ref="Z209:AA209" si="858">+Z223</f>
        <v>0.13709651541739784</v>
      </c>
      <c r="AA209" s="95">
        <f t="shared" si="858"/>
        <v>0.14209651541739785</v>
      </c>
      <c r="AD209" s="48" t="s">
        <v>76</v>
      </c>
      <c r="AE209" s="48" t="s">
        <v>76</v>
      </c>
      <c r="AF209" s="48" t="s">
        <v>76</v>
      </c>
      <c r="AG209" s="52">
        <f t="shared" ref="AG209" si="859">+(AG211*AG174-AG210*AG173)/AG172</f>
        <v>8.8384722222222226E-2</v>
      </c>
      <c r="AH209" s="52">
        <f t="shared" ref="AH209" si="860">+(AH211*AH174-AH210*AH173)/AH172</f>
        <v>9.4148453608247418E-2</v>
      </c>
      <c r="AI209" s="52">
        <f t="shared" ref="AI209" si="861">+(AI211*AI174-AI210*AI173)/AI172</f>
        <v>0.10976193825163513</v>
      </c>
      <c r="AJ209" s="52">
        <f>+SUMPRODUCT(X209:AA209,X172:AA172)/AJ172</f>
        <v>0.13883786142947685</v>
      </c>
    </row>
    <row r="210" spans="2:39" ht="12" x14ac:dyDescent="0.35">
      <c r="B210" t="s">
        <v>435</v>
      </c>
      <c r="D210" s="53" t="s">
        <v>76</v>
      </c>
      <c r="E210" s="53" t="s">
        <v>76</v>
      </c>
      <c r="F210" s="53" t="s">
        <v>76</v>
      </c>
      <c r="G210" s="53" t="s">
        <v>76</v>
      </c>
      <c r="H210" s="53" t="s">
        <v>76</v>
      </c>
      <c r="I210" s="53" t="s">
        <v>76</v>
      </c>
      <c r="J210" s="53" t="s">
        <v>76</v>
      </c>
      <c r="K210" s="53" t="s">
        <v>76</v>
      </c>
      <c r="L210" s="53">
        <v>0</v>
      </c>
      <c r="M210" s="53">
        <v>0</v>
      </c>
      <c r="N210" s="53">
        <v>0</v>
      </c>
      <c r="O210" s="53">
        <v>0</v>
      </c>
      <c r="P210" s="53">
        <v>0</v>
      </c>
      <c r="Q210" s="53">
        <v>0</v>
      </c>
      <c r="R210" s="53">
        <v>0</v>
      </c>
      <c r="S210" s="53">
        <v>0</v>
      </c>
      <c r="T210" s="53">
        <v>0</v>
      </c>
      <c r="U210" s="53">
        <v>0</v>
      </c>
      <c r="V210" s="53">
        <v>0</v>
      </c>
      <c r="W210" s="53">
        <v>0</v>
      </c>
      <c r="X210" s="53">
        <v>4.5999999999999999E-2</v>
      </c>
      <c r="Y210" s="87">
        <f>8/Y173</f>
        <v>4.7619047619047616E-2</v>
      </c>
      <c r="Z210" s="87">
        <f>+Y210</f>
        <v>4.7619047619047616E-2</v>
      </c>
      <c r="AA210" s="87">
        <f>+Z210</f>
        <v>4.7619047619047616E-2</v>
      </c>
      <c r="AD210" s="53" t="s">
        <v>76</v>
      </c>
      <c r="AE210" s="53" t="s">
        <v>76</v>
      </c>
      <c r="AF210" s="53" t="s">
        <v>76</v>
      </c>
      <c r="AG210" s="53">
        <v>0</v>
      </c>
      <c r="AH210" s="53">
        <v>0</v>
      </c>
      <c r="AI210" s="53">
        <v>0</v>
      </c>
      <c r="AJ210" s="56">
        <f>+SUMPRODUCT(X210:AA210,X173:AA173)/AJ173</f>
        <v>4.7282364933741078E-2</v>
      </c>
    </row>
    <row r="211" spans="2:39" ht="10.15" x14ac:dyDescent="0.2">
      <c r="B211" s="3" t="s">
        <v>73</v>
      </c>
      <c r="D211" s="48" t="s">
        <v>76</v>
      </c>
      <c r="E211" s="48" t="s">
        <v>76</v>
      </c>
      <c r="F211" s="48" t="s">
        <v>76</v>
      </c>
      <c r="G211" s="48" t="s">
        <v>76</v>
      </c>
      <c r="H211" s="48" t="s">
        <v>76</v>
      </c>
      <c r="I211" s="48" t="s">
        <v>76</v>
      </c>
      <c r="J211" s="48" t="s">
        <v>76</v>
      </c>
      <c r="K211" s="48" t="s">
        <v>76</v>
      </c>
      <c r="L211" s="48">
        <v>8.8999999999999996E-2</v>
      </c>
      <c r="M211" s="48">
        <v>0.09</v>
      </c>
      <c r="N211" s="48">
        <v>8.5999999999999993E-2</v>
      </c>
      <c r="O211" s="48">
        <v>8.8999999999999996E-2</v>
      </c>
      <c r="P211" s="48">
        <v>8.6999999999999994E-2</v>
      </c>
      <c r="Q211" s="48">
        <v>0.09</v>
      </c>
      <c r="R211" s="48">
        <v>9.6000000000000002E-2</v>
      </c>
      <c r="S211" s="48">
        <v>9.8000000000000004E-2</v>
      </c>
      <c r="T211" s="48">
        <v>0.10199999999999999</v>
      </c>
      <c r="U211" s="48">
        <v>0.11</v>
      </c>
      <c r="V211" s="48">
        <v>0.108</v>
      </c>
      <c r="W211" s="48">
        <v>0.115</v>
      </c>
      <c r="X211" s="48">
        <v>0.111</v>
      </c>
      <c r="Y211" s="48">
        <v>0.113</v>
      </c>
      <c r="Z211" s="52">
        <f t="shared" ref="Z211:AA211" si="862">+SUMPRODUCT(Z209:Z210,Z172:Z173)/Z174</f>
        <v>0.1149679592263598</v>
      </c>
      <c r="AA211" s="52">
        <f t="shared" si="862"/>
        <v>0.12214035175929989</v>
      </c>
      <c r="AD211" s="48" t="s">
        <v>76</v>
      </c>
      <c r="AE211" s="48" t="s">
        <v>76</v>
      </c>
      <c r="AF211" s="48" t="s">
        <v>76</v>
      </c>
      <c r="AG211" s="52">
        <f t="shared" ref="AG211:AJ213" si="863">+IFERROR(AG235/AG174,"n/a")</f>
        <v>8.8384722222222226E-2</v>
      </c>
      <c r="AH211" s="52">
        <f t="shared" si="863"/>
        <v>9.4148453608247418E-2</v>
      </c>
      <c r="AI211" s="52">
        <f t="shared" si="863"/>
        <v>0.10976193825163513</v>
      </c>
      <c r="AJ211" s="52">
        <f t="shared" si="863"/>
        <v>0.11607658444886122</v>
      </c>
      <c r="AL211" s="48"/>
    </row>
    <row r="212" spans="2:39" ht="10.15" x14ac:dyDescent="0.2">
      <c r="B212" t="s">
        <v>74</v>
      </c>
      <c r="D212" s="48" t="s">
        <v>76</v>
      </c>
      <c r="E212" s="48" t="s">
        <v>76</v>
      </c>
      <c r="F212" s="48" t="s">
        <v>76</v>
      </c>
      <c r="G212" s="48" t="s">
        <v>76</v>
      </c>
      <c r="H212" s="48" t="s">
        <v>76</v>
      </c>
      <c r="I212" s="48" t="s">
        <v>76</v>
      </c>
      <c r="J212" s="48" t="s">
        <v>76</v>
      </c>
      <c r="K212" s="48" t="s">
        <v>76</v>
      </c>
      <c r="L212" s="48">
        <v>7.5999999999999998E-2</v>
      </c>
      <c r="M212" s="48">
        <v>8.1000000000000003E-2</v>
      </c>
      <c r="N212" s="48">
        <v>8.2000000000000003E-2</v>
      </c>
      <c r="O212" s="48">
        <v>8.5000000000000006E-2</v>
      </c>
      <c r="P212" s="48">
        <v>7.3999999999999996E-2</v>
      </c>
      <c r="Q212" s="48">
        <v>7.6999999999999999E-2</v>
      </c>
      <c r="R212" s="48">
        <v>8.3000000000000004E-2</v>
      </c>
      <c r="S212" s="48">
        <v>8.6999999999999994E-2</v>
      </c>
      <c r="T212" s="48">
        <v>0.08</v>
      </c>
      <c r="U212" s="48">
        <v>0.08</v>
      </c>
      <c r="V212" s="48">
        <v>8.7999999999999995E-2</v>
      </c>
      <c r="W212" s="48">
        <v>0.09</v>
      </c>
      <c r="X212" s="48">
        <v>8.8999999999999996E-2</v>
      </c>
      <c r="Y212" s="48">
        <v>0.09</v>
      </c>
      <c r="Z212" s="52">
        <f t="shared" ref="Z212:AA213" si="864">+V212+Z227/10000</f>
        <v>8.8999999999999996E-2</v>
      </c>
      <c r="AA212" s="52">
        <f t="shared" si="864"/>
        <v>9.0999999999999998E-2</v>
      </c>
      <c r="AD212" s="48" t="s">
        <v>76</v>
      </c>
      <c r="AE212" s="48" t="s">
        <v>76</v>
      </c>
      <c r="AF212" s="48" t="s">
        <v>76</v>
      </c>
      <c r="AG212" s="52">
        <f t="shared" si="863"/>
        <v>8.2008670520231211E-2</v>
      </c>
      <c r="AH212" s="52">
        <f t="shared" si="863"/>
        <v>8.1851076555023911E-2</v>
      </c>
      <c r="AI212" s="52">
        <f t="shared" si="863"/>
        <v>8.5476417135439201E-2</v>
      </c>
      <c r="AJ212" s="52">
        <f t="shared" si="863"/>
        <v>8.9891924096106982E-2</v>
      </c>
      <c r="AL212" s="48"/>
    </row>
    <row r="213" spans="2:39" ht="10.15" x14ac:dyDescent="0.2">
      <c r="B213" t="s">
        <v>63</v>
      </c>
      <c r="D213" s="48" t="s">
        <v>76</v>
      </c>
      <c r="E213" s="48" t="s">
        <v>76</v>
      </c>
      <c r="F213" s="48" t="s">
        <v>76</v>
      </c>
      <c r="G213" s="48" t="s">
        <v>76</v>
      </c>
      <c r="H213" s="48" t="s">
        <v>76</v>
      </c>
      <c r="I213" s="48" t="s">
        <v>76</v>
      </c>
      <c r="J213" s="48" t="s">
        <v>76</v>
      </c>
      <c r="K213" s="48" t="s">
        <v>76</v>
      </c>
      <c r="L213" s="48">
        <v>2.9000000000000001E-2</v>
      </c>
      <c r="M213" s="48">
        <v>2.9000000000000001E-2</v>
      </c>
      <c r="N213" s="48">
        <v>3.3000000000000002E-2</v>
      </c>
      <c r="O213" s="48">
        <v>3.5000000000000003E-2</v>
      </c>
      <c r="P213" s="48">
        <v>3.5000000000000003E-2</v>
      </c>
      <c r="Q213" s="48">
        <v>3.7999999999999999E-2</v>
      </c>
      <c r="R213" s="48">
        <v>3.7999999999999999E-2</v>
      </c>
      <c r="S213" s="48">
        <v>4.1000000000000002E-2</v>
      </c>
      <c r="T213" s="48">
        <v>4.1000000000000002E-2</v>
      </c>
      <c r="U213" s="48">
        <v>4.2000000000000003E-2</v>
      </c>
      <c r="V213" s="48">
        <v>4.2999999999999997E-2</v>
      </c>
      <c r="W213" s="48">
        <v>4.5999999999999999E-2</v>
      </c>
      <c r="X213" s="48">
        <v>4.4999999999999998E-2</v>
      </c>
      <c r="Y213" s="48">
        <v>4.3999999999999997E-2</v>
      </c>
      <c r="Z213" s="52">
        <f t="shared" si="864"/>
        <v>4.4999999999999998E-2</v>
      </c>
      <c r="AA213" s="52">
        <f t="shared" si="864"/>
        <v>4.5999999999999999E-2</v>
      </c>
      <c r="AD213" s="48" t="s">
        <v>76</v>
      </c>
      <c r="AE213" s="48" t="s">
        <v>76</v>
      </c>
      <c r="AF213" s="48" t="s">
        <v>76</v>
      </c>
      <c r="AG213" s="52">
        <f t="shared" si="863"/>
        <v>3.2682926829268294E-2</v>
      </c>
      <c r="AH213" s="52">
        <f t="shared" si="863"/>
        <v>3.8337662337662337E-2</v>
      </c>
      <c r="AI213" s="52">
        <f t="shared" si="863"/>
        <v>4.3107648725212458E-2</v>
      </c>
      <c r="AJ213" s="52">
        <f t="shared" si="863"/>
        <v>4.4976630550244312E-2</v>
      </c>
      <c r="AL213" s="48"/>
    </row>
    <row r="214" spans="2:39" ht="12" x14ac:dyDescent="0.35">
      <c r="B214" t="s">
        <v>75</v>
      </c>
      <c r="D214" s="53" t="s">
        <v>76</v>
      </c>
      <c r="E214" s="53" t="s">
        <v>76</v>
      </c>
      <c r="F214" s="53" t="s">
        <v>76</v>
      </c>
      <c r="G214" s="53" t="s">
        <v>76</v>
      </c>
      <c r="H214" s="53" t="s">
        <v>76</v>
      </c>
      <c r="I214" s="53" t="s">
        <v>76</v>
      </c>
      <c r="J214" s="53" t="s">
        <v>76</v>
      </c>
      <c r="K214" s="53" t="s">
        <v>76</v>
      </c>
      <c r="L214" s="53" t="s">
        <v>77</v>
      </c>
      <c r="M214" s="53" t="s">
        <v>77</v>
      </c>
      <c r="N214" s="53" t="s">
        <v>77</v>
      </c>
      <c r="O214" s="53" t="s">
        <v>77</v>
      </c>
      <c r="P214" s="53" t="s">
        <v>77</v>
      </c>
      <c r="Q214" s="53" t="s">
        <v>77</v>
      </c>
      <c r="R214" s="53" t="s">
        <v>77</v>
      </c>
      <c r="S214" s="53" t="s">
        <v>77</v>
      </c>
      <c r="T214" s="53" t="s">
        <v>77</v>
      </c>
      <c r="U214" s="53" t="s">
        <v>77</v>
      </c>
      <c r="V214" s="53" t="s">
        <v>77</v>
      </c>
      <c r="W214" s="53" t="s">
        <v>77</v>
      </c>
      <c r="X214" s="53" t="s">
        <v>77</v>
      </c>
      <c r="Y214" s="53" t="s">
        <v>77</v>
      </c>
      <c r="Z214" s="87" t="s">
        <v>77</v>
      </c>
      <c r="AA214" s="87" t="s">
        <v>77</v>
      </c>
      <c r="AD214" s="53" t="s">
        <v>76</v>
      </c>
      <c r="AE214" s="53" t="s">
        <v>76</v>
      </c>
      <c r="AF214" s="53" t="s">
        <v>76</v>
      </c>
      <c r="AG214" s="53" t="s">
        <v>77</v>
      </c>
      <c r="AH214" s="53" t="s">
        <v>77</v>
      </c>
      <c r="AI214" s="53" t="s">
        <v>77</v>
      </c>
      <c r="AJ214" s="53" t="s">
        <v>77</v>
      </c>
      <c r="AL214" s="74"/>
    </row>
    <row r="215" spans="2:39" s="4" customFormat="1" ht="10.15" x14ac:dyDescent="0.2">
      <c r="B215" s="6" t="s">
        <v>98</v>
      </c>
      <c r="D215" s="54" t="str">
        <f t="shared" ref="D215:AA215" si="865">+IFERROR(D239/D178,"n/a")</f>
        <v>n/a</v>
      </c>
      <c r="E215" s="54" t="str">
        <f t="shared" si="865"/>
        <v>n/a</v>
      </c>
      <c r="F215" s="54">
        <f t="shared" si="865"/>
        <v>6.6514285714285706E-2</v>
      </c>
      <c r="G215" s="54">
        <f t="shared" si="865"/>
        <v>7.9788617886178859E-2</v>
      </c>
      <c r="H215" s="54">
        <f t="shared" si="865"/>
        <v>6.9716981132075473E-2</v>
      </c>
      <c r="I215" s="54">
        <f t="shared" si="865"/>
        <v>6.2964285714285709E-2</v>
      </c>
      <c r="J215" s="54">
        <f t="shared" si="865"/>
        <v>7.3873786407766984E-2</v>
      </c>
      <c r="K215" s="54">
        <f t="shared" si="865"/>
        <v>8.7510263929618762E-2</v>
      </c>
      <c r="L215" s="54">
        <f t="shared" si="865"/>
        <v>8.0210526315789468E-2</v>
      </c>
      <c r="M215" s="54">
        <f t="shared" si="865"/>
        <v>8.2558252427184467E-2</v>
      </c>
      <c r="N215" s="54">
        <f t="shared" si="865"/>
        <v>8.0913555992141464E-2</v>
      </c>
      <c r="O215" s="54">
        <f t="shared" si="865"/>
        <v>8.2322884012539177E-2</v>
      </c>
      <c r="P215" s="54">
        <f t="shared" si="865"/>
        <v>7.495327102803738E-2</v>
      </c>
      <c r="Q215" s="54">
        <f t="shared" si="865"/>
        <v>7.7205501618122979E-2</v>
      </c>
      <c r="R215" s="54">
        <f t="shared" si="865"/>
        <v>8.3627646326276464E-2</v>
      </c>
      <c r="S215" s="54">
        <f t="shared" si="865"/>
        <v>8.7915933528836754E-2</v>
      </c>
      <c r="T215" s="54">
        <f t="shared" si="865"/>
        <v>8.3810278768661636E-2</v>
      </c>
      <c r="U215" s="54">
        <f t="shared" si="865"/>
        <v>8.5434989303541722E-2</v>
      </c>
      <c r="V215" s="54">
        <f t="shared" si="865"/>
        <v>9.1318811212428228E-2</v>
      </c>
      <c r="W215" s="54">
        <f t="shared" si="865"/>
        <v>0.10008130513742089</v>
      </c>
      <c r="X215" s="54">
        <f t="shared" si="865"/>
        <v>9.5407060578713024E-2</v>
      </c>
      <c r="Y215" s="54">
        <f t="shared" si="865"/>
        <v>9.5177952099551946E-2</v>
      </c>
      <c r="Z215" s="54">
        <f t="shared" si="865"/>
        <v>9.7271432578157249E-2</v>
      </c>
      <c r="AA215" s="54">
        <f t="shared" si="865"/>
        <v>0.10154753443577007</v>
      </c>
      <c r="AD215" s="54">
        <f t="shared" ref="AD215:AJ217" si="866">+IFERROR(AD239/AD178,"n/a")</f>
        <v>6.0289156626506024E-2</v>
      </c>
      <c r="AE215" s="54">
        <f t="shared" si="866"/>
        <v>7.1137775679615448E-2</v>
      </c>
      <c r="AF215" s="54">
        <f t="shared" si="866"/>
        <v>7.7256723716381412E-2</v>
      </c>
      <c r="AG215" s="54">
        <f t="shared" si="866"/>
        <v>8.1659978308026029E-2</v>
      </c>
      <c r="AH215" s="54">
        <f t="shared" si="866"/>
        <v>8.2480501392757671E-2</v>
      </c>
      <c r="AI215" s="54">
        <f t="shared" si="866"/>
        <v>9.1537866607461355E-2</v>
      </c>
      <c r="AJ215" s="54">
        <f t="shared" si="866"/>
        <v>9.7798614014036667E-2</v>
      </c>
    </row>
    <row r="216" spans="2:39" s="4" customFormat="1" ht="12" x14ac:dyDescent="0.35">
      <c r="B216" t="s">
        <v>416</v>
      </c>
      <c r="D216" s="56" t="str">
        <f t="shared" ref="D216:X216" si="867">+IFERROR(D240/D179,"n/a")</f>
        <v>n/a</v>
      </c>
      <c r="E216" s="56" t="str">
        <f t="shared" si="867"/>
        <v>n/a</v>
      </c>
      <c r="F216" s="56" t="str">
        <f t="shared" si="867"/>
        <v>n/a</v>
      </c>
      <c r="G216" s="56" t="str">
        <f t="shared" si="867"/>
        <v>n/a</v>
      </c>
      <c r="H216" s="56" t="str">
        <f t="shared" si="867"/>
        <v>n/a</v>
      </c>
      <c r="I216" s="56" t="str">
        <f t="shared" si="867"/>
        <v>n/a</v>
      </c>
      <c r="J216" s="56" t="str">
        <f t="shared" si="867"/>
        <v>n/a</v>
      </c>
      <c r="K216" s="56" t="str">
        <f t="shared" si="867"/>
        <v>n/a</v>
      </c>
      <c r="L216" s="56" t="str">
        <f t="shared" si="867"/>
        <v>n/a</v>
      </c>
      <c r="M216" s="56" t="str">
        <f t="shared" si="867"/>
        <v>n/a</v>
      </c>
      <c r="N216" s="56" t="str">
        <f t="shared" si="867"/>
        <v>n/a</v>
      </c>
      <c r="O216" s="56" t="str">
        <f t="shared" si="867"/>
        <v>n/a</v>
      </c>
      <c r="P216" s="56" t="str">
        <f t="shared" si="867"/>
        <v>n/a</v>
      </c>
      <c r="Q216" s="56" t="str">
        <f t="shared" si="867"/>
        <v>n/a</v>
      </c>
      <c r="R216" s="56" t="str">
        <f t="shared" si="867"/>
        <v>n/a</v>
      </c>
      <c r="S216" s="56" t="str">
        <f t="shared" si="867"/>
        <v>n/a</v>
      </c>
      <c r="T216" s="56">
        <f t="shared" si="867"/>
        <v>0.94282352941176484</v>
      </c>
      <c r="U216" s="56">
        <f t="shared" si="867"/>
        <v>0.89671232876712337</v>
      </c>
      <c r="V216" s="56">
        <f t="shared" si="867"/>
        <v>0.91062500000000002</v>
      </c>
      <c r="W216" s="56">
        <f t="shared" si="867"/>
        <v>1.3142738589211618</v>
      </c>
      <c r="X216" s="56">
        <f t="shared" si="867"/>
        <v>0.9167525773195877</v>
      </c>
      <c r="Y216" s="56">
        <f t="shared" ref="Y216" si="868">+IFERROR(Y240/Y179,"n/a")</f>
        <v>0.93048723897911823</v>
      </c>
      <c r="Z216" s="87">
        <v>0.92</v>
      </c>
      <c r="AA216" s="87">
        <v>1.1499999999999999</v>
      </c>
      <c r="AB216" s="58"/>
      <c r="AC216" s="58"/>
      <c r="AD216" s="56" t="str">
        <f t="shared" si="866"/>
        <v>n/a</v>
      </c>
      <c r="AE216" s="56" t="str">
        <f t="shared" si="866"/>
        <v>n/a</v>
      </c>
      <c r="AF216" s="56" t="str">
        <f t="shared" si="866"/>
        <v>n/a</v>
      </c>
      <c r="AG216" s="56" t="str">
        <f t="shared" si="866"/>
        <v>n/a</v>
      </c>
      <c r="AH216" s="56" t="str">
        <f t="shared" si="866"/>
        <v>n/a</v>
      </c>
      <c r="AI216" s="56">
        <f t="shared" si="866"/>
        <v>1.0618364197530863</v>
      </c>
      <c r="AJ216" s="56">
        <f t="shared" si="866"/>
        <v>0.99117398202009532</v>
      </c>
    </row>
    <row r="217" spans="2:39" s="4" customFormat="1" ht="10.15" x14ac:dyDescent="0.2">
      <c r="B217" s="6" t="s">
        <v>103</v>
      </c>
      <c r="D217" s="54" t="str">
        <f t="shared" ref="D217:X217" si="869">+IFERROR(D241/D180,"n/a")</f>
        <v>n/a</v>
      </c>
      <c r="E217" s="54" t="str">
        <f t="shared" si="869"/>
        <v>n/a</v>
      </c>
      <c r="F217" s="54">
        <f t="shared" si="869"/>
        <v>6.6514285714285706E-2</v>
      </c>
      <c r="G217" s="54">
        <f t="shared" si="869"/>
        <v>7.9788617886178859E-2</v>
      </c>
      <c r="H217" s="54">
        <f t="shared" si="869"/>
        <v>6.9716981132075473E-2</v>
      </c>
      <c r="I217" s="54">
        <f t="shared" si="869"/>
        <v>6.2964285714285709E-2</v>
      </c>
      <c r="J217" s="54">
        <f t="shared" si="869"/>
        <v>7.3873786407766984E-2</v>
      </c>
      <c r="K217" s="54">
        <f t="shared" si="869"/>
        <v>8.7510263929618762E-2</v>
      </c>
      <c r="L217" s="54">
        <f t="shared" si="869"/>
        <v>8.0210526315789468E-2</v>
      </c>
      <c r="M217" s="54">
        <f t="shared" si="869"/>
        <v>8.2558252427184467E-2</v>
      </c>
      <c r="N217" s="54">
        <f t="shared" si="869"/>
        <v>8.0913555992141464E-2</v>
      </c>
      <c r="O217" s="54">
        <f t="shared" si="869"/>
        <v>8.2322884012539177E-2</v>
      </c>
      <c r="P217" s="54">
        <f t="shared" si="869"/>
        <v>7.495327102803738E-2</v>
      </c>
      <c r="Q217" s="54">
        <f t="shared" si="869"/>
        <v>7.7205501618122979E-2</v>
      </c>
      <c r="R217" s="54">
        <f t="shared" si="869"/>
        <v>8.3627646326276464E-2</v>
      </c>
      <c r="S217" s="54">
        <f t="shared" si="869"/>
        <v>8.7915933528836754E-2</v>
      </c>
      <c r="T217" s="54">
        <f t="shared" si="869"/>
        <v>9.3349882414423824E-2</v>
      </c>
      <c r="U217" s="54">
        <f t="shared" si="869"/>
        <v>9.9272196261682252E-2</v>
      </c>
      <c r="V217" s="54">
        <f t="shared" si="869"/>
        <v>0.1033153078202995</v>
      </c>
      <c r="W217" s="54">
        <f t="shared" si="869"/>
        <v>0.12191653048584841</v>
      </c>
      <c r="X217" s="54">
        <f t="shared" si="869"/>
        <v>0.12110830454180337</v>
      </c>
      <c r="Y217" s="54">
        <f t="shared" ref="Y217" si="870">+IFERROR(Y241/Y180,"n/a")</f>
        <v>0.12113981193031037</v>
      </c>
      <c r="Z217" s="54">
        <f>+IFERROR(Z241/Z180,"n/a")</f>
        <v>0.12440238615909149</v>
      </c>
      <c r="AA217" s="54">
        <f>+IFERROR(AA241/AA180,"n/a")</f>
        <v>0.13194911263585563</v>
      </c>
      <c r="AD217" s="54">
        <f t="shared" si="866"/>
        <v>6.0289156626506024E-2</v>
      </c>
      <c r="AE217" s="54">
        <f t="shared" si="866"/>
        <v>7.1137775679615448E-2</v>
      </c>
      <c r="AF217" s="54">
        <f t="shared" si="866"/>
        <v>7.7256723716381412E-2</v>
      </c>
      <c r="AG217" s="54">
        <f t="shared" si="866"/>
        <v>8.1659978308026029E-2</v>
      </c>
      <c r="AH217" s="54">
        <f t="shared" si="866"/>
        <v>8.2480501392757671E-2</v>
      </c>
      <c r="AI217" s="54">
        <f t="shared" si="866"/>
        <v>0.10663931807864958</v>
      </c>
      <c r="AJ217" s="54">
        <f t="shared" si="866"/>
        <v>0.12542480540084272</v>
      </c>
    </row>
    <row r="218" spans="2:39" ht="10.15" x14ac:dyDescent="0.2">
      <c r="B218" s="9"/>
      <c r="H218" s="78"/>
      <c r="I218" s="78"/>
      <c r="J218" s="78"/>
      <c r="K218" s="78"/>
      <c r="L218" s="78"/>
      <c r="M218" s="78"/>
      <c r="N218" s="78"/>
      <c r="O218" s="78"/>
      <c r="P218" s="78"/>
      <c r="Q218" s="78"/>
      <c r="R218" s="78"/>
      <c r="S218" s="78"/>
      <c r="T218" s="78"/>
      <c r="U218" s="78"/>
      <c r="V218" s="78"/>
      <c r="W218" s="78"/>
      <c r="X218" s="78"/>
      <c r="Y218" s="78"/>
      <c r="Z218" s="78"/>
      <c r="AA218" s="78"/>
      <c r="AE218" s="78"/>
      <c r="AF218" s="78"/>
      <c r="AG218" s="78"/>
      <c r="AH218" s="78"/>
      <c r="AI218" s="78"/>
      <c r="AJ218" s="78"/>
    </row>
    <row r="219" spans="2:39" ht="10.15" x14ac:dyDescent="0.2">
      <c r="B219" s="22" t="s">
        <v>71</v>
      </c>
      <c r="H219" s="78"/>
      <c r="I219" s="78"/>
      <c r="J219" s="78"/>
      <c r="K219" s="78"/>
      <c r="L219" s="78"/>
      <c r="M219" s="78"/>
      <c r="N219" s="78"/>
      <c r="O219" s="78"/>
      <c r="P219" s="78"/>
      <c r="Q219" s="78"/>
      <c r="R219" s="78"/>
      <c r="S219" s="78"/>
      <c r="T219" s="78"/>
      <c r="U219" s="78"/>
      <c r="V219" s="239"/>
      <c r="W219" s="239"/>
      <c r="X219" s="239"/>
      <c r="Y219" s="78"/>
      <c r="Z219" s="78"/>
      <c r="AA219" s="78"/>
      <c r="AE219" s="78"/>
      <c r="AF219" s="78"/>
      <c r="AG219" s="78"/>
      <c r="AH219" s="235"/>
      <c r="AI219" s="78"/>
      <c r="AJ219" s="78"/>
    </row>
    <row r="220" spans="2:39" ht="10.15" x14ac:dyDescent="0.2">
      <c r="B220" s="9" t="s">
        <v>418</v>
      </c>
      <c r="D220" s="39" t="s">
        <v>76</v>
      </c>
      <c r="E220" s="39" t="s">
        <v>76</v>
      </c>
      <c r="F220" s="39" t="s">
        <v>76</v>
      </c>
      <c r="G220" s="39" t="s">
        <v>76</v>
      </c>
      <c r="H220" s="39" t="s">
        <v>76</v>
      </c>
      <c r="I220" s="39" t="s">
        <v>76</v>
      </c>
      <c r="J220" s="39" t="s">
        <v>76</v>
      </c>
      <c r="K220" s="39" t="s">
        <v>76</v>
      </c>
      <c r="L220" s="39" t="s">
        <v>76</v>
      </c>
      <c r="M220" s="39" t="s">
        <v>76</v>
      </c>
      <c r="N220" s="39" t="s">
        <v>76</v>
      </c>
      <c r="O220" s="39" t="s">
        <v>76</v>
      </c>
      <c r="P220" s="39" t="s">
        <v>76</v>
      </c>
      <c r="Q220" s="237">
        <f>+Q223-SUM(Q221:Q222)</f>
        <v>8.299999999999999E-2</v>
      </c>
      <c r="R220" s="39" t="s">
        <v>76</v>
      </c>
      <c r="S220" s="39" t="s">
        <v>76</v>
      </c>
      <c r="T220" s="236">
        <f>+T223-SUM(T221:T222)</f>
        <v>8.6251968503937002E-2</v>
      </c>
      <c r="U220" s="237">
        <f>+Q220+0.9%</f>
        <v>9.1999999999999998E-2</v>
      </c>
      <c r="V220" s="236">
        <f>+V223-SUM(V221:V222)</f>
        <v>0.09</v>
      </c>
      <c r="W220" s="236">
        <f>+W223-SUM(W221:W222)</f>
        <v>9.2995380598513755E-2</v>
      </c>
      <c r="X220" s="236">
        <f>+X223-SUM(X221:X222)</f>
        <v>0.10543585780525504</v>
      </c>
      <c r="Y220" s="236">
        <f>+Y223-SUM(Y221:Y222)</f>
        <v>0.10543920782150913</v>
      </c>
      <c r="Z220" s="237">
        <v>0.1</v>
      </c>
      <c r="AA220" s="237">
        <v>0.10299999999999999</v>
      </c>
      <c r="AD220" s="39" t="s">
        <v>76</v>
      </c>
      <c r="AE220" s="39" t="s">
        <v>76</v>
      </c>
      <c r="AF220" s="39" t="s">
        <v>76</v>
      </c>
      <c r="AG220" s="39" t="s">
        <v>76</v>
      </c>
      <c r="AH220" s="236">
        <f>+AH223-SUM(AH221:AH222)</f>
        <v>8.3839175257731949E-2</v>
      </c>
      <c r="AI220" s="233">
        <v>9.0999999999999998E-2</v>
      </c>
      <c r="AJ220" s="236">
        <f>+SUMPRODUCT(X220:AA220,X$172:AA$172)/AJ$172</f>
        <v>0.10318536271953012</v>
      </c>
    </row>
    <row r="221" spans="2:39" ht="10.15" x14ac:dyDescent="0.2">
      <c r="B221" s="9" t="s">
        <v>420</v>
      </c>
      <c r="D221" s="39" t="s">
        <v>76</v>
      </c>
      <c r="E221" s="39" t="s">
        <v>76</v>
      </c>
      <c r="F221" s="39" t="s">
        <v>76</v>
      </c>
      <c r="G221" s="39" t="s">
        <v>76</v>
      </c>
      <c r="H221" s="39" t="s">
        <v>76</v>
      </c>
      <c r="I221" s="39" t="s">
        <v>76</v>
      </c>
      <c r="J221" s="39" t="s">
        <v>76</v>
      </c>
      <c r="K221" s="39" t="s">
        <v>76</v>
      </c>
      <c r="L221" s="39" t="s">
        <v>76</v>
      </c>
      <c r="M221" s="39" t="s">
        <v>76</v>
      </c>
      <c r="N221" s="39" t="s">
        <v>76</v>
      </c>
      <c r="O221" s="39" t="s">
        <v>76</v>
      </c>
      <c r="P221" s="39" t="s">
        <v>76</v>
      </c>
      <c r="Q221" s="237">
        <v>6.0000000000000001E-3</v>
      </c>
      <c r="R221" s="39" t="s">
        <v>76</v>
      </c>
      <c r="S221" s="39" t="s">
        <v>76</v>
      </c>
      <c r="T221" s="233">
        <f>3/T172</f>
        <v>1.1811023622047244E-2</v>
      </c>
      <c r="U221" s="237">
        <f>+Q221+0.8%</f>
        <v>1.4E-2</v>
      </c>
      <c r="V221" s="237">
        <v>1.4E-2</v>
      </c>
      <c r="W221" s="236">
        <f>+(AI221*AI174-SUMPRODUCT(T221:V221,T174:V174))/W174</f>
        <v>1.511669009841334E-2</v>
      </c>
      <c r="X221" s="233">
        <f>8/X172</f>
        <v>2.0607934054611022E-2</v>
      </c>
      <c r="Y221" s="233">
        <f>9/Y172</f>
        <v>2.2562045625470043E-2</v>
      </c>
      <c r="Z221" s="237">
        <f>+Y221+0.1%</f>
        <v>2.3562045625470044E-2</v>
      </c>
      <c r="AA221" s="237">
        <f>+Z221+0.1%</f>
        <v>2.4562045625470045E-2</v>
      </c>
      <c r="AD221" s="39" t="s">
        <v>76</v>
      </c>
      <c r="AE221" s="39" t="s">
        <v>76</v>
      </c>
      <c r="AF221" s="39" t="s">
        <v>76</v>
      </c>
      <c r="AG221" s="39" t="s">
        <v>76</v>
      </c>
      <c r="AH221" s="233">
        <f>8.5/AH172</f>
        <v>8.7628865979381444E-3</v>
      </c>
      <c r="AI221" s="233">
        <v>1.4E-2</v>
      </c>
      <c r="AJ221" s="236">
        <f t="shared" ref="AJ221:AJ223" si="871">+SUMPRODUCT(X221:AA221,X$172:AA$172)/AJ$172</f>
        <v>2.3120129007425272E-2</v>
      </c>
      <c r="AM221" s="74"/>
    </row>
    <row r="222" spans="2:39" ht="12" x14ac:dyDescent="0.35">
      <c r="B222" s="9" t="s">
        <v>419</v>
      </c>
      <c r="D222" s="241" t="s">
        <v>76</v>
      </c>
      <c r="E222" s="241" t="s">
        <v>76</v>
      </c>
      <c r="F222" s="241" t="s">
        <v>76</v>
      </c>
      <c r="G222" s="241" t="s">
        <v>76</v>
      </c>
      <c r="H222" s="241" t="s">
        <v>76</v>
      </c>
      <c r="I222" s="241" t="s">
        <v>76</v>
      </c>
      <c r="J222" s="241" t="s">
        <v>76</v>
      </c>
      <c r="K222" s="241" t="s">
        <v>76</v>
      </c>
      <c r="L222" s="241" t="s">
        <v>76</v>
      </c>
      <c r="M222" s="241" t="s">
        <v>76</v>
      </c>
      <c r="N222" s="241" t="s">
        <v>76</v>
      </c>
      <c r="O222" s="241" t="s">
        <v>76</v>
      </c>
      <c r="P222" s="241" t="s">
        <v>76</v>
      </c>
      <c r="Q222" s="238">
        <v>1E-3</v>
      </c>
      <c r="R222" s="241" t="s">
        <v>76</v>
      </c>
      <c r="S222" s="241" t="s">
        <v>76</v>
      </c>
      <c r="T222" s="234">
        <f>1/T172</f>
        <v>3.937007874015748E-3</v>
      </c>
      <c r="U222" s="238">
        <f>+Q222+0.3%</f>
        <v>4.0000000000000001E-3</v>
      </c>
      <c r="V222" s="238">
        <v>4.0000000000000001E-3</v>
      </c>
      <c r="W222" s="240">
        <f>+(AI222*AI174-SUMPRODUCT(T222:V222,T174:V174))/W174</f>
        <v>6.8879293030729071E-3</v>
      </c>
      <c r="X222" s="234">
        <f>3/X172</f>
        <v>7.7279752704791337E-3</v>
      </c>
      <c r="Y222" s="234">
        <f>5/Y172</f>
        <v>1.2534469791927802E-2</v>
      </c>
      <c r="Z222" s="238">
        <f>+Y222+0.1%</f>
        <v>1.3534469791927801E-2</v>
      </c>
      <c r="AA222" s="238">
        <f>+Z222+0.1%</f>
        <v>1.4534469791927802E-2</v>
      </c>
      <c r="AD222" s="241" t="s">
        <v>76</v>
      </c>
      <c r="AE222" s="241" t="s">
        <v>76</v>
      </c>
      <c r="AF222" s="241" t="s">
        <v>76</v>
      </c>
      <c r="AG222" s="241" t="s">
        <v>76</v>
      </c>
      <c r="AH222" s="234">
        <f>1.5/AH172</f>
        <v>1.5463917525773195E-3</v>
      </c>
      <c r="AI222" s="234">
        <v>5.0000000000000001E-3</v>
      </c>
      <c r="AJ222" s="240">
        <f t="shared" si="871"/>
        <v>1.2532369702521466E-2</v>
      </c>
    </row>
    <row r="223" spans="2:39" ht="10.15" x14ac:dyDescent="0.2">
      <c r="B223" s="77" t="s">
        <v>436</v>
      </c>
      <c r="D223" s="43" t="str">
        <f t="shared" ref="D223:Y223" si="872">+D209</f>
        <v>n/a</v>
      </c>
      <c r="E223" s="43" t="str">
        <f t="shared" si="872"/>
        <v>n/a</v>
      </c>
      <c r="F223" s="43" t="str">
        <f t="shared" si="872"/>
        <v>n/a</v>
      </c>
      <c r="G223" s="43" t="str">
        <f t="shared" si="872"/>
        <v>n/a</v>
      </c>
      <c r="H223" s="43" t="str">
        <f t="shared" si="872"/>
        <v>n/a</v>
      </c>
      <c r="I223" s="43" t="str">
        <f t="shared" si="872"/>
        <v>n/a</v>
      </c>
      <c r="J223" s="43" t="str">
        <f t="shared" si="872"/>
        <v>n/a</v>
      </c>
      <c r="K223" s="43" t="str">
        <f t="shared" si="872"/>
        <v>n/a</v>
      </c>
      <c r="L223" s="43">
        <f t="shared" si="872"/>
        <v>8.8999999999999996E-2</v>
      </c>
      <c r="M223" s="43">
        <f t="shared" si="872"/>
        <v>0.09</v>
      </c>
      <c r="N223" s="43">
        <f t="shared" si="872"/>
        <v>8.5999999999999993E-2</v>
      </c>
      <c r="O223" s="43">
        <f t="shared" si="872"/>
        <v>8.900000000000001E-2</v>
      </c>
      <c r="P223" s="43">
        <f t="shared" si="872"/>
        <v>8.6999999999999994E-2</v>
      </c>
      <c r="Q223" s="43">
        <f t="shared" si="872"/>
        <v>0.09</v>
      </c>
      <c r="R223" s="43">
        <f t="shared" si="872"/>
        <v>9.6000000000000002E-2</v>
      </c>
      <c r="S223" s="43">
        <f t="shared" si="872"/>
        <v>9.799999999999999E-2</v>
      </c>
      <c r="T223" s="43">
        <f t="shared" si="872"/>
        <v>0.10199999999999999</v>
      </c>
      <c r="U223" s="43">
        <f t="shared" si="872"/>
        <v>0.11</v>
      </c>
      <c r="V223" s="43">
        <f t="shared" si="872"/>
        <v>0.108</v>
      </c>
      <c r="W223" s="43">
        <f t="shared" si="872"/>
        <v>0.115</v>
      </c>
      <c r="X223" s="43">
        <f t="shared" si="872"/>
        <v>0.13377176713034519</v>
      </c>
      <c r="Y223" s="43">
        <f t="shared" si="872"/>
        <v>0.14053572323890698</v>
      </c>
      <c r="Z223" s="43">
        <f>SUM(Z220:Z222)</f>
        <v>0.13709651541739784</v>
      </c>
      <c r="AA223" s="43">
        <f>SUM(AA220:AA222)</f>
        <v>0.14209651541739785</v>
      </c>
      <c r="AD223" s="43" t="str">
        <f t="shared" ref="AD223:AI223" si="873">+AD209</f>
        <v>n/a</v>
      </c>
      <c r="AE223" s="43" t="str">
        <f t="shared" si="873"/>
        <v>n/a</v>
      </c>
      <c r="AF223" s="43" t="str">
        <f t="shared" si="873"/>
        <v>n/a</v>
      </c>
      <c r="AG223" s="43">
        <f t="shared" si="873"/>
        <v>8.8384722222222226E-2</v>
      </c>
      <c r="AH223" s="43">
        <f t="shared" si="873"/>
        <v>9.4148453608247418E-2</v>
      </c>
      <c r="AI223" s="43">
        <f t="shared" si="873"/>
        <v>0.10976193825163513</v>
      </c>
      <c r="AJ223" s="43">
        <f t="shared" si="871"/>
        <v>0.13883786142947685</v>
      </c>
    </row>
    <row r="224" spans="2:39" s="4" customFormat="1" ht="10.15" x14ac:dyDescent="0.2">
      <c r="B224" s="6"/>
      <c r="D224" s="54"/>
      <c r="E224" s="54"/>
      <c r="F224" s="54"/>
      <c r="G224" s="54"/>
      <c r="H224" s="54"/>
      <c r="I224" s="54"/>
      <c r="J224" s="54"/>
      <c r="K224" s="54"/>
      <c r="L224" s="54"/>
      <c r="M224" s="54"/>
      <c r="N224" s="54"/>
      <c r="O224" s="54"/>
      <c r="P224" s="54"/>
      <c r="Q224" s="54"/>
      <c r="R224" s="54"/>
      <c r="S224" s="54"/>
      <c r="T224" s="54"/>
      <c r="U224" s="54"/>
      <c r="V224" s="54"/>
      <c r="W224" s="54"/>
      <c r="AD224" s="54"/>
      <c r="AE224" s="54"/>
      <c r="AF224" s="54"/>
      <c r="AG224" s="54"/>
      <c r="AH224" s="54"/>
      <c r="AI224" s="54"/>
    </row>
    <row r="225" spans="2:36" s="4" customFormat="1" ht="10.15" x14ac:dyDescent="0.2">
      <c r="B225" s="7" t="s">
        <v>248</v>
      </c>
      <c r="D225" s="54"/>
      <c r="E225" s="54"/>
      <c r="F225" s="54"/>
      <c r="G225" s="54"/>
      <c r="H225" s="54"/>
      <c r="I225" s="54"/>
      <c r="J225" s="54"/>
      <c r="K225" s="54"/>
      <c r="L225" s="54"/>
      <c r="M225" s="54"/>
      <c r="N225" s="54"/>
      <c r="O225" s="54"/>
      <c r="P225" s="54"/>
      <c r="Q225" s="54"/>
      <c r="R225" s="54"/>
      <c r="S225" s="54"/>
      <c r="T225" s="54"/>
      <c r="U225" s="54"/>
      <c r="V225" s="54"/>
      <c r="W225" s="54"/>
      <c r="AD225" s="54"/>
      <c r="AE225" s="54"/>
      <c r="AF225" s="54"/>
      <c r="AG225" s="54"/>
      <c r="AH225" s="54"/>
      <c r="AI225" s="54"/>
    </row>
    <row r="226" spans="2:36" s="4" customFormat="1" ht="10.15" x14ac:dyDescent="0.2">
      <c r="B226" s="8" t="s">
        <v>73</v>
      </c>
      <c r="D226" s="54"/>
      <c r="E226" s="54"/>
      <c r="F226" s="54"/>
      <c r="G226" s="54"/>
      <c r="H226" s="78" t="str">
        <f t="shared" ref="H226:AA226" si="874">+IFERROR((H211-D211)*10000,"n/a")</f>
        <v>n/a</v>
      </c>
      <c r="I226" s="78" t="str">
        <f t="shared" si="874"/>
        <v>n/a</v>
      </c>
      <c r="J226" s="78" t="str">
        <f t="shared" si="874"/>
        <v>n/a</v>
      </c>
      <c r="K226" s="78" t="str">
        <f t="shared" si="874"/>
        <v>n/a</v>
      </c>
      <c r="L226" s="78" t="str">
        <f t="shared" si="874"/>
        <v>n/a</v>
      </c>
      <c r="M226" s="78" t="str">
        <f t="shared" si="874"/>
        <v>n/a</v>
      </c>
      <c r="N226" s="78" t="str">
        <f t="shared" si="874"/>
        <v>n/a</v>
      </c>
      <c r="O226" s="78" t="str">
        <f t="shared" si="874"/>
        <v>n/a</v>
      </c>
      <c r="P226" s="78">
        <f t="shared" si="874"/>
        <v>-20.000000000000018</v>
      </c>
      <c r="Q226" s="78">
        <f t="shared" si="874"/>
        <v>0</v>
      </c>
      <c r="R226" s="78">
        <f t="shared" si="874"/>
        <v>100.00000000000009</v>
      </c>
      <c r="S226" s="78">
        <f t="shared" si="874"/>
        <v>90.000000000000085</v>
      </c>
      <c r="T226" s="78">
        <f t="shared" si="874"/>
        <v>150</v>
      </c>
      <c r="U226" s="78">
        <f t="shared" si="874"/>
        <v>200.00000000000003</v>
      </c>
      <c r="V226" s="78">
        <f t="shared" si="874"/>
        <v>119.99999999999997</v>
      </c>
      <c r="W226" s="78">
        <f t="shared" si="874"/>
        <v>170</v>
      </c>
      <c r="X226" s="78">
        <f t="shared" si="874"/>
        <v>90.000000000000085</v>
      </c>
      <c r="Y226" s="78">
        <f t="shared" si="874"/>
        <v>30.000000000000028</v>
      </c>
      <c r="Z226" s="78">
        <f t="shared" si="874"/>
        <v>69.679592263598011</v>
      </c>
      <c r="AA226" s="78">
        <f t="shared" si="874"/>
        <v>71.403517592998895</v>
      </c>
      <c r="AD226" s="54"/>
      <c r="AE226" s="78" t="str">
        <f t="shared" ref="AE226:AJ232" si="875">+IFERROR((AE211-AD211)*10000,"n/a")</f>
        <v>n/a</v>
      </c>
      <c r="AF226" s="78" t="str">
        <f t="shared" si="875"/>
        <v>n/a</v>
      </c>
      <c r="AG226" s="78" t="str">
        <f t="shared" si="875"/>
        <v>n/a</v>
      </c>
      <c r="AH226" s="78">
        <f t="shared" si="875"/>
        <v>57.637313860251922</v>
      </c>
      <c r="AI226" s="78">
        <f t="shared" si="875"/>
        <v>156.13484643387716</v>
      </c>
      <c r="AJ226" s="78">
        <f t="shared" si="875"/>
        <v>63.146461972260894</v>
      </c>
    </row>
    <row r="227" spans="2:36" s="4" customFormat="1" ht="10.15" x14ac:dyDescent="0.2">
      <c r="B227" s="8" t="s">
        <v>74</v>
      </c>
      <c r="D227" s="54"/>
      <c r="E227" s="54"/>
      <c r="F227" s="54"/>
      <c r="G227" s="54"/>
      <c r="H227" s="78" t="str">
        <f t="shared" ref="H227:Q232" si="876">+IFERROR((H212-D212)*10000,"n/a")</f>
        <v>n/a</v>
      </c>
      <c r="I227" s="78" t="str">
        <f t="shared" si="876"/>
        <v>n/a</v>
      </c>
      <c r="J227" s="78" t="str">
        <f t="shared" si="876"/>
        <v>n/a</v>
      </c>
      <c r="K227" s="78" t="str">
        <f t="shared" si="876"/>
        <v>n/a</v>
      </c>
      <c r="L227" s="78" t="str">
        <f t="shared" si="876"/>
        <v>n/a</v>
      </c>
      <c r="M227" s="78" t="str">
        <f t="shared" si="876"/>
        <v>n/a</v>
      </c>
      <c r="N227" s="78" t="str">
        <f t="shared" si="876"/>
        <v>n/a</v>
      </c>
      <c r="O227" s="78" t="str">
        <f t="shared" si="876"/>
        <v>n/a</v>
      </c>
      <c r="P227" s="78">
        <f t="shared" si="876"/>
        <v>-20.000000000000018</v>
      </c>
      <c r="Q227" s="78">
        <f t="shared" si="876"/>
        <v>-40.000000000000036</v>
      </c>
      <c r="R227" s="78">
        <f t="shared" ref="R227:Y232" si="877">+IFERROR((R212-N212)*10000,"n/a")</f>
        <v>10.000000000000009</v>
      </c>
      <c r="S227" s="78">
        <f t="shared" si="877"/>
        <v>19.999999999999879</v>
      </c>
      <c r="T227" s="78">
        <f t="shared" si="877"/>
        <v>60.000000000000057</v>
      </c>
      <c r="U227" s="78">
        <f t="shared" si="877"/>
        <v>30.000000000000028</v>
      </c>
      <c r="V227" s="78">
        <f t="shared" si="877"/>
        <v>49.999999999999908</v>
      </c>
      <c r="W227" s="78">
        <f t="shared" si="877"/>
        <v>30.000000000000028</v>
      </c>
      <c r="X227" s="78">
        <f t="shared" si="877"/>
        <v>89.999999999999943</v>
      </c>
      <c r="Y227" s="78">
        <f t="shared" si="877"/>
        <v>99.999999999999943</v>
      </c>
      <c r="Z227" s="93">
        <v>10</v>
      </c>
      <c r="AA227" s="93">
        <v>10</v>
      </c>
      <c r="AD227" s="54"/>
      <c r="AE227" s="78" t="str">
        <f t="shared" si="875"/>
        <v>n/a</v>
      </c>
      <c r="AF227" s="78" t="str">
        <f t="shared" si="875"/>
        <v>n/a</v>
      </c>
      <c r="AG227" s="78" t="str">
        <f t="shared" si="875"/>
        <v>n/a</v>
      </c>
      <c r="AH227" s="78">
        <f t="shared" si="875"/>
        <v>-1.5759396520730051</v>
      </c>
      <c r="AI227" s="78">
        <f t="shared" si="875"/>
        <v>36.253405804152898</v>
      </c>
      <c r="AJ227" s="78">
        <f t="shared" si="875"/>
        <v>44.155069606677813</v>
      </c>
    </row>
    <row r="228" spans="2:36" s="4" customFormat="1" ht="10.15" x14ac:dyDescent="0.2">
      <c r="B228" s="8" t="s">
        <v>63</v>
      </c>
      <c r="D228" s="54"/>
      <c r="E228" s="54"/>
      <c r="F228" s="54"/>
      <c r="G228" s="54"/>
      <c r="H228" s="78" t="str">
        <f t="shared" si="876"/>
        <v>n/a</v>
      </c>
      <c r="I228" s="78" t="str">
        <f t="shared" si="876"/>
        <v>n/a</v>
      </c>
      <c r="J228" s="78" t="str">
        <f t="shared" si="876"/>
        <v>n/a</v>
      </c>
      <c r="K228" s="78" t="str">
        <f t="shared" si="876"/>
        <v>n/a</v>
      </c>
      <c r="L228" s="78" t="str">
        <f t="shared" si="876"/>
        <v>n/a</v>
      </c>
      <c r="M228" s="78" t="str">
        <f t="shared" si="876"/>
        <v>n/a</v>
      </c>
      <c r="N228" s="78" t="str">
        <f t="shared" si="876"/>
        <v>n/a</v>
      </c>
      <c r="O228" s="78" t="str">
        <f t="shared" si="876"/>
        <v>n/a</v>
      </c>
      <c r="P228" s="78">
        <f t="shared" si="876"/>
        <v>60.000000000000021</v>
      </c>
      <c r="Q228" s="78">
        <f t="shared" si="876"/>
        <v>89.999999999999972</v>
      </c>
      <c r="R228" s="78">
        <f t="shared" si="877"/>
        <v>49.999999999999972</v>
      </c>
      <c r="S228" s="78">
        <f t="shared" si="877"/>
        <v>59.999999999999986</v>
      </c>
      <c r="T228" s="78">
        <f t="shared" si="877"/>
        <v>59.999999999999986</v>
      </c>
      <c r="U228" s="78">
        <f t="shared" si="877"/>
        <v>40.000000000000036</v>
      </c>
      <c r="V228" s="78">
        <f t="shared" si="877"/>
        <v>49.999999999999972</v>
      </c>
      <c r="W228" s="78">
        <f t="shared" si="877"/>
        <v>49.999999999999972</v>
      </c>
      <c r="X228" s="78">
        <f t="shared" si="877"/>
        <v>39.999999999999964</v>
      </c>
      <c r="Y228" s="78">
        <f t="shared" si="877"/>
        <v>19.999999999999947</v>
      </c>
      <c r="Z228" s="93">
        <v>20</v>
      </c>
      <c r="AA228" s="93">
        <v>0</v>
      </c>
      <c r="AD228" s="54"/>
      <c r="AE228" s="78" t="str">
        <f t="shared" si="875"/>
        <v>n/a</v>
      </c>
      <c r="AF228" s="78" t="str">
        <f t="shared" si="875"/>
        <v>n/a</v>
      </c>
      <c r="AG228" s="78" t="str">
        <f t="shared" si="875"/>
        <v>n/a</v>
      </c>
      <c r="AH228" s="78">
        <f t="shared" si="875"/>
        <v>56.547355083940431</v>
      </c>
      <c r="AI228" s="78">
        <f t="shared" si="875"/>
        <v>47.699863875501208</v>
      </c>
      <c r="AJ228" s="78">
        <f t="shared" si="875"/>
        <v>18.689818250318542</v>
      </c>
    </row>
    <row r="229" spans="2:36" s="4" customFormat="1" ht="12" x14ac:dyDescent="0.35">
      <c r="B229" s="8" t="s">
        <v>75</v>
      </c>
      <c r="D229" s="54"/>
      <c r="E229" s="54"/>
      <c r="F229" s="54"/>
      <c r="G229" s="54"/>
      <c r="H229" s="84" t="str">
        <f t="shared" si="876"/>
        <v>n/a</v>
      </c>
      <c r="I229" s="84" t="str">
        <f t="shared" si="876"/>
        <v>n/a</v>
      </c>
      <c r="J229" s="84" t="str">
        <f t="shared" si="876"/>
        <v>n/a</v>
      </c>
      <c r="K229" s="84" t="str">
        <f t="shared" si="876"/>
        <v>n/a</v>
      </c>
      <c r="L229" s="84" t="str">
        <f t="shared" si="876"/>
        <v>n/a</v>
      </c>
      <c r="M229" s="84" t="str">
        <f t="shared" si="876"/>
        <v>n/a</v>
      </c>
      <c r="N229" s="84" t="str">
        <f t="shared" si="876"/>
        <v>n/a</v>
      </c>
      <c r="O229" s="84" t="str">
        <f t="shared" si="876"/>
        <v>n/a</v>
      </c>
      <c r="P229" s="84" t="str">
        <f t="shared" si="876"/>
        <v>n/a</v>
      </c>
      <c r="Q229" s="84" t="str">
        <f t="shared" si="876"/>
        <v>n/a</v>
      </c>
      <c r="R229" s="84" t="str">
        <f t="shared" si="877"/>
        <v>n/a</v>
      </c>
      <c r="S229" s="84" t="str">
        <f t="shared" si="877"/>
        <v>n/a</v>
      </c>
      <c r="T229" s="84" t="str">
        <f t="shared" si="877"/>
        <v>n/a</v>
      </c>
      <c r="U229" s="84" t="str">
        <f t="shared" si="877"/>
        <v>n/a</v>
      </c>
      <c r="V229" s="84" t="str">
        <f t="shared" si="877"/>
        <v>n/a</v>
      </c>
      <c r="W229" s="84" t="str">
        <f t="shared" si="877"/>
        <v>n/a</v>
      </c>
      <c r="X229" s="84" t="str">
        <f t="shared" si="877"/>
        <v>n/a</v>
      </c>
      <c r="Y229" s="84" t="str">
        <f t="shared" si="877"/>
        <v>n/a</v>
      </c>
      <c r="Z229" s="84" t="str">
        <f t="shared" ref="Z229:AA232" si="878">+IFERROR((Z214-V214)*10000,"n/a")</f>
        <v>n/a</v>
      </c>
      <c r="AA229" s="84" t="str">
        <f t="shared" si="878"/>
        <v>n/a</v>
      </c>
      <c r="AD229" s="54"/>
      <c r="AE229" s="84" t="str">
        <f t="shared" si="875"/>
        <v>n/a</v>
      </c>
      <c r="AF229" s="84" t="str">
        <f t="shared" si="875"/>
        <v>n/a</v>
      </c>
      <c r="AG229" s="84" t="str">
        <f t="shared" si="875"/>
        <v>n/a</v>
      </c>
      <c r="AH229" s="84" t="str">
        <f t="shared" si="875"/>
        <v>n/a</v>
      </c>
      <c r="AI229" s="84" t="str">
        <f t="shared" si="875"/>
        <v>n/a</v>
      </c>
      <c r="AJ229" s="84" t="str">
        <f t="shared" si="875"/>
        <v>n/a</v>
      </c>
    </row>
    <row r="230" spans="2:36" s="4" customFormat="1" ht="10.15" x14ac:dyDescent="0.2">
      <c r="B230" s="9" t="s">
        <v>98</v>
      </c>
      <c r="D230" s="54"/>
      <c r="E230" s="54"/>
      <c r="F230" s="54"/>
      <c r="G230" s="54"/>
      <c r="H230" s="78" t="str">
        <f t="shared" si="876"/>
        <v>n/a</v>
      </c>
      <c r="I230" s="78" t="str">
        <f t="shared" si="876"/>
        <v>n/a</v>
      </c>
      <c r="J230" s="78">
        <f t="shared" si="876"/>
        <v>73.595006934812773</v>
      </c>
      <c r="K230" s="78">
        <f t="shared" si="876"/>
        <v>77.216460434399025</v>
      </c>
      <c r="L230" s="78">
        <f t="shared" si="876"/>
        <v>104.93545183713995</v>
      </c>
      <c r="M230" s="78">
        <f t="shared" si="876"/>
        <v>195.93966712898759</v>
      </c>
      <c r="N230" s="78">
        <f t="shared" si="876"/>
        <v>70.397695843744813</v>
      </c>
      <c r="O230" s="78">
        <f t="shared" si="876"/>
        <v>-51.873799170795849</v>
      </c>
      <c r="P230" s="78">
        <f t="shared" si="876"/>
        <v>-52.572552877520884</v>
      </c>
      <c r="Q230" s="78">
        <f t="shared" si="876"/>
        <v>-53.52750809061488</v>
      </c>
      <c r="R230" s="78">
        <f t="shared" si="877"/>
        <v>27.140903341349997</v>
      </c>
      <c r="S230" s="78">
        <f t="shared" si="877"/>
        <v>55.930495162975767</v>
      </c>
      <c r="T230" s="78">
        <f t="shared" si="877"/>
        <v>88.570077406242561</v>
      </c>
      <c r="U230" s="78">
        <f t="shared" si="877"/>
        <v>82.294876854187436</v>
      </c>
      <c r="V230" s="78">
        <f t="shared" si="877"/>
        <v>76.911648861517634</v>
      </c>
      <c r="W230" s="78">
        <f t="shared" si="877"/>
        <v>121.65371608584135</v>
      </c>
      <c r="X230" s="78">
        <f t="shared" si="877"/>
        <v>115.96781810051388</v>
      </c>
      <c r="Y230" s="78">
        <f t="shared" si="877"/>
        <v>97.429627960102238</v>
      </c>
      <c r="Z230" s="78">
        <f t="shared" si="878"/>
        <v>59.526213657290214</v>
      </c>
      <c r="AA230" s="78">
        <f t="shared" si="878"/>
        <v>14.662292983491781</v>
      </c>
      <c r="AD230" s="54"/>
      <c r="AE230" s="78">
        <f t="shared" si="875"/>
        <v>108.48619053109424</v>
      </c>
      <c r="AF230" s="78">
        <f t="shared" si="875"/>
        <v>61.189480367659641</v>
      </c>
      <c r="AG230" s="78">
        <f t="shared" si="875"/>
        <v>44.032545916446175</v>
      </c>
      <c r="AH230" s="78">
        <f t="shared" si="875"/>
        <v>8.2052308473164199</v>
      </c>
      <c r="AI230" s="78">
        <f t="shared" si="875"/>
        <v>90.573652147036825</v>
      </c>
      <c r="AJ230" s="78">
        <f t="shared" si="875"/>
        <v>62.607474065753124</v>
      </c>
    </row>
    <row r="231" spans="2:36" s="4" customFormat="1" ht="12" x14ac:dyDescent="0.35">
      <c r="B231" s="8" t="s">
        <v>416</v>
      </c>
      <c r="D231" s="54"/>
      <c r="E231" s="54"/>
      <c r="F231" s="54"/>
      <c r="G231" s="54"/>
      <c r="H231" s="84" t="str">
        <f t="shared" si="876"/>
        <v>n/a</v>
      </c>
      <c r="I231" s="84" t="str">
        <f t="shared" si="876"/>
        <v>n/a</v>
      </c>
      <c r="J231" s="84" t="str">
        <f t="shared" si="876"/>
        <v>n/a</v>
      </c>
      <c r="K231" s="84" t="str">
        <f t="shared" si="876"/>
        <v>n/a</v>
      </c>
      <c r="L231" s="84" t="str">
        <f t="shared" si="876"/>
        <v>n/a</v>
      </c>
      <c r="M231" s="84" t="str">
        <f t="shared" si="876"/>
        <v>n/a</v>
      </c>
      <c r="N231" s="84" t="str">
        <f t="shared" si="876"/>
        <v>n/a</v>
      </c>
      <c r="O231" s="84" t="str">
        <f t="shared" si="876"/>
        <v>n/a</v>
      </c>
      <c r="P231" s="84" t="str">
        <f t="shared" si="876"/>
        <v>n/a</v>
      </c>
      <c r="Q231" s="84" t="str">
        <f t="shared" si="876"/>
        <v>n/a</v>
      </c>
      <c r="R231" s="84" t="str">
        <f t="shared" si="877"/>
        <v>n/a</v>
      </c>
      <c r="S231" s="84" t="str">
        <f t="shared" si="877"/>
        <v>n/a</v>
      </c>
      <c r="T231" s="84" t="str">
        <f t="shared" si="877"/>
        <v>n/a</v>
      </c>
      <c r="U231" s="84" t="str">
        <f t="shared" si="877"/>
        <v>n/a</v>
      </c>
      <c r="V231" s="84" t="str">
        <f t="shared" si="877"/>
        <v>n/a</v>
      </c>
      <c r="W231" s="84" t="str">
        <f t="shared" si="877"/>
        <v>n/a</v>
      </c>
      <c r="X231" s="84">
        <f t="shared" si="877"/>
        <v>-260.70952092177134</v>
      </c>
      <c r="Y231" s="84">
        <f t="shared" si="877"/>
        <v>337.74910211994859</v>
      </c>
      <c r="Z231" s="84">
        <f t="shared" si="878"/>
        <v>93.750000000000227</v>
      </c>
      <c r="AA231" s="84">
        <f t="shared" si="878"/>
        <v>-1642.7385892116185</v>
      </c>
      <c r="AD231" s="54"/>
      <c r="AE231" s="84" t="str">
        <f t="shared" si="875"/>
        <v>n/a</v>
      </c>
      <c r="AF231" s="84" t="str">
        <f t="shared" si="875"/>
        <v>n/a</v>
      </c>
      <c r="AG231" s="84" t="str">
        <f t="shared" si="875"/>
        <v>n/a</v>
      </c>
      <c r="AH231" s="84" t="str">
        <f t="shared" si="875"/>
        <v>n/a</v>
      </c>
      <c r="AI231" s="84" t="str">
        <f t="shared" si="875"/>
        <v>n/a</v>
      </c>
      <c r="AJ231" s="84">
        <f t="shared" si="875"/>
        <v>-706.62437732990963</v>
      </c>
    </row>
    <row r="232" spans="2:36" ht="10.15" x14ac:dyDescent="0.2">
      <c r="B232" s="9" t="s">
        <v>103</v>
      </c>
      <c r="H232" s="78" t="str">
        <f t="shared" si="876"/>
        <v>n/a</v>
      </c>
      <c r="I232" s="78" t="str">
        <f t="shared" si="876"/>
        <v>n/a</v>
      </c>
      <c r="J232" s="78">
        <f t="shared" si="876"/>
        <v>73.595006934812773</v>
      </c>
      <c r="K232" s="78">
        <f t="shared" si="876"/>
        <v>77.216460434399025</v>
      </c>
      <c r="L232" s="78">
        <f t="shared" si="876"/>
        <v>104.93545183713995</v>
      </c>
      <c r="M232" s="78">
        <f t="shared" si="876"/>
        <v>195.93966712898759</v>
      </c>
      <c r="N232" s="78">
        <f t="shared" si="876"/>
        <v>70.397695843744813</v>
      </c>
      <c r="O232" s="78">
        <f t="shared" si="876"/>
        <v>-51.873799170795849</v>
      </c>
      <c r="P232" s="78">
        <f t="shared" si="876"/>
        <v>-52.572552877520884</v>
      </c>
      <c r="Q232" s="78">
        <f t="shared" si="876"/>
        <v>-53.52750809061488</v>
      </c>
      <c r="R232" s="78">
        <f t="shared" si="877"/>
        <v>27.140903341349997</v>
      </c>
      <c r="S232" s="78">
        <f t="shared" si="877"/>
        <v>55.930495162975767</v>
      </c>
      <c r="T232" s="78">
        <f t="shared" si="877"/>
        <v>183.96611386386445</v>
      </c>
      <c r="U232" s="78">
        <f t="shared" si="877"/>
        <v>220.66694643559273</v>
      </c>
      <c r="V232" s="78">
        <f t="shared" si="877"/>
        <v>196.87661494023041</v>
      </c>
      <c r="W232" s="78">
        <f t="shared" si="877"/>
        <v>340.00596957011658</v>
      </c>
      <c r="X232" s="78">
        <f t="shared" si="877"/>
        <v>277.58422127379544</v>
      </c>
      <c r="Y232" s="78">
        <f t="shared" si="877"/>
        <v>218.67615668628119</v>
      </c>
      <c r="Z232" s="78">
        <f t="shared" si="878"/>
        <v>210.87078338791989</v>
      </c>
      <c r="AA232" s="78">
        <f t="shared" si="878"/>
        <v>100.32582150007214</v>
      </c>
      <c r="AE232" s="78">
        <f t="shared" si="875"/>
        <v>108.48619053109424</v>
      </c>
      <c r="AF232" s="78">
        <f t="shared" si="875"/>
        <v>61.189480367659641</v>
      </c>
      <c r="AG232" s="78">
        <f t="shared" si="875"/>
        <v>44.032545916446175</v>
      </c>
      <c r="AH232" s="78">
        <f t="shared" si="875"/>
        <v>8.2052308473164199</v>
      </c>
      <c r="AI232" s="78">
        <f t="shared" si="875"/>
        <v>241.58816685891912</v>
      </c>
      <c r="AJ232" s="78">
        <f t="shared" si="875"/>
        <v>187.85487322193137</v>
      </c>
    </row>
    <row r="233" spans="2:36" ht="10.15" x14ac:dyDescent="0.2">
      <c r="B233" s="6"/>
      <c r="P233" s="26"/>
      <c r="Q233" s="26"/>
    </row>
    <row r="234" spans="2:36" ht="10.15" x14ac:dyDescent="0.2">
      <c r="B234" s="5" t="s">
        <v>0</v>
      </c>
    </row>
    <row r="235" spans="2:36" ht="10.15" x14ac:dyDescent="0.2">
      <c r="B235" t="s">
        <v>73</v>
      </c>
      <c r="D235" s="40" t="str">
        <f t="shared" ref="D235:AA235" si="879">+IFERROR(D211*D174,"n/a")</f>
        <v>n/a</v>
      </c>
      <c r="E235" s="40" t="str">
        <f t="shared" si="879"/>
        <v>n/a</v>
      </c>
      <c r="F235" s="40" t="str">
        <f t="shared" si="879"/>
        <v>n/a</v>
      </c>
      <c r="G235" s="40" t="str">
        <f t="shared" si="879"/>
        <v>n/a</v>
      </c>
      <c r="H235" s="40" t="str">
        <f t="shared" si="879"/>
        <v>n/a</v>
      </c>
      <c r="I235" s="40" t="str">
        <f t="shared" si="879"/>
        <v>n/a</v>
      </c>
      <c r="J235" s="40" t="str">
        <f t="shared" si="879"/>
        <v>n/a</v>
      </c>
      <c r="K235" s="40" t="str">
        <f t="shared" si="879"/>
        <v>n/a</v>
      </c>
      <c r="L235" s="40">
        <f t="shared" si="879"/>
        <v>11.125</v>
      </c>
      <c r="M235" s="40">
        <f t="shared" si="879"/>
        <v>14.94</v>
      </c>
      <c r="N235" s="40">
        <f t="shared" si="879"/>
        <v>17.457999999999998</v>
      </c>
      <c r="O235" s="40">
        <f t="shared" si="879"/>
        <v>20.114000000000001</v>
      </c>
      <c r="P235" s="40">
        <f t="shared" si="879"/>
        <v>12.353999999999999</v>
      </c>
      <c r="Q235" s="40">
        <f t="shared" si="879"/>
        <v>18.45</v>
      </c>
      <c r="R235" s="40">
        <f t="shared" si="879"/>
        <v>25.632000000000001</v>
      </c>
      <c r="S235" s="40">
        <f t="shared" si="879"/>
        <v>34.887999999999998</v>
      </c>
      <c r="T235" s="40">
        <f t="shared" si="879"/>
        <v>25.907999999999998</v>
      </c>
      <c r="U235" s="40">
        <f t="shared" si="879"/>
        <v>29.92</v>
      </c>
      <c r="V235" s="40">
        <f t="shared" si="879"/>
        <v>42.984000000000002</v>
      </c>
      <c r="W235" s="40">
        <f t="shared" si="879"/>
        <v>57.258499999999998</v>
      </c>
      <c r="X235" s="40">
        <f t="shared" ref="X235:Y235" si="880">+IFERROR(X211*X174,"n/a")</f>
        <v>58.186200000000007</v>
      </c>
      <c r="Y235" s="40">
        <f t="shared" si="880"/>
        <v>64.059699999999992</v>
      </c>
      <c r="Z235" s="40">
        <f t="shared" si="879"/>
        <v>79.028975172199722</v>
      </c>
      <c r="AA235" s="40">
        <f t="shared" si="879"/>
        <v>104.08373285696379</v>
      </c>
      <c r="AD235" s="40" t="str">
        <f>+IFERROR(AD211*AD174,"n/a")</f>
        <v>n/a</v>
      </c>
      <c r="AE235" s="40" t="str">
        <f>+IFERROR(D235+E235+F235+G235,"n/a")</f>
        <v>n/a</v>
      </c>
      <c r="AF235" s="40" t="str">
        <f>+IFERROR(H235+I235+J235+K235,"n/a")</f>
        <v>n/a</v>
      </c>
      <c r="AG235" s="40">
        <f>+IFERROR(L235+M235+N235+O235,"n/a")</f>
        <v>63.637</v>
      </c>
      <c r="AH235" s="40">
        <f>+IFERROR(P235+Q235+R235+S235,"n/a")</f>
        <v>91.323999999999998</v>
      </c>
      <c r="AI235" s="40">
        <f>+IFERROR(T235+U235+V235+W235,"n/a")</f>
        <v>156.07050000000001</v>
      </c>
      <c r="AJ235" s="40">
        <f t="shared" ref="AJ235:AJ243" si="881">+IFERROR(X235+Y235+Z235+AA235,"n/a")</f>
        <v>305.35860802916352</v>
      </c>
    </row>
    <row r="236" spans="2:36" ht="10.15" x14ac:dyDescent="0.2">
      <c r="B236" t="s">
        <v>74</v>
      </c>
      <c r="D236" s="40" t="str">
        <f t="shared" ref="D236:AA236" si="882">+IFERROR(D212*D175,"n/a")</f>
        <v>n/a</v>
      </c>
      <c r="E236" s="40" t="str">
        <f t="shared" si="882"/>
        <v>n/a</v>
      </c>
      <c r="F236" s="40" t="str">
        <f t="shared" si="882"/>
        <v>n/a</v>
      </c>
      <c r="G236" s="40" t="str">
        <f t="shared" si="882"/>
        <v>n/a</v>
      </c>
      <c r="H236" s="40" t="str">
        <f t="shared" si="882"/>
        <v>n/a</v>
      </c>
      <c r="I236" s="40" t="str">
        <f t="shared" si="882"/>
        <v>n/a</v>
      </c>
      <c r="J236" s="40" t="str">
        <f t="shared" si="882"/>
        <v>n/a</v>
      </c>
      <c r="K236" s="40" t="str">
        <f t="shared" si="882"/>
        <v>n/a</v>
      </c>
      <c r="L236" s="40">
        <f t="shared" si="882"/>
        <v>11.4</v>
      </c>
      <c r="M236" s="40">
        <f t="shared" si="882"/>
        <v>18.468</v>
      </c>
      <c r="N236" s="40">
        <f t="shared" si="882"/>
        <v>23.042000000000002</v>
      </c>
      <c r="O236" s="40">
        <f t="shared" si="882"/>
        <v>32.215000000000003</v>
      </c>
      <c r="P236" s="40">
        <f t="shared" si="882"/>
        <v>18.425999999999998</v>
      </c>
      <c r="Q236" s="40">
        <f t="shared" si="882"/>
        <v>26.95</v>
      </c>
      <c r="R236" s="40">
        <f t="shared" si="882"/>
        <v>38.844000000000001</v>
      </c>
      <c r="S236" s="40">
        <f t="shared" si="882"/>
        <v>52.634999999999998</v>
      </c>
      <c r="T236" s="40">
        <f t="shared" si="882"/>
        <v>34.800000000000004</v>
      </c>
      <c r="U236" s="40">
        <f t="shared" si="882"/>
        <v>37.840000000000003</v>
      </c>
      <c r="V236" s="40">
        <f t="shared" si="882"/>
        <v>60.455999999999996</v>
      </c>
      <c r="W236" s="40">
        <f t="shared" si="882"/>
        <v>64.44</v>
      </c>
      <c r="X236" s="40">
        <f t="shared" ref="X236:Y236" si="883">+IFERROR(X212*X175,"n/a")</f>
        <v>51.797999999999995</v>
      </c>
      <c r="Y236" s="40">
        <f t="shared" si="883"/>
        <v>58.14</v>
      </c>
      <c r="Z236" s="40">
        <f t="shared" si="882"/>
        <v>58.085849999999994</v>
      </c>
      <c r="AA236" s="40">
        <f t="shared" si="882"/>
        <v>84.702800000000011</v>
      </c>
      <c r="AD236" s="40" t="str">
        <f>+IFERROR(AD212*AD175,"n/a")</f>
        <v>n/a</v>
      </c>
      <c r="AE236" s="40" t="str">
        <f t="shared" ref="AE236:AE238" si="884">+IFERROR(D236+E236+F236+G236,"n/a")</f>
        <v>n/a</v>
      </c>
      <c r="AF236" s="40" t="str">
        <f t="shared" ref="AF236:AF239" si="885">+IFERROR(H236+I236+J236+K236,"n/a")</f>
        <v>n/a</v>
      </c>
      <c r="AG236" s="40">
        <f t="shared" ref="AG236:AG239" si="886">+IFERROR(L236+M236+N236+O236,"n/a")</f>
        <v>85.125</v>
      </c>
      <c r="AH236" s="40">
        <f t="shared" ref="AH236:AH239" si="887">+IFERROR(P236+Q236+R236+S236,"n/a")</f>
        <v>136.85499999999999</v>
      </c>
      <c r="AI236" s="40">
        <f t="shared" ref="AI236:AI239" si="888">+IFERROR(T236+U236+V236+W236,"n/a")</f>
        <v>197.536</v>
      </c>
      <c r="AJ236" s="40">
        <f t="shared" si="881"/>
        <v>252.72665000000001</v>
      </c>
    </row>
    <row r="237" spans="2:36" ht="10.15" x14ac:dyDescent="0.2">
      <c r="B237" t="s">
        <v>63</v>
      </c>
      <c r="D237" s="40" t="str">
        <f t="shared" ref="D237:AA237" si="889">+IFERROR(D213*D176,"n/a")</f>
        <v>n/a</v>
      </c>
      <c r="E237" s="40" t="str">
        <f t="shared" si="889"/>
        <v>n/a</v>
      </c>
      <c r="F237" s="40" t="str">
        <f t="shared" si="889"/>
        <v>n/a</v>
      </c>
      <c r="G237" s="40" t="str">
        <f t="shared" si="889"/>
        <v>n/a</v>
      </c>
      <c r="H237" s="40" t="str">
        <f t="shared" si="889"/>
        <v>n/a</v>
      </c>
      <c r="I237" s="40" t="str">
        <f t="shared" si="889"/>
        <v>n/a</v>
      </c>
      <c r="J237" s="40" t="str">
        <f t="shared" si="889"/>
        <v>n/a</v>
      </c>
      <c r="K237" s="40" t="str">
        <f t="shared" si="889"/>
        <v>n/a</v>
      </c>
      <c r="L237" s="40">
        <f t="shared" si="889"/>
        <v>0.20300000000000001</v>
      </c>
      <c r="M237" s="40">
        <f t="shared" si="889"/>
        <v>0.46400000000000002</v>
      </c>
      <c r="N237" s="40">
        <f t="shared" si="889"/>
        <v>0.8580000000000001</v>
      </c>
      <c r="O237" s="40">
        <f t="shared" si="889"/>
        <v>1.155</v>
      </c>
      <c r="P237" s="40">
        <f t="shared" si="889"/>
        <v>1.2950000000000002</v>
      </c>
      <c r="Q237" s="40">
        <f t="shared" si="889"/>
        <v>2.3940000000000001</v>
      </c>
      <c r="R237" s="40">
        <f t="shared" si="889"/>
        <v>2.5840000000000001</v>
      </c>
      <c r="S237" s="40">
        <f t="shared" si="889"/>
        <v>2.5830000000000002</v>
      </c>
      <c r="T237" s="40">
        <f t="shared" si="889"/>
        <v>2.7880000000000003</v>
      </c>
      <c r="U237" s="40">
        <f t="shared" si="889"/>
        <v>4.032</v>
      </c>
      <c r="V237" s="40">
        <f t="shared" si="889"/>
        <v>4.2569999999999997</v>
      </c>
      <c r="W237" s="40">
        <f t="shared" si="889"/>
        <v>4.1399999999999997</v>
      </c>
      <c r="X237" s="40">
        <f t="shared" ref="X237:Y237" si="890">+IFERROR(X213*X176,"n/a")</f>
        <v>4.3650000000000002</v>
      </c>
      <c r="Y237" s="40">
        <f t="shared" si="890"/>
        <v>5.6319999999999997</v>
      </c>
      <c r="Z237" s="40">
        <f t="shared" si="889"/>
        <v>5.791500000000001</v>
      </c>
      <c r="AA237" s="40">
        <f t="shared" si="889"/>
        <v>5.3819999999999997</v>
      </c>
      <c r="AD237" s="40" t="str">
        <f>+IFERROR(AD213*AD176,"n/a")</f>
        <v>n/a</v>
      </c>
      <c r="AE237" s="40" t="str">
        <f t="shared" si="884"/>
        <v>n/a</v>
      </c>
      <c r="AF237" s="40" t="str">
        <f t="shared" si="885"/>
        <v>n/a</v>
      </c>
      <c r="AG237" s="40">
        <f t="shared" si="886"/>
        <v>2.68</v>
      </c>
      <c r="AH237" s="40">
        <f t="shared" si="887"/>
        <v>8.8559999999999999</v>
      </c>
      <c r="AI237" s="40">
        <f t="shared" si="888"/>
        <v>15.216999999999999</v>
      </c>
      <c r="AJ237" s="40">
        <f t="shared" si="881"/>
        <v>21.170500000000001</v>
      </c>
    </row>
    <row r="238" spans="2:36" ht="12" x14ac:dyDescent="0.35">
      <c r="B238" t="s">
        <v>75</v>
      </c>
      <c r="D238" s="41" t="str">
        <f>+IFERROR(D239-D235-D236-D237,"n/a")</f>
        <v>n/a</v>
      </c>
      <c r="E238" s="41" t="str">
        <f t="shared" ref="E238:J238" si="891">+IFERROR(E239-E235-E236-E237,"n/a")</f>
        <v>n/a</v>
      </c>
      <c r="F238" s="41" t="str">
        <f t="shared" si="891"/>
        <v>n/a</v>
      </c>
      <c r="G238" s="41" t="str">
        <f t="shared" si="891"/>
        <v>n/a</v>
      </c>
      <c r="H238" s="41" t="str">
        <f t="shared" si="891"/>
        <v>n/a</v>
      </c>
      <c r="I238" s="41" t="str">
        <f t="shared" si="891"/>
        <v>n/a</v>
      </c>
      <c r="J238" s="41" t="str">
        <f t="shared" si="891"/>
        <v>n/a</v>
      </c>
      <c r="K238" s="41" t="str">
        <f>+IFERROR(K239-K235-K236-K237,"n/a")</f>
        <v>n/a</v>
      </c>
      <c r="L238" s="41">
        <f>+IFERROR(L239-L235-L236-L237,"n/a")</f>
        <v>0.13199999999999906</v>
      </c>
      <c r="M238" s="41">
        <f t="shared" ref="M238:W238" si="892">+IFERROR(M239-M235-M236-M237,"n/a")</f>
        <v>0.14200000000000518</v>
      </c>
      <c r="N238" s="41">
        <f t="shared" si="892"/>
        <v>-0.17299999999999782</v>
      </c>
      <c r="O238" s="41">
        <f t="shared" si="892"/>
        <v>-0.96200000000000219</v>
      </c>
      <c r="P238" s="41">
        <f t="shared" si="892"/>
        <v>5.0000000000005596E-3</v>
      </c>
      <c r="Q238" s="41">
        <f t="shared" si="892"/>
        <v>-8.099999999999774E-2</v>
      </c>
      <c r="R238" s="41">
        <f t="shared" si="892"/>
        <v>9.2999999999999527E-2</v>
      </c>
      <c r="S238" s="41">
        <f t="shared" si="892"/>
        <v>-0.16799999999999393</v>
      </c>
      <c r="T238" s="41">
        <f t="shared" si="892"/>
        <v>-6.0000000000012932E-2</v>
      </c>
      <c r="U238" s="41">
        <f t="shared" si="892"/>
        <v>9.2999999999999972E-2</v>
      </c>
      <c r="V238" s="41">
        <f t="shared" si="892"/>
        <v>0.46100000000001096</v>
      </c>
      <c r="W238" s="41">
        <f t="shared" si="892"/>
        <v>5.871500000000041</v>
      </c>
      <c r="X238" s="41">
        <f t="shared" ref="X238:Y238" si="893">+IFERROR(X239-X235-X236-X237,"n/a")</f>
        <v>0.24879999999999747</v>
      </c>
      <c r="Y238" s="41">
        <f t="shared" si="893"/>
        <v>5.130000000000301E-2</v>
      </c>
      <c r="Z238" s="75">
        <v>0</v>
      </c>
      <c r="AA238" s="75">
        <v>0</v>
      </c>
      <c r="AD238" s="41" t="str">
        <f>+IFERROR(AD239-AD235-AD236-AD237,"n/a")</f>
        <v>n/a</v>
      </c>
      <c r="AE238" s="41" t="str">
        <f t="shared" si="884"/>
        <v>n/a</v>
      </c>
      <c r="AF238" s="41" t="str">
        <f t="shared" si="885"/>
        <v>n/a</v>
      </c>
      <c r="AG238" s="41">
        <f t="shared" si="886"/>
        <v>-0.86099999999999577</v>
      </c>
      <c r="AH238" s="41">
        <f t="shared" si="887"/>
        <v>-0.15099999999999159</v>
      </c>
      <c r="AI238" s="41">
        <f t="shared" si="888"/>
        <v>6.365500000000039</v>
      </c>
      <c r="AJ238" s="41">
        <f t="shared" si="881"/>
        <v>0.30010000000000048</v>
      </c>
    </row>
    <row r="239" spans="2:36" ht="10.15" x14ac:dyDescent="0.2">
      <c r="B239" s="6" t="s">
        <v>97</v>
      </c>
      <c r="D239" s="42" t="str">
        <f t="shared" ref="D239:W239" si="894">+D257</f>
        <v>n/a</v>
      </c>
      <c r="E239" s="42" t="str">
        <f t="shared" si="894"/>
        <v>n/a</v>
      </c>
      <c r="F239" s="42">
        <f t="shared" si="894"/>
        <v>9.3119999999999994</v>
      </c>
      <c r="G239" s="42">
        <f t="shared" si="894"/>
        <v>19.628</v>
      </c>
      <c r="H239" s="42">
        <f t="shared" si="894"/>
        <v>11.085000000000001</v>
      </c>
      <c r="I239" s="42">
        <f t="shared" si="894"/>
        <v>7.0519999999999996</v>
      </c>
      <c r="J239" s="42">
        <f t="shared" si="894"/>
        <v>15.218</v>
      </c>
      <c r="K239" s="42">
        <f t="shared" si="894"/>
        <v>29.840999999999998</v>
      </c>
      <c r="L239" s="42">
        <f t="shared" si="894"/>
        <v>22.86</v>
      </c>
      <c r="M239" s="42">
        <f t="shared" si="894"/>
        <v>34.014000000000003</v>
      </c>
      <c r="N239" s="42">
        <f t="shared" si="894"/>
        <v>41.185000000000002</v>
      </c>
      <c r="O239" s="42">
        <f t="shared" si="894"/>
        <v>52.521999999999998</v>
      </c>
      <c r="P239" s="42">
        <f t="shared" si="894"/>
        <v>32.08</v>
      </c>
      <c r="Q239" s="42">
        <f t="shared" si="894"/>
        <v>47.713000000000001</v>
      </c>
      <c r="R239" s="42">
        <f t="shared" si="894"/>
        <v>67.153000000000006</v>
      </c>
      <c r="S239" s="42">
        <f t="shared" si="894"/>
        <v>89.938000000000002</v>
      </c>
      <c r="T239" s="42">
        <f t="shared" si="894"/>
        <v>63.435999999999993</v>
      </c>
      <c r="U239" s="42">
        <f t="shared" si="894"/>
        <v>71.885000000000005</v>
      </c>
      <c r="V239" s="42">
        <f t="shared" si="894"/>
        <v>108.158</v>
      </c>
      <c r="W239" s="42">
        <f t="shared" si="894"/>
        <v>131.71000000000004</v>
      </c>
      <c r="X239" s="42">
        <f t="shared" ref="X239:Y239" si="895">+X257</f>
        <v>114.598</v>
      </c>
      <c r="Y239" s="42">
        <f t="shared" si="895"/>
        <v>127.883</v>
      </c>
      <c r="Z239" s="42">
        <f t="shared" ref="Z239:AA239" si="896">+IFERROR(Z235+Z236+Z237+Z238,"n/a")</f>
        <v>142.90632517219973</v>
      </c>
      <c r="AA239" s="42">
        <f t="shared" si="896"/>
        <v>194.16853285696379</v>
      </c>
      <c r="AD239" s="42">
        <f>+AD257</f>
        <v>25.02</v>
      </c>
      <c r="AE239" s="42">
        <f>+AE257</f>
        <v>44.701000000000001</v>
      </c>
      <c r="AF239" s="42">
        <f t="shared" si="885"/>
        <v>63.195999999999998</v>
      </c>
      <c r="AG239" s="42">
        <f t="shared" si="886"/>
        <v>150.58099999999999</v>
      </c>
      <c r="AH239" s="42">
        <f t="shared" si="887"/>
        <v>236.88400000000001</v>
      </c>
      <c r="AI239" s="42">
        <f t="shared" si="888"/>
        <v>375.18900000000002</v>
      </c>
      <c r="AJ239" s="42">
        <f t="shared" si="881"/>
        <v>579.55585802916357</v>
      </c>
    </row>
    <row r="240" spans="2:36" ht="12" x14ac:dyDescent="0.35">
      <c r="B240" t="s">
        <v>417</v>
      </c>
      <c r="D240" s="55" t="str">
        <f t="shared" ref="D240:W240" si="897">+D258</f>
        <v>n/a</v>
      </c>
      <c r="E240" s="55" t="str">
        <f t="shared" si="897"/>
        <v>n/a</v>
      </c>
      <c r="F240" s="55">
        <f t="shared" si="897"/>
        <v>0</v>
      </c>
      <c r="G240" s="55">
        <f t="shared" si="897"/>
        <v>0</v>
      </c>
      <c r="H240" s="55">
        <f t="shared" si="897"/>
        <v>0</v>
      </c>
      <c r="I240" s="55">
        <f t="shared" si="897"/>
        <v>0</v>
      </c>
      <c r="J240" s="55">
        <f t="shared" si="897"/>
        <v>0</v>
      </c>
      <c r="K240" s="55">
        <f t="shared" si="897"/>
        <v>0</v>
      </c>
      <c r="L240" s="55">
        <f t="shared" si="897"/>
        <v>0</v>
      </c>
      <c r="M240" s="55">
        <f t="shared" si="897"/>
        <v>0</v>
      </c>
      <c r="N240" s="55">
        <f t="shared" si="897"/>
        <v>0</v>
      </c>
      <c r="O240" s="55">
        <f t="shared" si="897"/>
        <v>0</v>
      </c>
      <c r="P240" s="55">
        <f t="shared" si="897"/>
        <v>0</v>
      </c>
      <c r="Q240" s="55">
        <f t="shared" si="897"/>
        <v>0</v>
      </c>
      <c r="R240" s="55">
        <f t="shared" si="897"/>
        <v>0</v>
      </c>
      <c r="S240" s="55">
        <f t="shared" si="897"/>
        <v>0</v>
      </c>
      <c r="T240" s="55">
        <f t="shared" si="897"/>
        <v>8.0140000000000011</v>
      </c>
      <c r="U240" s="55">
        <f t="shared" si="897"/>
        <v>13.092000000000001</v>
      </c>
      <c r="V240" s="55">
        <f t="shared" si="897"/>
        <v>16.027000000000001</v>
      </c>
      <c r="W240" s="55">
        <f t="shared" si="897"/>
        <v>31.673999999999999</v>
      </c>
      <c r="X240" s="55">
        <f t="shared" ref="X240:Y240" si="898">+X258</f>
        <v>35.57</v>
      </c>
      <c r="Y240" s="55">
        <f t="shared" si="898"/>
        <v>40.103999999999999</v>
      </c>
      <c r="Z240" s="55">
        <f>+IFERROR(Z216*Z179,"n/a")</f>
        <v>46.092000000000006</v>
      </c>
      <c r="AA240" s="55">
        <f>+IFERROR(AA216*AA179,"n/a")</f>
        <v>65.664999999999992</v>
      </c>
      <c r="AB240" s="57"/>
      <c r="AC240" s="57"/>
      <c r="AD240" s="55">
        <f t="shared" ref="AD240:AE240" si="899">+AD258</f>
        <v>0</v>
      </c>
      <c r="AE240" s="55">
        <f t="shared" si="899"/>
        <v>0</v>
      </c>
      <c r="AF240" s="55">
        <f t="shared" ref="AF240:AF243" si="900">+IFERROR(H240+I240+J240+K240,"n/a")</f>
        <v>0</v>
      </c>
      <c r="AG240" s="55">
        <f t="shared" ref="AG240:AG243" si="901">+IFERROR(L240+M240+N240+O240,"n/a")</f>
        <v>0</v>
      </c>
      <c r="AH240" s="55">
        <f t="shared" ref="AH240:AH243" si="902">+IFERROR(P240+Q240+R240+S240,"n/a")</f>
        <v>0</v>
      </c>
      <c r="AI240" s="55">
        <f t="shared" ref="AI240:AI243" si="903">+IFERROR(T240+U240+V240+W240,"n/a")</f>
        <v>68.807000000000002</v>
      </c>
      <c r="AJ240" s="55">
        <f t="shared" si="881"/>
        <v>187.43100000000001</v>
      </c>
    </row>
    <row r="241" spans="2:36" ht="10.15" x14ac:dyDescent="0.2">
      <c r="B241" s="6" t="s">
        <v>99</v>
      </c>
      <c r="D241" s="42" t="str">
        <f>+IFERROR(D239+D240,"n/a")</f>
        <v>n/a</v>
      </c>
      <c r="E241" s="42" t="str">
        <f t="shared" ref="E241:W241" si="904">+IFERROR(E239+E240,"n/a")</f>
        <v>n/a</v>
      </c>
      <c r="F241" s="42">
        <f t="shared" si="904"/>
        <v>9.3119999999999994</v>
      </c>
      <c r="G241" s="42">
        <f t="shared" si="904"/>
        <v>19.628</v>
      </c>
      <c r="H241" s="42">
        <f t="shared" si="904"/>
        <v>11.085000000000001</v>
      </c>
      <c r="I241" s="42">
        <f t="shared" si="904"/>
        <v>7.0519999999999996</v>
      </c>
      <c r="J241" s="42">
        <f t="shared" si="904"/>
        <v>15.218</v>
      </c>
      <c r="K241" s="42">
        <f t="shared" si="904"/>
        <v>29.840999999999998</v>
      </c>
      <c r="L241" s="42">
        <f t="shared" si="904"/>
        <v>22.86</v>
      </c>
      <c r="M241" s="42">
        <f t="shared" si="904"/>
        <v>34.014000000000003</v>
      </c>
      <c r="N241" s="42">
        <f t="shared" si="904"/>
        <v>41.185000000000002</v>
      </c>
      <c r="O241" s="42">
        <f t="shared" si="904"/>
        <v>52.521999999999998</v>
      </c>
      <c r="P241" s="42">
        <f t="shared" si="904"/>
        <v>32.08</v>
      </c>
      <c r="Q241" s="42">
        <f t="shared" si="904"/>
        <v>47.713000000000001</v>
      </c>
      <c r="R241" s="42">
        <f t="shared" si="904"/>
        <v>67.153000000000006</v>
      </c>
      <c r="S241" s="42">
        <f t="shared" si="904"/>
        <v>89.938000000000002</v>
      </c>
      <c r="T241" s="42">
        <f t="shared" si="904"/>
        <v>71.449999999999989</v>
      </c>
      <c r="U241" s="42">
        <f t="shared" si="904"/>
        <v>84.977000000000004</v>
      </c>
      <c r="V241" s="42">
        <f t="shared" si="904"/>
        <v>124.185</v>
      </c>
      <c r="W241" s="42">
        <f t="shared" si="904"/>
        <v>163.38400000000004</v>
      </c>
      <c r="X241" s="42">
        <f t="shared" ref="X241:Y241" si="905">+IFERROR(X239+X240,"n/a")</f>
        <v>150.16800000000001</v>
      </c>
      <c r="Y241" s="42">
        <f t="shared" si="905"/>
        <v>167.98699999999999</v>
      </c>
      <c r="Z241" s="42">
        <f t="shared" ref="Z241" si="906">+IFERROR(Z239+Z240,"n/a")</f>
        <v>188.99832517219974</v>
      </c>
      <c r="AA241" s="42">
        <f t="shared" ref="AA241" si="907">+IFERROR(AA239+AA240,"n/a")</f>
        <v>259.83353285696376</v>
      </c>
      <c r="AD241" s="42">
        <f t="shared" ref="AD241:AE241" si="908">+IFERROR(AD239+AD240,"n/a")</f>
        <v>25.02</v>
      </c>
      <c r="AE241" s="42">
        <f t="shared" si="908"/>
        <v>44.701000000000001</v>
      </c>
      <c r="AF241" s="42">
        <f t="shared" si="900"/>
        <v>63.195999999999998</v>
      </c>
      <c r="AG241" s="42">
        <f t="shared" si="901"/>
        <v>150.58099999999999</v>
      </c>
      <c r="AH241" s="42">
        <f t="shared" si="902"/>
        <v>236.88400000000001</v>
      </c>
      <c r="AI241" s="42">
        <f t="shared" si="903"/>
        <v>443.99599999999998</v>
      </c>
      <c r="AJ241" s="42">
        <f t="shared" si="881"/>
        <v>766.9868580291635</v>
      </c>
    </row>
    <row r="242" spans="2:36" ht="12" x14ac:dyDescent="0.35">
      <c r="B242" t="s">
        <v>61</v>
      </c>
      <c r="D242" s="55" t="str">
        <f>+D259</f>
        <v>n/a</v>
      </c>
      <c r="E242" s="55" t="str">
        <f t="shared" ref="E242:W242" si="909">+E259</f>
        <v>n/a</v>
      </c>
      <c r="F242" s="55">
        <f t="shared" si="909"/>
        <v>0.04</v>
      </c>
      <c r="G242" s="55">
        <f t="shared" si="909"/>
        <v>0.26100000000000001</v>
      </c>
      <c r="H242" s="55">
        <f t="shared" si="909"/>
        <v>0.28399999999999997</v>
      </c>
      <c r="I242" s="55">
        <f t="shared" si="909"/>
        <v>0.73</v>
      </c>
      <c r="J242" s="55">
        <f t="shared" si="909"/>
        <v>0.80200000000000005</v>
      </c>
      <c r="K242" s="55">
        <f t="shared" si="909"/>
        <v>0.96500000000000008</v>
      </c>
      <c r="L242" s="55">
        <f t="shared" si="909"/>
        <v>0.42899999999999999</v>
      </c>
      <c r="M242" s="55">
        <f t="shared" si="909"/>
        <v>0.44</v>
      </c>
      <c r="N242" s="55">
        <f t="shared" si="909"/>
        <v>0.47199999999999998</v>
      </c>
      <c r="O242" s="55">
        <f t="shared" si="909"/>
        <v>1.6819999999999999</v>
      </c>
      <c r="P242" s="55">
        <f t="shared" si="909"/>
        <v>0.59299999999999997</v>
      </c>
      <c r="Q242" s="55">
        <f t="shared" si="909"/>
        <v>0.66700000000000004</v>
      </c>
      <c r="R242" s="55">
        <f t="shared" si="909"/>
        <v>0.71499999999999997</v>
      </c>
      <c r="S242" s="55">
        <f t="shared" si="909"/>
        <v>0.749</v>
      </c>
      <c r="T242" s="55">
        <f t="shared" si="909"/>
        <v>0.88100000000000001</v>
      </c>
      <c r="U242" s="55">
        <f t="shared" si="909"/>
        <v>1.008</v>
      </c>
      <c r="V242" s="55">
        <f t="shared" si="909"/>
        <v>1.0649999999999999</v>
      </c>
      <c r="W242" s="55">
        <f t="shared" si="909"/>
        <v>1.2730000000000006</v>
      </c>
      <c r="X242" s="55">
        <f t="shared" ref="X242:Y242" si="910">+X259</f>
        <v>0.28199999999999997</v>
      </c>
      <c r="Y242" s="55">
        <f t="shared" si="910"/>
        <v>0.61899999999999999</v>
      </c>
      <c r="Z242" s="75">
        <v>1</v>
      </c>
      <c r="AA242" s="75">
        <v>1</v>
      </c>
      <c r="AD242" s="55">
        <f t="shared" ref="AD242:AE242" si="911">+AD259</f>
        <v>0</v>
      </c>
      <c r="AE242" s="55">
        <f t="shared" si="911"/>
        <v>0.30099999999999999</v>
      </c>
      <c r="AF242" s="55">
        <f t="shared" si="900"/>
        <v>2.7810000000000001</v>
      </c>
      <c r="AG242" s="55">
        <f t="shared" si="901"/>
        <v>3.0229999999999997</v>
      </c>
      <c r="AH242" s="55">
        <f t="shared" si="902"/>
        <v>2.7240000000000002</v>
      </c>
      <c r="AI242" s="55">
        <f t="shared" si="903"/>
        <v>4.2270000000000003</v>
      </c>
      <c r="AJ242" s="55">
        <f t="shared" si="881"/>
        <v>2.9009999999999998</v>
      </c>
    </row>
    <row r="243" spans="2:36" ht="10.15" x14ac:dyDescent="0.2">
      <c r="B243" s="6" t="s">
        <v>24</v>
      </c>
      <c r="D243" s="42" t="str">
        <f>+IFERROR(D241+D242,"n/a")</f>
        <v>n/a</v>
      </c>
      <c r="E243" s="42" t="str">
        <f t="shared" ref="E243:W243" si="912">+IFERROR(E241+E242,"n/a")</f>
        <v>n/a</v>
      </c>
      <c r="F243" s="42">
        <f t="shared" si="912"/>
        <v>9.3519999999999985</v>
      </c>
      <c r="G243" s="42">
        <f t="shared" si="912"/>
        <v>19.888999999999999</v>
      </c>
      <c r="H243" s="42">
        <f t="shared" si="912"/>
        <v>11.369000000000002</v>
      </c>
      <c r="I243" s="42">
        <f t="shared" si="912"/>
        <v>7.782</v>
      </c>
      <c r="J243" s="42">
        <f t="shared" si="912"/>
        <v>16.02</v>
      </c>
      <c r="K243" s="42">
        <f t="shared" si="912"/>
        <v>30.805999999999997</v>
      </c>
      <c r="L243" s="42">
        <f t="shared" si="912"/>
        <v>23.288999999999998</v>
      </c>
      <c r="M243" s="42">
        <f t="shared" si="912"/>
        <v>34.454000000000001</v>
      </c>
      <c r="N243" s="42">
        <f t="shared" si="912"/>
        <v>41.657000000000004</v>
      </c>
      <c r="O243" s="42">
        <f t="shared" si="912"/>
        <v>54.204000000000001</v>
      </c>
      <c r="P243" s="42">
        <f t="shared" si="912"/>
        <v>32.673000000000002</v>
      </c>
      <c r="Q243" s="42">
        <f t="shared" si="912"/>
        <v>48.38</v>
      </c>
      <c r="R243" s="42">
        <f t="shared" si="912"/>
        <v>67.868000000000009</v>
      </c>
      <c r="S243" s="42">
        <f t="shared" si="912"/>
        <v>90.686999999999998</v>
      </c>
      <c r="T243" s="42">
        <f t="shared" si="912"/>
        <v>72.330999999999989</v>
      </c>
      <c r="U243" s="42">
        <f t="shared" si="912"/>
        <v>85.984999999999999</v>
      </c>
      <c r="V243" s="42">
        <f t="shared" si="912"/>
        <v>125.25</v>
      </c>
      <c r="W243" s="42">
        <f t="shared" si="912"/>
        <v>164.65700000000004</v>
      </c>
      <c r="X243" s="42">
        <f t="shared" ref="X243:Y243" si="913">+IFERROR(X241+X242,"n/a")</f>
        <v>150.45000000000002</v>
      </c>
      <c r="Y243" s="42">
        <f t="shared" si="913"/>
        <v>168.60599999999999</v>
      </c>
      <c r="Z243" s="42">
        <f t="shared" ref="Z243" si="914">+IFERROR(Z241+Z242,"n/a")</f>
        <v>189.99832517219974</v>
      </c>
      <c r="AA243" s="42">
        <f t="shared" ref="AA243" si="915">+IFERROR(AA241+AA242,"n/a")</f>
        <v>260.83353285696376</v>
      </c>
      <c r="AD243" s="42">
        <f t="shared" ref="AD243:AE243" si="916">+IFERROR(AD241+AD242,"n/a")</f>
        <v>25.02</v>
      </c>
      <c r="AE243" s="42">
        <f t="shared" si="916"/>
        <v>45.002000000000002</v>
      </c>
      <c r="AF243" s="42">
        <f t="shared" si="900"/>
        <v>65.977000000000004</v>
      </c>
      <c r="AG243" s="42">
        <f t="shared" si="901"/>
        <v>153.60400000000001</v>
      </c>
      <c r="AH243" s="42">
        <f t="shared" si="902"/>
        <v>239.608</v>
      </c>
      <c r="AI243" s="42">
        <f t="shared" si="903"/>
        <v>448.22300000000001</v>
      </c>
      <c r="AJ243" s="42">
        <f t="shared" si="881"/>
        <v>769.88785802916357</v>
      </c>
    </row>
    <row r="244" spans="2:36" ht="10.15" x14ac:dyDescent="0.2">
      <c r="B244" s="9"/>
    </row>
    <row r="245" spans="2:36" ht="10.15" x14ac:dyDescent="0.2">
      <c r="B245" s="7" t="s">
        <v>28</v>
      </c>
    </row>
    <row r="246" spans="2:36" ht="10.15" x14ac:dyDescent="0.2">
      <c r="B246" s="8" t="s">
        <v>73</v>
      </c>
      <c r="H246" s="28" t="str">
        <f t="shared" ref="H246:Y250" si="917">IFERROR(H235/D235-1,"n/a")</f>
        <v>n/a</v>
      </c>
      <c r="I246" s="28" t="str">
        <f t="shared" si="917"/>
        <v>n/a</v>
      </c>
      <c r="J246" s="28" t="str">
        <f t="shared" si="917"/>
        <v>n/a</v>
      </c>
      <c r="K246" s="28" t="str">
        <f t="shared" si="917"/>
        <v>n/a</v>
      </c>
      <c r="L246" s="28" t="str">
        <f t="shared" si="917"/>
        <v>n/a</v>
      </c>
      <c r="M246" s="28" t="str">
        <f t="shared" si="917"/>
        <v>n/a</v>
      </c>
      <c r="N246" s="28" t="str">
        <f t="shared" si="917"/>
        <v>n/a</v>
      </c>
      <c r="O246" s="28" t="str">
        <f t="shared" si="917"/>
        <v>n/a</v>
      </c>
      <c r="P246" s="28">
        <f t="shared" si="917"/>
        <v>0.11047191011235946</v>
      </c>
      <c r="Q246" s="28">
        <f t="shared" si="917"/>
        <v>0.23493975903614461</v>
      </c>
      <c r="R246" s="28">
        <f t="shared" si="917"/>
        <v>0.4682094168862414</v>
      </c>
      <c r="S246" s="28">
        <f t="shared" si="917"/>
        <v>0.734513274336283</v>
      </c>
      <c r="T246" s="28">
        <f t="shared" si="917"/>
        <v>1.0971345313258865</v>
      </c>
      <c r="U246" s="28">
        <f t="shared" si="917"/>
        <v>0.62168021680216823</v>
      </c>
      <c r="V246" s="28">
        <f t="shared" si="917"/>
        <v>0.67696629213483139</v>
      </c>
      <c r="W246" s="28">
        <f t="shared" si="917"/>
        <v>0.64120901169456546</v>
      </c>
      <c r="X246" s="28">
        <f t="shared" si="917"/>
        <v>1.2458777211672074</v>
      </c>
      <c r="Y246" s="28">
        <f t="shared" si="917"/>
        <v>1.1410327540106948</v>
      </c>
      <c r="Z246" s="28">
        <f t="shared" ref="Z246:AA246" si="918">IFERROR(Z235/V235-1,"n/a")</f>
        <v>0.83856726159035255</v>
      </c>
      <c r="AA246" s="28">
        <f t="shared" si="918"/>
        <v>0.817786579406792</v>
      </c>
      <c r="AE246" s="28" t="str">
        <f>IFERROR(AE235/AD235-1,"n/a")</f>
        <v>n/a</v>
      </c>
      <c r="AF246" s="28" t="str">
        <f t="shared" ref="AF246:AJ246" si="919">IFERROR(AF235/AE235-1,"n/a")</f>
        <v>n/a</v>
      </c>
      <c r="AG246" s="28" t="str">
        <f t="shared" si="919"/>
        <v>n/a</v>
      </c>
      <c r="AH246" s="28">
        <f t="shared" si="919"/>
        <v>0.43507707780065052</v>
      </c>
      <c r="AI246" s="28">
        <f t="shared" si="919"/>
        <v>0.70897573474661657</v>
      </c>
      <c r="AJ246" s="28">
        <f t="shared" si="919"/>
        <v>0.95654276771820101</v>
      </c>
    </row>
    <row r="247" spans="2:36" ht="10.15" x14ac:dyDescent="0.2">
      <c r="B247" s="8" t="s">
        <v>74</v>
      </c>
      <c r="H247" s="28" t="str">
        <f t="shared" si="917"/>
        <v>n/a</v>
      </c>
      <c r="I247" s="28" t="str">
        <f t="shared" si="917"/>
        <v>n/a</v>
      </c>
      <c r="J247" s="28" t="str">
        <f t="shared" si="917"/>
        <v>n/a</v>
      </c>
      <c r="K247" s="28" t="str">
        <f t="shared" si="917"/>
        <v>n/a</v>
      </c>
      <c r="L247" s="28" t="str">
        <f t="shared" si="917"/>
        <v>n/a</v>
      </c>
      <c r="M247" s="28" t="str">
        <f t="shared" si="917"/>
        <v>n/a</v>
      </c>
      <c r="N247" s="28" t="str">
        <f t="shared" si="917"/>
        <v>n/a</v>
      </c>
      <c r="O247" s="28" t="str">
        <f t="shared" si="917"/>
        <v>n/a</v>
      </c>
      <c r="P247" s="28">
        <f t="shared" si="917"/>
        <v>0.61631578947368393</v>
      </c>
      <c r="Q247" s="28">
        <f t="shared" si="917"/>
        <v>0.45928091834524576</v>
      </c>
      <c r="R247" s="28">
        <f t="shared" si="917"/>
        <v>0.68579116396146156</v>
      </c>
      <c r="S247" s="28">
        <f t="shared" si="917"/>
        <v>0.63386621139220845</v>
      </c>
      <c r="T247" s="28">
        <f t="shared" si="917"/>
        <v>0.88863562357538295</v>
      </c>
      <c r="U247" s="28">
        <f t="shared" si="917"/>
        <v>0.40408163265306141</v>
      </c>
      <c r="V247" s="28">
        <f t="shared" si="917"/>
        <v>0.55637936360827922</v>
      </c>
      <c r="W247" s="28">
        <f t="shared" si="917"/>
        <v>0.22428042177258489</v>
      </c>
      <c r="X247" s="28">
        <f t="shared" si="917"/>
        <v>0.48844827586206874</v>
      </c>
      <c r="Y247" s="28">
        <f t="shared" si="917"/>
        <v>0.53646934460887929</v>
      </c>
      <c r="Z247" s="28">
        <f t="shared" ref="Z247:AA247" si="920">IFERROR(Z236/V236-1,"n/a")</f>
        <v>-3.9204545454545547E-2</v>
      </c>
      <c r="AA247" s="28">
        <f t="shared" si="920"/>
        <v>0.31444444444444475</v>
      </c>
      <c r="AE247" s="28" t="str">
        <f>IFERROR(AE236/AD236-1,"n/a")</f>
        <v>n/a</v>
      </c>
      <c r="AF247" s="28" t="str">
        <f t="shared" ref="AF247:AJ250" si="921">IFERROR(AF236/AE236-1,"n/a")</f>
        <v>n/a</v>
      </c>
      <c r="AG247" s="28" t="str">
        <f t="shared" si="921"/>
        <v>n/a</v>
      </c>
      <c r="AH247" s="28">
        <f t="shared" si="921"/>
        <v>0.60769456681350942</v>
      </c>
      <c r="AI247" s="28">
        <f t="shared" si="921"/>
        <v>0.4433962953490922</v>
      </c>
      <c r="AJ247" s="28">
        <f t="shared" si="921"/>
        <v>0.27939540134456498</v>
      </c>
    </row>
    <row r="248" spans="2:36" ht="10.15" x14ac:dyDescent="0.2">
      <c r="B248" s="8" t="s">
        <v>63</v>
      </c>
      <c r="H248" s="28" t="str">
        <f t="shared" si="917"/>
        <v>n/a</v>
      </c>
      <c r="I248" s="28" t="str">
        <f t="shared" si="917"/>
        <v>n/a</v>
      </c>
      <c r="J248" s="28" t="str">
        <f t="shared" si="917"/>
        <v>n/a</v>
      </c>
      <c r="K248" s="28" t="str">
        <f t="shared" si="917"/>
        <v>n/a</v>
      </c>
      <c r="L248" s="28" t="str">
        <f t="shared" si="917"/>
        <v>n/a</v>
      </c>
      <c r="M248" s="28" t="str">
        <f t="shared" si="917"/>
        <v>n/a</v>
      </c>
      <c r="N248" s="28" t="str">
        <f t="shared" si="917"/>
        <v>n/a</v>
      </c>
      <c r="O248" s="28" t="str">
        <f t="shared" si="917"/>
        <v>n/a</v>
      </c>
      <c r="P248" s="28">
        <f t="shared" si="917"/>
        <v>5.3793103448275863</v>
      </c>
      <c r="Q248" s="28">
        <f t="shared" si="917"/>
        <v>4.1594827586206895</v>
      </c>
      <c r="R248" s="28">
        <f t="shared" si="917"/>
        <v>2.0116550116550114</v>
      </c>
      <c r="S248" s="28">
        <f t="shared" si="917"/>
        <v>1.2363636363636363</v>
      </c>
      <c r="T248" s="28">
        <f t="shared" si="917"/>
        <v>1.1528957528957529</v>
      </c>
      <c r="U248" s="28">
        <f t="shared" si="917"/>
        <v>0.68421052631578938</v>
      </c>
      <c r="V248" s="28">
        <f t="shared" si="917"/>
        <v>0.64744582043343635</v>
      </c>
      <c r="W248" s="28">
        <f t="shared" si="917"/>
        <v>0.60278745644599274</v>
      </c>
      <c r="X248" s="28">
        <f t="shared" si="917"/>
        <v>0.56563845050215211</v>
      </c>
      <c r="Y248" s="28">
        <f t="shared" si="917"/>
        <v>0.39682539682539675</v>
      </c>
      <c r="Z248" s="28">
        <f t="shared" ref="Z248:AA248" si="922">IFERROR(Z237/V237-1,"n/a")</f>
        <v>0.36046511627907019</v>
      </c>
      <c r="AA248" s="28">
        <f t="shared" si="922"/>
        <v>0.30000000000000004</v>
      </c>
      <c r="AE248" s="28" t="str">
        <f>IFERROR(AE237/AD237-1,"n/a")</f>
        <v>n/a</v>
      </c>
      <c r="AF248" s="28" t="str">
        <f t="shared" si="921"/>
        <v>n/a</v>
      </c>
      <c r="AG248" s="28" t="str">
        <f t="shared" si="921"/>
        <v>n/a</v>
      </c>
      <c r="AH248" s="28">
        <f t="shared" si="921"/>
        <v>2.3044776119402983</v>
      </c>
      <c r="AI248" s="28">
        <f t="shared" si="921"/>
        <v>0.71827009936766029</v>
      </c>
      <c r="AJ248" s="28">
        <f t="shared" si="921"/>
        <v>0.39124006045869764</v>
      </c>
    </row>
    <row r="249" spans="2:36" ht="12" x14ac:dyDescent="0.35">
      <c r="B249" s="8" t="s">
        <v>75</v>
      </c>
      <c r="H249" s="29" t="str">
        <f t="shared" si="917"/>
        <v>n/a</v>
      </c>
      <c r="I249" s="29" t="str">
        <f t="shared" si="917"/>
        <v>n/a</v>
      </c>
      <c r="J249" s="29" t="str">
        <f t="shared" si="917"/>
        <v>n/a</v>
      </c>
      <c r="K249" s="29" t="str">
        <f t="shared" si="917"/>
        <v>n/a</v>
      </c>
      <c r="L249" s="29" t="str">
        <f t="shared" si="917"/>
        <v>n/a</v>
      </c>
      <c r="M249" s="29" t="str">
        <f t="shared" si="917"/>
        <v>n/a</v>
      </c>
      <c r="N249" s="29" t="str">
        <f t="shared" si="917"/>
        <v>n/a</v>
      </c>
      <c r="O249" s="29" t="str">
        <f t="shared" si="917"/>
        <v>n/a</v>
      </c>
      <c r="P249" s="29">
        <f t="shared" si="917"/>
        <v>-0.9621212121212076</v>
      </c>
      <c r="Q249" s="29">
        <f t="shared" si="917"/>
        <v>-1.5704225352112309</v>
      </c>
      <c r="R249" s="29">
        <f t="shared" si="917"/>
        <v>-1.5375722543352641</v>
      </c>
      <c r="S249" s="29">
        <f t="shared" si="917"/>
        <v>-0.82536382536383202</v>
      </c>
      <c r="T249" s="29">
        <f t="shared" si="917"/>
        <v>-13.000000000001243</v>
      </c>
      <c r="U249" s="29">
        <f t="shared" si="917"/>
        <v>-2.1481481481481799</v>
      </c>
      <c r="V249" s="29">
        <f t="shared" si="917"/>
        <v>3.956989247311971</v>
      </c>
      <c r="W249" s="29">
        <f t="shared" si="917"/>
        <v>-35.949404761906266</v>
      </c>
      <c r="X249" s="29">
        <f t="shared" si="917"/>
        <v>-5.1466666666657304</v>
      </c>
      <c r="Y249" s="29">
        <f t="shared" si="917"/>
        <v>-0.448387096774161</v>
      </c>
      <c r="Z249" s="29">
        <f t="shared" ref="Z249:AA249" si="923">IFERROR(Z238/V238-1,"n/a")</f>
        <v>-1</v>
      </c>
      <c r="AA249" s="29">
        <f t="shared" si="923"/>
        <v>-1</v>
      </c>
      <c r="AE249" s="29" t="str">
        <f>IFERROR(AE238/AD238-1,"n/a")</f>
        <v>n/a</v>
      </c>
      <c r="AF249" s="29" t="str">
        <f t="shared" si="921"/>
        <v>n/a</v>
      </c>
      <c r="AG249" s="29" t="str">
        <f t="shared" si="921"/>
        <v>n/a</v>
      </c>
      <c r="AH249" s="29">
        <f t="shared" si="921"/>
        <v>-0.82462253193961399</v>
      </c>
      <c r="AI249" s="29">
        <f t="shared" si="921"/>
        <v>-43.155629139075458</v>
      </c>
      <c r="AJ249" s="29">
        <f t="shared" si="921"/>
        <v>-0.95285523525253335</v>
      </c>
    </row>
    <row r="250" spans="2:36" ht="10.15" x14ac:dyDescent="0.2">
      <c r="B250" s="9" t="s">
        <v>97</v>
      </c>
      <c r="H250" s="28" t="str">
        <f t="shared" si="917"/>
        <v>n/a</v>
      </c>
      <c r="I250" s="28" t="str">
        <f t="shared" si="917"/>
        <v>n/a</v>
      </c>
      <c r="J250" s="28">
        <f t="shared" si="917"/>
        <v>0.63423539518900363</v>
      </c>
      <c r="K250" s="28">
        <f t="shared" si="917"/>
        <v>0.52032810271041363</v>
      </c>
      <c r="L250" s="28">
        <f t="shared" si="917"/>
        <v>1.0622462787550742</v>
      </c>
      <c r="M250" s="28">
        <f t="shared" si="917"/>
        <v>3.8233125354509365</v>
      </c>
      <c r="N250" s="28">
        <f t="shared" si="917"/>
        <v>1.706334603758707</v>
      </c>
      <c r="O250" s="28">
        <f t="shared" si="917"/>
        <v>0.76006166013203313</v>
      </c>
      <c r="P250" s="28">
        <f t="shared" si="917"/>
        <v>0.40332458442694663</v>
      </c>
      <c r="Q250" s="28">
        <f t="shared" si="917"/>
        <v>0.40274592814723342</v>
      </c>
      <c r="R250" s="28">
        <f t="shared" si="917"/>
        <v>0.63052082068714332</v>
      </c>
      <c r="S250" s="28">
        <f t="shared" si="917"/>
        <v>0.71238719012985041</v>
      </c>
      <c r="T250" s="28">
        <f t="shared" si="917"/>
        <v>0.97743142144638395</v>
      </c>
      <c r="U250" s="28">
        <f t="shared" si="917"/>
        <v>0.50661245362898999</v>
      </c>
      <c r="V250" s="28">
        <f t="shared" si="917"/>
        <v>0.61062052328265293</v>
      </c>
      <c r="W250" s="28">
        <f t="shared" si="917"/>
        <v>0.46445329004425306</v>
      </c>
      <c r="X250" s="28">
        <f t="shared" si="917"/>
        <v>0.80651365155432275</v>
      </c>
      <c r="Y250" s="28">
        <f t="shared" si="917"/>
        <v>0.7789942268901715</v>
      </c>
      <c r="Z250" s="28">
        <f t="shared" ref="Z250:AA254" si="924">IFERROR(Z239/V239-1,"n/a")</f>
        <v>0.32127374001183195</v>
      </c>
      <c r="AA250" s="28">
        <f t="shared" si="924"/>
        <v>0.47421253402903152</v>
      </c>
      <c r="AE250" s="28">
        <f>IFERROR(AE239/AD239-1,"n/a")</f>
        <v>0.78661071143085537</v>
      </c>
      <c r="AF250" s="28">
        <f t="shared" si="921"/>
        <v>0.41374913312901263</v>
      </c>
      <c r="AG250" s="28">
        <f t="shared" si="921"/>
        <v>1.3827615671877966</v>
      </c>
      <c r="AH250" s="28">
        <f t="shared" si="921"/>
        <v>0.57313339664366714</v>
      </c>
      <c r="AI250" s="28">
        <f t="shared" si="921"/>
        <v>0.58385116766012057</v>
      </c>
      <c r="AJ250" s="28">
        <f t="shared" si="921"/>
        <v>0.54470375738404786</v>
      </c>
    </row>
    <row r="251" spans="2:36" ht="12" x14ac:dyDescent="0.35">
      <c r="B251" s="8" t="s">
        <v>417</v>
      </c>
      <c r="H251" s="29" t="str">
        <f t="shared" ref="H251:Y251" si="925">IFERROR(H240/D240-1,"n/a")</f>
        <v>n/a</v>
      </c>
      <c r="I251" s="29" t="str">
        <f t="shared" si="925"/>
        <v>n/a</v>
      </c>
      <c r="J251" s="29" t="str">
        <f t="shared" si="925"/>
        <v>n/a</v>
      </c>
      <c r="K251" s="29" t="str">
        <f t="shared" si="925"/>
        <v>n/a</v>
      </c>
      <c r="L251" s="29" t="str">
        <f t="shared" si="925"/>
        <v>n/a</v>
      </c>
      <c r="M251" s="29" t="str">
        <f t="shared" si="925"/>
        <v>n/a</v>
      </c>
      <c r="N251" s="29" t="str">
        <f t="shared" si="925"/>
        <v>n/a</v>
      </c>
      <c r="O251" s="29" t="str">
        <f t="shared" si="925"/>
        <v>n/a</v>
      </c>
      <c r="P251" s="29" t="str">
        <f t="shared" si="925"/>
        <v>n/a</v>
      </c>
      <c r="Q251" s="29" t="str">
        <f t="shared" si="925"/>
        <v>n/a</v>
      </c>
      <c r="R251" s="29" t="str">
        <f t="shared" si="925"/>
        <v>n/a</v>
      </c>
      <c r="S251" s="29" t="str">
        <f t="shared" si="925"/>
        <v>n/a</v>
      </c>
      <c r="T251" s="29" t="str">
        <f t="shared" si="925"/>
        <v>n/a</v>
      </c>
      <c r="U251" s="29" t="str">
        <f t="shared" si="925"/>
        <v>n/a</v>
      </c>
      <c r="V251" s="29" t="str">
        <f t="shared" si="925"/>
        <v>n/a</v>
      </c>
      <c r="W251" s="29" t="str">
        <f t="shared" si="925"/>
        <v>n/a</v>
      </c>
      <c r="X251" s="29">
        <f t="shared" si="925"/>
        <v>3.4384826553531314</v>
      </c>
      <c r="Y251" s="29">
        <f t="shared" si="925"/>
        <v>2.063244729605866</v>
      </c>
      <c r="Z251" s="29">
        <f t="shared" si="924"/>
        <v>1.8758969239408501</v>
      </c>
      <c r="AA251" s="29">
        <f t="shared" si="924"/>
        <v>1.07315148070973</v>
      </c>
      <c r="AE251" s="29" t="str">
        <f t="shared" ref="AE251:AI251" si="926">IFERROR(AE240/AD240-1,"n/a")</f>
        <v>n/a</v>
      </c>
      <c r="AF251" s="29" t="str">
        <f t="shared" si="926"/>
        <v>n/a</v>
      </c>
      <c r="AG251" s="29" t="str">
        <f t="shared" si="926"/>
        <v>n/a</v>
      </c>
      <c r="AH251" s="29" t="str">
        <f t="shared" si="926"/>
        <v>n/a</v>
      </c>
      <c r="AI251" s="29" t="str">
        <f t="shared" si="926"/>
        <v>n/a</v>
      </c>
      <c r="AJ251" s="29">
        <f t="shared" ref="AJ251" si="927">IFERROR(AJ240/AI240-1,"n/a")</f>
        <v>1.7240106384524831</v>
      </c>
    </row>
    <row r="252" spans="2:36" ht="10.15" x14ac:dyDescent="0.2">
      <c r="B252" s="9" t="s">
        <v>99</v>
      </c>
      <c r="H252" s="28" t="str">
        <f t="shared" ref="H252:Y252" si="928">IFERROR(H241/D241-1,"n/a")</f>
        <v>n/a</v>
      </c>
      <c r="I252" s="28" t="str">
        <f t="shared" si="928"/>
        <v>n/a</v>
      </c>
      <c r="J252" s="28">
        <f t="shared" si="928"/>
        <v>0.63423539518900363</v>
      </c>
      <c r="K252" s="28">
        <f t="shared" si="928"/>
        <v>0.52032810271041363</v>
      </c>
      <c r="L252" s="28">
        <f t="shared" si="928"/>
        <v>1.0622462787550742</v>
      </c>
      <c r="M252" s="28">
        <f t="shared" si="928"/>
        <v>3.8233125354509365</v>
      </c>
      <c r="N252" s="28">
        <f t="shared" si="928"/>
        <v>1.706334603758707</v>
      </c>
      <c r="O252" s="28">
        <f t="shared" si="928"/>
        <v>0.76006166013203313</v>
      </c>
      <c r="P252" s="28">
        <f t="shared" si="928"/>
        <v>0.40332458442694663</v>
      </c>
      <c r="Q252" s="28">
        <f t="shared" si="928"/>
        <v>0.40274592814723342</v>
      </c>
      <c r="R252" s="28">
        <f t="shared" si="928"/>
        <v>0.63052082068714332</v>
      </c>
      <c r="S252" s="28">
        <f t="shared" si="928"/>
        <v>0.71238719012985041</v>
      </c>
      <c r="T252" s="28">
        <f t="shared" si="928"/>
        <v>1.2272443890274314</v>
      </c>
      <c r="U252" s="28">
        <f t="shared" si="928"/>
        <v>0.78100308092134219</v>
      </c>
      <c r="V252" s="28">
        <f t="shared" si="928"/>
        <v>0.84928446979286099</v>
      </c>
      <c r="W252" s="28">
        <f t="shared" si="928"/>
        <v>0.81662923347194782</v>
      </c>
      <c r="X252" s="28">
        <f t="shared" si="928"/>
        <v>1.1017214835549338</v>
      </c>
      <c r="Y252" s="28">
        <f t="shared" si="928"/>
        <v>0.97685256010449861</v>
      </c>
      <c r="Z252" s="28">
        <f t="shared" si="924"/>
        <v>0.52190945099810548</v>
      </c>
      <c r="AA252" s="28">
        <f t="shared" si="924"/>
        <v>0.59032422303875332</v>
      </c>
      <c r="AE252" s="28">
        <f t="shared" ref="AE252:AI252" si="929">IFERROR(AE241/AD241-1,"n/a")</f>
        <v>0.78661071143085537</v>
      </c>
      <c r="AF252" s="28">
        <f t="shared" si="929"/>
        <v>0.41374913312901263</v>
      </c>
      <c r="AG252" s="28">
        <f t="shared" si="929"/>
        <v>1.3827615671877966</v>
      </c>
      <c r="AH252" s="28">
        <f t="shared" si="929"/>
        <v>0.57313339664366714</v>
      </c>
      <c r="AI252" s="28">
        <f t="shared" si="929"/>
        <v>0.87431823170834644</v>
      </c>
      <c r="AJ252" s="28">
        <f t="shared" ref="AJ252" si="930">IFERROR(AJ241/AI241-1,"n/a")</f>
        <v>0.72746344117776629</v>
      </c>
    </row>
    <row r="253" spans="2:36" ht="12" x14ac:dyDescent="0.35">
      <c r="B253" s="8" t="s">
        <v>61</v>
      </c>
      <c r="H253" s="29" t="str">
        <f t="shared" ref="H253:Y253" si="931">IFERROR(H242/D242-1,"n/a")</f>
        <v>n/a</v>
      </c>
      <c r="I253" s="29" t="str">
        <f t="shared" si="931"/>
        <v>n/a</v>
      </c>
      <c r="J253" s="29">
        <f t="shared" si="931"/>
        <v>19.05</v>
      </c>
      <c r="K253" s="29">
        <f t="shared" si="931"/>
        <v>2.6973180076628354</v>
      </c>
      <c r="L253" s="29">
        <f t="shared" si="931"/>
        <v>0.51056338028169024</v>
      </c>
      <c r="M253" s="29">
        <f t="shared" si="931"/>
        <v>-0.39726027397260277</v>
      </c>
      <c r="N253" s="29">
        <f t="shared" si="931"/>
        <v>-0.41147132169576062</v>
      </c>
      <c r="O253" s="29">
        <f t="shared" si="931"/>
        <v>0.7430051813471501</v>
      </c>
      <c r="P253" s="29">
        <f t="shared" si="931"/>
        <v>0.38228438228438222</v>
      </c>
      <c r="Q253" s="29">
        <f t="shared" si="931"/>
        <v>0.51590909090909109</v>
      </c>
      <c r="R253" s="29">
        <f t="shared" si="931"/>
        <v>0.51483050847457634</v>
      </c>
      <c r="S253" s="29">
        <f t="shared" si="931"/>
        <v>-0.55469678953626633</v>
      </c>
      <c r="T253" s="29">
        <f t="shared" si="931"/>
        <v>0.48566610455311987</v>
      </c>
      <c r="U253" s="29">
        <f t="shared" si="931"/>
        <v>0.51124437781109444</v>
      </c>
      <c r="V253" s="29">
        <f t="shared" si="931"/>
        <v>0.48951048951048959</v>
      </c>
      <c r="W253" s="29">
        <f t="shared" si="931"/>
        <v>0.69959946595460698</v>
      </c>
      <c r="X253" s="29">
        <f t="shared" si="931"/>
        <v>-0.6799091940976163</v>
      </c>
      <c r="Y253" s="29">
        <f t="shared" si="931"/>
        <v>-0.38591269841269837</v>
      </c>
      <c r="Z253" s="29">
        <f t="shared" si="924"/>
        <v>-6.1032863849765251E-2</v>
      </c>
      <c r="AA253" s="29">
        <f t="shared" si="924"/>
        <v>-0.2144540455616657</v>
      </c>
      <c r="AE253" s="29" t="str">
        <f t="shared" ref="AE253:AI253" si="932">IFERROR(AE242/AD242-1,"n/a")</f>
        <v>n/a</v>
      </c>
      <c r="AF253" s="29">
        <f t="shared" si="932"/>
        <v>8.2392026578073096</v>
      </c>
      <c r="AG253" s="29">
        <f t="shared" si="932"/>
        <v>8.7019057892844032E-2</v>
      </c>
      <c r="AH253" s="29">
        <f t="shared" si="932"/>
        <v>-9.8908369169698807E-2</v>
      </c>
      <c r="AI253" s="29">
        <f t="shared" si="932"/>
        <v>0.55176211453744495</v>
      </c>
      <c r="AJ253" s="29">
        <f t="shared" ref="AJ253" si="933">IFERROR(AJ242/AI242-1,"n/a")</f>
        <v>-0.31369765791341386</v>
      </c>
    </row>
    <row r="254" spans="2:36" ht="10.15" x14ac:dyDescent="0.2">
      <c r="B254" s="9" t="s">
        <v>24</v>
      </c>
      <c r="H254" s="28" t="str">
        <f t="shared" ref="H254:Y254" si="934">IFERROR(H243/D243-1,"n/a")</f>
        <v>n/a</v>
      </c>
      <c r="I254" s="28" t="str">
        <f t="shared" si="934"/>
        <v>n/a</v>
      </c>
      <c r="J254" s="28">
        <f t="shared" si="934"/>
        <v>0.7130025662959798</v>
      </c>
      <c r="K254" s="28">
        <f t="shared" si="934"/>
        <v>0.54889637488058707</v>
      </c>
      <c r="L254" s="28">
        <f t="shared" si="934"/>
        <v>1.048465124461254</v>
      </c>
      <c r="M254" s="28">
        <f t="shared" si="934"/>
        <v>3.4273965561552302</v>
      </c>
      <c r="N254" s="28">
        <f t="shared" si="934"/>
        <v>1.600312109862672</v>
      </c>
      <c r="O254" s="28">
        <f t="shared" si="934"/>
        <v>0.75952736479906524</v>
      </c>
      <c r="P254" s="28">
        <f t="shared" si="934"/>
        <v>0.40293700888831663</v>
      </c>
      <c r="Q254" s="28">
        <f t="shared" si="934"/>
        <v>0.40419109537354148</v>
      </c>
      <c r="R254" s="28">
        <f t="shared" si="934"/>
        <v>0.62920997671459777</v>
      </c>
      <c r="S254" s="28">
        <f t="shared" si="934"/>
        <v>0.67306840823555447</v>
      </c>
      <c r="T254" s="28">
        <f t="shared" si="934"/>
        <v>1.2137850824840077</v>
      </c>
      <c r="U254" s="28">
        <f t="shared" si="934"/>
        <v>0.77728400165357581</v>
      </c>
      <c r="V254" s="28">
        <f t="shared" si="934"/>
        <v>0.84549419461307229</v>
      </c>
      <c r="W254" s="28">
        <f t="shared" si="934"/>
        <v>0.81566266388787856</v>
      </c>
      <c r="X254" s="28">
        <f t="shared" si="934"/>
        <v>1.0800210145027727</v>
      </c>
      <c r="Y254" s="28">
        <f t="shared" si="934"/>
        <v>0.96087689713322089</v>
      </c>
      <c r="Z254" s="28">
        <f t="shared" si="924"/>
        <v>0.51695269598562676</v>
      </c>
      <c r="AA254" s="28">
        <f t="shared" si="924"/>
        <v>0.58410230270783314</v>
      </c>
      <c r="AE254" s="28">
        <f t="shared" ref="AE254:AI254" si="935">IFERROR(AE243/AD243-1,"n/a")</f>
        <v>0.7986410871302958</v>
      </c>
      <c r="AF254" s="28">
        <f t="shared" si="935"/>
        <v>0.46609039598240076</v>
      </c>
      <c r="AG254" s="28">
        <f t="shared" si="935"/>
        <v>1.3281446564711947</v>
      </c>
      <c r="AH254" s="28">
        <f t="shared" si="935"/>
        <v>0.55990729408088313</v>
      </c>
      <c r="AI254" s="28">
        <f t="shared" si="935"/>
        <v>0.87065123034289349</v>
      </c>
      <c r="AJ254" s="28">
        <f t="shared" ref="AJ254" si="936">IFERROR(AJ243/AI243-1,"n/a")</f>
        <v>0.71764469478175719</v>
      </c>
    </row>
    <row r="255" spans="2:36" ht="10.15" x14ac:dyDescent="0.2">
      <c r="B255" s="9"/>
    </row>
    <row r="256" spans="2:36" ht="10.15" x14ac:dyDescent="0.2">
      <c r="B256" s="5" t="s">
        <v>79</v>
      </c>
    </row>
    <row r="257" spans="2:36" ht="10.15" x14ac:dyDescent="0.2">
      <c r="B257" t="s">
        <v>97</v>
      </c>
      <c r="D257" s="36" t="s">
        <v>76</v>
      </c>
      <c r="E257" s="36" t="s">
        <v>76</v>
      </c>
      <c r="F257" s="18">
        <v>9.3119999999999994</v>
      </c>
      <c r="G257" s="18">
        <v>19.628</v>
      </c>
      <c r="H257" s="18">
        <v>11.085000000000001</v>
      </c>
      <c r="I257" s="18">
        <v>7.0519999999999996</v>
      </c>
      <c r="J257" s="18">
        <v>15.218</v>
      </c>
      <c r="K257" s="18">
        <v>29.840999999999998</v>
      </c>
      <c r="L257" s="18">
        <v>22.86</v>
      </c>
      <c r="M257" s="18">
        <v>34.014000000000003</v>
      </c>
      <c r="N257" s="18">
        <v>41.185000000000002</v>
      </c>
      <c r="O257" s="18">
        <v>52.521999999999998</v>
      </c>
      <c r="P257" s="18">
        <v>32.08</v>
      </c>
      <c r="Q257" s="18">
        <v>47.713000000000001</v>
      </c>
      <c r="R257" s="18">
        <v>67.153000000000006</v>
      </c>
      <c r="S257" s="18">
        <v>89.938000000000002</v>
      </c>
      <c r="T257" s="18">
        <v>63.435999999999993</v>
      </c>
      <c r="U257" s="18">
        <v>71.885000000000005</v>
      </c>
      <c r="V257" s="18">
        <v>108.158</v>
      </c>
      <c r="W257" s="18">
        <v>131.71000000000004</v>
      </c>
      <c r="X257" s="18">
        <v>114.598</v>
      </c>
      <c r="Y257" s="18">
        <v>127.883</v>
      </c>
      <c r="Z257" s="19">
        <f t="shared" ref="Z257:AA257" si="937">+Z239</f>
        <v>142.90632517219973</v>
      </c>
      <c r="AA257" s="19">
        <f t="shared" si="937"/>
        <v>194.16853285696379</v>
      </c>
      <c r="AD257" s="18">
        <v>25.02</v>
      </c>
      <c r="AE257" s="18">
        <v>44.701000000000001</v>
      </c>
      <c r="AF257" s="31">
        <f>+IFERROR(H257+I257+J257+K257,"n/a")</f>
        <v>63.195999999999998</v>
      </c>
      <c r="AG257" s="31">
        <f>+IFERROR(L257+M257+N257+O257,"n/a")</f>
        <v>150.58099999999999</v>
      </c>
      <c r="AH257" s="31">
        <f>+IFERROR(P257+Q257+R257+S257,"n/a")</f>
        <v>236.88400000000001</v>
      </c>
      <c r="AI257" s="31">
        <f>+IFERROR(T257+U257+V257+W257,"n/a")</f>
        <v>375.18900000000002</v>
      </c>
      <c r="AJ257" s="31">
        <f t="shared" ref="AJ257:AJ260" si="938">+IFERROR(X257+Y257+Z257+AA257,"n/a")</f>
        <v>579.55585802916357</v>
      </c>
    </row>
    <row r="258" spans="2:36" ht="10.15" x14ac:dyDescent="0.2">
      <c r="B258" t="s">
        <v>417</v>
      </c>
      <c r="D258" s="36" t="s">
        <v>76</v>
      </c>
      <c r="E258" s="36" t="s">
        <v>76</v>
      </c>
      <c r="F258" s="18">
        <v>0</v>
      </c>
      <c r="G258" s="18">
        <v>0</v>
      </c>
      <c r="H258" s="18">
        <v>0</v>
      </c>
      <c r="I258" s="18">
        <v>0</v>
      </c>
      <c r="J258" s="18">
        <v>0</v>
      </c>
      <c r="K258" s="18">
        <v>0</v>
      </c>
      <c r="L258" s="18">
        <v>0</v>
      </c>
      <c r="M258" s="18">
        <v>0</v>
      </c>
      <c r="N258" s="18">
        <v>0</v>
      </c>
      <c r="O258" s="18">
        <v>0</v>
      </c>
      <c r="P258" s="18">
        <v>0</v>
      </c>
      <c r="Q258" s="18">
        <v>0</v>
      </c>
      <c r="R258" s="18">
        <v>0</v>
      </c>
      <c r="S258" s="18">
        <v>0</v>
      </c>
      <c r="T258" s="18">
        <v>8.0140000000000011</v>
      </c>
      <c r="U258" s="18">
        <v>13.092000000000001</v>
      </c>
      <c r="V258" s="18">
        <v>16.027000000000001</v>
      </c>
      <c r="W258" s="18">
        <v>31.673999999999999</v>
      </c>
      <c r="X258" s="18">
        <v>35.57</v>
      </c>
      <c r="Y258" s="18">
        <v>40.103999999999999</v>
      </c>
      <c r="Z258" s="19">
        <f t="shared" ref="Z258:AA258" si="939">+Z240</f>
        <v>46.092000000000006</v>
      </c>
      <c r="AA258" s="19">
        <f t="shared" si="939"/>
        <v>65.664999999999992</v>
      </c>
      <c r="AD258" s="18">
        <v>0</v>
      </c>
      <c r="AE258" s="18">
        <v>0</v>
      </c>
      <c r="AF258" s="31">
        <f t="shared" ref="AF258:AF260" si="940">+IFERROR(H258+I258+J258+K258,"n/a")</f>
        <v>0</v>
      </c>
      <c r="AG258" s="31">
        <f t="shared" ref="AG258:AG260" si="941">+IFERROR(L258+M258+N258+O258,"n/a")</f>
        <v>0</v>
      </c>
      <c r="AH258" s="31">
        <f t="shared" ref="AH258:AH260" si="942">+IFERROR(P258+Q258+R258+S258,"n/a")</f>
        <v>0</v>
      </c>
      <c r="AI258" s="31">
        <f t="shared" ref="AI258:AI260" si="943">+IFERROR(T258+U258+V258+W258,"n/a")</f>
        <v>68.807000000000002</v>
      </c>
      <c r="AJ258" s="31">
        <f t="shared" si="938"/>
        <v>187.43100000000001</v>
      </c>
    </row>
    <row r="259" spans="2:36" ht="12" x14ac:dyDescent="0.35">
      <c r="B259" t="s">
        <v>61</v>
      </c>
      <c r="D259" s="37" t="s">
        <v>76</v>
      </c>
      <c r="E259" s="37" t="s">
        <v>76</v>
      </c>
      <c r="F259" s="21">
        <v>0.04</v>
      </c>
      <c r="G259" s="21">
        <v>0.26100000000000001</v>
      </c>
      <c r="H259" s="21">
        <v>0.28399999999999997</v>
      </c>
      <c r="I259" s="21">
        <v>0.73</v>
      </c>
      <c r="J259" s="21">
        <v>0.80200000000000005</v>
      </c>
      <c r="K259" s="21">
        <v>0.96500000000000008</v>
      </c>
      <c r="L259" s="21">
        <v>0.42899999999999999</v>
      </c>
      <c r="M259" s="21">
        <v>0.44</v>
      </c>
      <c r="N259" s="21">
        <v>0.47199999999999998</v>
      </c>
      <c r="O259" s="21">
        <v>1.6819999999999999</v>
      </c>
      <c r="P259" s="21">
        <v>0.59299999999999997</v>
      </c>
      <c r="Q259" s="21">
        <v>0.66700000000000004</v>
      </c>
      <c r="R259" s="21">
        <v>0.71499999999999997</v>
      </c>
      <c r="S259" s="21">
        <v>0.749</v>
      </c>
      <c r="T259" s="21">
        <v>0.88100000000000001</v>
      </c>
      <c r="U259" s="21">
        <v>1.008</v>
      </c>
      <c r="V259" s="21">
        <v>1.0649999999999999</v>
      </c>
      <c r="W259" s="21">
        <v>1.2730000000000006</v>
      </c>
      <c r="X259" s="21">
        <v>0.28199999999999997</v>
      </c>
      <c r="Y259" s="21">
        <v>0.61899999999999999</v>
      </c>
      <c r="Z259" s="33">
        <f t="shared" ref="Z259:AA259" si="944">+Z242</f>
        <v>1</v>
      </c>
      <c r="AA259" s="33">
        <f t="shared" si="944"/>
        <v>1</v>
      </c>
      <c r="AD259" s="21">
        <v>0</v>
      </c>
      <c r="AE259" s="21">
        <v>0.30099999999999999</v>
      </c>
      <c r="AF259" s="32">
        <f t="shared" si="940"/>
        <v>2.7810000000000001</v>
      </c>
      <c r="AG259" s="32">
        <f t="shared" si="941"/>
        <v>3.0229999999999997</v>
      </c>
      <c r="AH259" s="32">
        <f t="shared" si="942"/>
        <v>2.7240000000000002</v>
      </c>
      <c r="AI259" s="32">
        <f t="shared" si="943"/>
        <v>4.2270000000000003</v>
      </c>
      <c r="AJ259" s="32">
        <f t="shared" si="938"/>
        <v>2.9009999999999998</v>
      </c>
    </row>
    <row r="260" spans="2:36" s="4" customFormat="1" ht="10.15" x14ac:dyDescent="0.2">
      <c r="B260" s="6" t="s">
        <v>24</v>
      </c>
      <c r="D260" s="38" t="str">
        <f t="shared" ref="D260:E260" si="945">+IFERROR(D257+D258+D259,"n/a")</f>
        <v>n/a</v>
      </c>
      <c r="E260" s="38" t="str">
        <f t="shared" si="945"/>
        <v>n/a</v>
      </c>
      <c r="F260" s="20">
        <f>+IFERROR(F257+F258+F259,"n/a")</f>
        <v>9.3519999999999985</v>
      </c>
      <c r="G260" s="20">
        <f t="shared" ref="G260:Y260" si="946">+IFERROR(G257+G258+G259,"n/a")</f>
        <v>19.888999999999999</v>
      </c>
      <c r="H260" s="20">
        <f t="shared" si="946"/>
        <v>11.369000000000002</v>
      </c>
      <c r="I260" s="20">
        <f t="shared" si="946"/>
        <v>7.782</v>
      </c>
      <c r="J260" s="20">
        <f t="shared" si="946"/>
        <v>16.02</v>
      </c>
      <c r="K260" s="20">
        <f t="shared" si="946"/>
        <v>30.805999999999997</v>
      </c>
      <c r="L260" s="20">
        <f t="shared" si="946"/>
        <v>23.288999999999998</v>
      </c>
      <c r="M260" s="20">
        <f t="shared" si="946"/>
        <v>34.454000000000001</v>
      </c>
      <c r="N260" s="20">
        <f t="shared" si="946"/>
        <v>41.657000000000004</v>
      </c>
      <c r="O260" s="20">
        <f t="shared" si="946"/>
        <v>54.204000000000001</v>
      </c>
      <c r="P260" s="20">
        <f t="shared" si="946"/>
        <v>32.673000000000002</v>
      </c>
      <c r="Q260" s="20">
        <f t="shared" si="946"/>
        <v>48.38</v>
      </c>
      <c r="R260" s="20">
        <f t="shared" si="946"/>
        <v>67.868000000000009</v>
      </c>
      <c r="S260" s="20">
        <f t="shared" si="946"/>
        <v>90.686999999999998</v>
      </c>
      <c r="T260" s="20">
        <f t="shared" si="946"/>
        <v>72.330999999999989</v>
      </c>
      <c r="U260" s="20">
        <f t="shared" si="946"/>
        <v>85.984999999999999</v>
      </c>
      <c r="V260" s="20">
        <f t="shared" si="946"/>
        <v>125.25</v>
      </c>
      <c r="W260" s="20">
        <f t="shared" si="946"/>
        <v>164.65700000000004</v>
      </c>
      <c r="X260" s="20">
        <f t="shared" si="946"/>
        <v>150.45000000000002</v>
      </c>
      <c r="Y260" s="20">
        <f t="shared" si="946"/>
        <v>168.60599999999999</v>
      </c>
      <c r="Z260" s="20">
        <f t="shared" ref="Z260:AA260" si="947">+IFERROR(Z257+Z258+Z259,"n/a")</f>
        <v>189.99832517219974</v>
      </c>
      <c r="AA260" s="20">
        <f t="shared" si="947"/>
        <v>260.83353285696376</v>
      </c>
      <c r="AD260" s="20">
        <f t="shared" ref="AD260" si="948">+IFERROR(AD257+AD258+AD259,"n/a")</f>
        <v>25.02</v>
      </c>
      <c r="AE260" s="20">
        <f t="shared" ref="AE260" si="949">+IFERROR(AE257+AE258+AE259,"n/a")</f>
        <v>45.002000000000002</v>
      </c>
      <c r="AF260" s="20">
        <f t="shared" si="940"/>
        <v>65.977000000000004</v>
      </c>
      <c r="AG260" s="20">
        <f t="shared" si="941"/>
        <v>153.60400000000001</v>
      </c>
      <c r="AH260" s="20">
        <f t="shared" si="942"/>
        <v>239.608</v>
      </c>
      <c r="AI260" s="20">
        <f t="shared" si="943"/>
        <v>448.22300000000001</v>
      </c>
      <c r="AJ260" s="20">
        <f t="shared" si="938"/>
        <v>769.88785802916357</v>
      </c>
    </row>
    <row r="261" spans="2:36" ht="10.15" x14ac:dyDescent="0.2">
      <c r="B261" s="9"/>
    </row>
    <row r="262" spans="2:36" ht="10.15" x14ac:dyDescent="0.2">
      <c r="B262" s="7" t="s">
        <v>28</v>
      </c>
    </row>
    <row r="263" spans="2:36" ht="10.15" x14ac:dyDescent="0.2">
      <c r="B263" s="8" t="s">
        <v>97</v>
      </c>
      <c r="H263" s="28" t="str">
        <f>+IFERROR(H257/D257-1,"n/a")</f>
        <v>n/a</v>
      </c>
      <c r="I263" s="28" t="str">
        <f t="shared" ref="I263:W266" si="950">+IFERROR(I257/E257-1,"n/a")</f>
        <v>n/a</v>
      </c>
      <c r="J263" s="28">
        <f t="shared" si="950"/>
        <v>0.63423539518900363</v>
      </c>
      <c r="K263" s="28">
        <f t="shared" si="950"/>
        <v>0.52032810271041363</v>
      </c>
      <c r="L263" s="28">
        <f t="shared" si="950"/>
        <v>1.0622462787550742</v>
      </c>
      <c r="M263" s="28">
        <f t="shared" si="950"/>
        <v>3.8233125354509365</v>
      </c>
      <c r="N263" s="28">
        <f t="shared" si="950"/>
        <v>1.706334603758707</v>
      </c>
      <c r="O263" s="28">
        <f t="shared" si="950"/>
        <v>0.76006166013203313</v>
      </c>
      <c r="P263" s="28">
        <f t="shared" si="950"/>
        <v>0.40332458442694663</v>
      </c>
      <c r="Q263" s="28">
        <f t="shared" si="950"/>
        <v>0.40274592814723342</v>
      </c>
      <c r="R263" s="28">
        <f t="shared" si="950"/>
        <v>0.63052082068714332</v>
      </c>
      <c r="S263" s="28">
        <f t="shared" si="950"/>
        <v>0.71238719012985041</v>
      </c>
      <c r="T263" s="28">
        <f t="shared" si="950"/>
        <v>0.97743142144638395</v>
      </c>
      <c r="U263" s="28">
        <f t="shared" si="950"/>
        <v>0.50661245362898999</v>
      </c>
      <c r="V263" s="28">
        <f t="shared" si="950"/>
        <v>0.61062052328265293</v>
      </c>
      <c r="W263" s="28">
        <f t="shared" si="950"/>
        <v>0.46445329004425306</v>
      </c>
      <c r="X263" s="28">
        <f t="shared" ref="X263:Y266" si="951">+IFERROR(X257/T257-1,"n/a")</f>
        <v>0.80651365155432275</v>
      </c>
      <c r="Y263" s="28">
        <f t="shared" si="951"/>
        <v>0.7789942268901715</v>
      </c>
      <c r="Z263" s="28">
        <f t="shared" ref="Z263:Z266" si="952">+IFERROR(Z257/V257-1,"n/a")</f>
        <v>0.32127374001183195</v>
      </c>
      <c r="AA263" s="28">
        <f t="shared" ref="AA263:AA266" si="953">+IFERROR(AA257/W257-1,"n/a")</f>
        <v>0.47421253402903152</v>
      </c>
      <c r="AE263" s="28">
        <f>+IFERROR(AE257/AD257-1,"n/a")</f>
        <v>0.78661071143085537</v>
      </c>
      <c r="AF263" s="28">
        <f t="shared" ref="AF263:AJ263" si="954">+IFERROR(AF257/AE257-1,"n/a")</f>
        <v>0.41374913312901263</v>
      </c>
      <c r="AG263" s="28">
        <f t="shared" si="954"/>
        <v>1.3827615671877966</v>
      </c>
      <c r="AH263" s="28">
        <f t="shared" si="954"/>
        <v>0.57313339664366714</v>
      </c>
      <c r="AI263" s="28">
        <f t="shared" si="954"/>
        <v>0.58385116766012057</v>
      </c>
      <c r="AJ263" s="28">
        <f t="shared" si="954"/>
        <v>0.54470375738404786</v>
      </c>
    </row>
    <row r="264" spans="2:36" ht="10.15" x14ac:dyDescent="0.2">
      <c r="B264" s="8" t="s">
        <v>417</v>
      </c>
      <c r="H264" s="28" t="str">
        <f t="shared" ref="H264:H266" si="955">+IFERROR(H258/D258-1,"n/a")</f>
        <v>n/a</v>
      </c>
      <c r="I264" s="28" t="str">
        <f t="shared" si="950"/>
        <v>n/a</v>
      </c>
      <c r="J264" s="28" t="str">
        <f t="shared" si="950"/>
        <v>n/a</v>
      </c>
      <c r="K264" s="28" t="str">
        <f t="shared" si="950"/>
        <v>n/a</v>
      </c>
      <c r="L264" s="28" t="str">
        <f t="shared" si="950"/>
        <v>n/a</v>
      </c>
      <c r="M264" s="28" t="str">
        <f t="shared" si="950"/>
        <v>n/a</v>
      </c>
      <c r="N264" s="28" t="str">
        <f t="shared" si="950"/>
        <v>n/a</v>
      </c>
      <c r="O264" s="28" t="str">
        <f t="shared" si="950"/>
        <v>n/a</v>
      </c>
      <c r="P264" s="28" t="str">
        <f t="shared" si="950"/>
        <v>n/a</v>
      </c>
      <c r="Q264" s="28" t="str">
        <f t="shared" si="950"/>
        <v>n/a</v>
      </c>
      <c r="R264" s="28" t="str">
        <f t="shared" si="950"/>
        <v>n/a</v>
      </c>
      <c r="S264" s="28" t="str">
        <f t="shared" si="950"/>
        <v>n/a</v>
      </c>
      <c r="T264" s="28" t="str">
        <f t="shared" si="950"/>
        <v>n/a</v>
      </c>
      <c r="U264" s="28" t="str">
        <f t="shared" si="950"/>
        <v>n/a</v>
      </c>
      <c r="V264" s="28" t="str">
        <f t="shared" si="950"/>
        <v>n/a</v>
      </c>
      <c r="W264" s="28" t="str">
        <f t="shared" si="950"/>
        <v>n/a</v>
      </c>
      <c r="X264" s="28">
        <f t="shared" si="951"/>
        <v>3.4384826553531314</v>
      </c>
      <c r="Y264" s="28">
        <f t="shared" si="951"/>
        <v>2.063244729605866</v>
      </c>
      <c r="Z264" s="28">
        <f t="shared" si="952"/>
        <v>1.8758969239408501</v>
      </c>
      <c r="AA264" s="28">
        <f t="shared" si="953"/>
        <v>1.07315148070973</v>
      </c>
      <c r="AE264" s="28" t="str">
        <f t="shared" ref="AE264:AJ266" si="956">+IFERROR(AE258/AD258-1,"n/a")</f>
        <v>n/a</v>
      </c>
      <c r="AF264" s="28" t="str">
        <f t="shared" si="956"/>
        <v>n/a</v>
      </c>
      <c r="AG264" s="28" t="str">
        <f t="shared" si="956"/>
        <v>n/a</v>
      </c>
      <c r="AH264" s="28" t="str">
        <f t="shared" si="956"/>
        <v>n/a</v>
      </c>
      <c r="AI264" s="28" t="str">
        <f t="shared" si="956"/>
        <v>n/a</v>
      </c>
      <c r="AJ264" s="28">
        <f t="shared" si="956"/>
        <v>1.7240106384524831</v>
      </c>
    </row>
    <row r="265" spans="2:36" ht="12" x14ac:dyDescent="0.35">
      <c r="B265" s="8" t="s">
        <v>61</v>
      </c>
      <c r="H265" s="29" t="str">
        <f t="shared" si="955"/>
        <v>n/a</v>
      </c>
      <c r="I265" s="29" t="str">
        <f t="shared" si="950"/>
        <v>n/a</v>
      </c>
      <c r="J265" s="29">
        <f t="shared" si="950"/>
        <v>19.05</v>
      </c>
      <c r="K265" s="29">
        <f t="shared" si="950"/>
        <v>2.6973180076628354</v>
      </c>
      <c r="L265" s="29">
        <f t="shared" si="950"/>
        <v>0.51056338028169024</v>
      </c>
      <c r="M265" s="29">
        <f t="shared" si="950"/>
        <v>-0.39726027397260277</v>
      </c>
      <c r="N265" s="29">
        <f t="shared" si="950"/>
        <v>-0.41147132169576062</v>
      </c>
      <c r="O265" s="29">
        <f t="shared" si="950"/>
        <v>0.7430051813471501</v>
      </c>
      <c r="P265" s="29">
        <f t="shared" si="950"/>
        <v>0.38228438228438222</v>
      </c>
      <c r="Q265" s="29">
        <f t="shared" si="950"/>
        <v>0.51590909090909109</v>
      </c>
      <c r="R265" s="29">
        <f t="shared" si="950"/>
        <v>0.51483050847457634</v>
      </c>
      <c r="S265" s="29">
        <f t="shared" si="950"/>
        <v>-0.55469678953626633</v>
      </c>
      <c r="T265" s="29">
        <f t="shared" si="950"/>
        <v>0.48566610455311987</v>
      </c>
      <c r="U265" s="29">
        <f t="shared" si="950"/>
        <v>0.51124437781109444</v>
      </c>
      <c r="V265" s="29">
        <f t="shared" si="950"/>
        <v>0.48951048951048959</v>
      </c>
      <c r="W265" s="29">
        <f t="shared" si="950"/>
        <v>0.69959946595460698</v>
      </c>
      <c r="X265" s="29">
        <f t="shared" si="951"/>
        <v>-0.6799091940976163</v>
      </c>
      <c r="Y265" s="29">
        <f t="shared" si="951"/>
        <v>-0.38591269841269837</v>
      </c>
      <c r="Z265" s="29">
        <f t="shared" si="952"/>
        <v>-6.1032863849765251E-2</v>
      </c>
      <c r="AA265" s="29">
        <f t="shared" si="953"/>
        <v>-0.2144540455616657</v>
      </c>
      <c r="AE265" s="29" t="str">
        <f t="shared" si="956"/>
        <v>n/a</v>
      </c>
      <c r="AF265" s="29">
        <f t="shared" si="956"/>
        <v>8.2392026578073096</v>
      </c>
      <c r="AG265" s="29">
        <f t="shared" si="956"/>
        <v>8.7019057892844032E-2</v>
      </c>
      <c r="AH265" s="29">
        <f t="shared" si="956"/>
        <v>-9.8908369169698807E-2</v>
      </c>
      <c r="AI265" s="29">
        <f t="shared" si="956"/>
        <v>0.55176211453744495</v>
      </c>
      <c r="AJ265" s="29">
        <f t="shared" si="956"/>
        <v>-0.31369765791341386</v>
      </c>
    </row>
    <row r="266" spans="2:36" ht="10.15" x14ac:dyDescent="0.2">
      <c r="B266" s="9" t="s">
        <v>24</v>
      </c>
      <c r="H266" s="28" t="str">
        <f t="shared" si="955"/>
        <v>n/a</v>
      </c>
      <c r="I266" s="28" t="str">
        <f t="shared" si="950"/>
        <v>n/a</v>
      </c>
      <c r="J266" s="28">
        <f t="shared" si="950"/>
        <v>0.7130025662959798</v>
      </c>
      <c r="K266" s="28">
        <f t="shared" si="950"/>
        <v>0.54889637488058707</v>
      </c>
      <c r="L266" s="28">
        <f t="shared" si="950"/>
        <v>1.048465124461254</v>
      </c>
      <c r="M266" s="28">
        <f t="shared" si="950"/>
        <v>3.4273965561552302</v>
      </c>
      <c r="N266" s="28">
        <f t="shared" si="950"/>
        <v>1.600312109862672</v>
      </c>
      <c r="O266" s="28">
        <f t="shared" si="950"/>
        <v>0.75952736479906524</v>
      </c>
      <c r="P266" s="28">
        <f t="shared" si="950"/>
        <v>0.40293700888831663</v>
      </c>
      <c r="Q266" s="28">
        <f t="shared" si="950"/>
        <v>0.40419109537354148</v>
      </c>
      <c r="R266" s="28">
        <f t="shared" si="950"/>
        <v>0.62920997671459777</v>
      </c>
      <c r="S266" s="28">
        <f t="shared" si="950"/>
        <v>0.67306840823555447</v>
      </c>
      <c r="T266" s="28">
        <f t="shared" si="950"/>
        <v>1.2137850824840077</v>
      </c>
      <c r="U266" s="28">
        <f t="shared" si="950"/>
        <v>0.77728400165357581</v>
      </c>
      <c r="V266" s="28">
        <f t="shared" si="950"/>
        <v>0.84549419461307229</v>
      </c>
      <c r="W266" s="28">
        <f t="shared" si="950"/>
        <v>0.81566266388787856</v>
      </c>
      <c r="X266" s="28">
        <f t="shared" si="951"/>
        <v>1.0800210145027727</v>
      </c>
      <c r="Y266" s="28">
        <f t="shared" si="951"/>
        <v>0.96087689713322089</v>
      </c>
      <c r="Z266" s="28">
        <f t="shared" si="952"/>
        <v>0.51695269598562676</v>
      </c>
      <c r="AA266" s="28">
        <f t="shared" si="953"/>
        <v>0.58410230270783314</v>
      </c>
      <c r="AE266" s="28">
        <f t="shared" si="956"/>
        <v>0.7986410871302958</v>
      </c>
      <c r="AF266" s="28">
        <f t="shared" si="956"/>
        <v>0.46609039598240076</v>
      </c>
      <c r="AG266" s="28">
        <f t="shared" si="956"/>
        <v>1.3281446564711947</v>
      </c>
      <c r="AH266" s="28">
        <f t="shared" si="956"/>
        <v>0.55990729408088313</v>
      </c>
      <c r="AI266" s="28">
        <f t="shared" si="956"/>
        <v>0.87065123034289349</v>
      </c>
      <c r="AJ266" s="28">
        <f t="shared" si="956"/>
        <v>0.71764469478175719</v>
      </c>
    </row>
    <row r="267" spans="2:36" ht="10.15" x14ac:dyDescent="0.2">
      <c r="B267" s="9"/>
      <c r="H267" s="28"/>
      <c r="I267" s="28"/>
      <c r="J267" s="28"/>
      <c r="K267" s="28"/>
      <c r="L267" s="28"/>
      <c r="M267" s="28"/>
      <c r="N267" s="28"/>
      <c r="O267" s="28"/>
      <c r="P267" s="28"/>
      <c r="Q267" s="28"/>
      <c r="R267" s="19"/>
      <c r="S267" s="19"/>
      <c r="T267" s="19"/>
      <c r="U267" s="19"/>
      <c r="V267" s="19"/>
      <c r="W267" s="19"/>
      <c r="X267" s="19"/>
      <c r="Y267" s="19"/>
      <c r="Z267" s="19"/>
      <c r="AA267" s="19"/>
      <c r="AE267" s="28"/>
      <c r="AF267" s="28"/>
      <c r="AG267" s="28"/>
      <c r="AH267" s="28"/>
      <c r="AI267" s="28"/>
    </row>
    <row r="268" spans="2:36" ht="10.15" x14ac:dyDescent="0.2">
      <c r="B268" t="s">
        <v>95</v>
      </c>
      <c r="D268" s="40" t="str">
        <f>+IFERROR(D260-D272,"n/a")</f>
        <v>n/a</v>
      </c>
      <c r="E268" s="40" t="str">
        <f t="shared" ref="E268:W268" si="957">+IFERROR(E260-E272,"n/a")</f>
        <v>n/a</v>
      </c>
      <c r="F268" s="40">
        <f t="shared" si="957"/>
        <v>2.5088260208138831</v>
      </c>
      <c r="G268" s="40">
        <f t="shared" si="957"/>
        <v>4.0442180454749757</v>
      </c>
      <c r="H268" s="40">
        <f t="shared" si="957"/>
        <v>3.2089035164381148</v>
      </c>
      <c r="I268" s="40">
        <f t="shared" si="957"/>
        <v>3.6694107244614989</v>
      </c>
      <c r="J268" s="40">
        <f t="shared" si="957"/>
        <v>4.7275903145165969</v>
      </c>
      <c r="K268" s="40">
        <f t="shared" si="957"/>
        <v>7.6050900145634159</v>
      </c>
      <c r="L268" s="40">
        <f t="shared" si="957"/>
        <v>6.4937306482064194</v>
      </c>
      <c r="M268" s="40">
        <f t="shared" si="957"/>
        <v>7.0160243949543073</v>
      </c>
      <c r="N268" s="40">
        <f t="shared" si="957"/>
        <v>7.9018450031648371</v>
      </c>
      <c r="O268" s="40">
        <f t="shared" si="957"/>
        <v>10.874807792283427</v>
      </c>
      <c r="P268" s="40">
        <f t="shared" si="957"/>
        <v>10.517959845807901</v>
      </c>
      <c r="Q268" s="40">
        <f t="shared" si="957"/>
        <v>11.27589267365861</v>
      </c>
      <c r="R268" s="40">
        <f t="shared" si="957"/>
        <v>13.401816466810203</v>
      </c>
      <c r="S268" s="40">
        <f t="shared" si="957"/>
        <v>18.197496324076255</v>
      </c>
      <c r="T268" s="40">
        <f t="shared" si="957"/>
        <v>24.124088118294686</v>
      </c>
      <c r="U268" s="40">
        <f t="shared" si="957"/>
        <v>30.402058059729157</v>
      </c>
      <c r="V268" s="40">
        <f t="shared" si="957"/>
        <v>36.433686724704515</v>
      </c>
      <c r="W268" s="40">
        <f t="shared" si="957"/>
        <v>58.427728121358314</v>
      </c>
      <c r="X268" s="40">
        <f t="shared" ref="X268:AA268" si="958">+IFERROR(X260-X272,"n/a")</f>
        <v>64.530208673469417</v>
      </c>
      <c r="Y268" s="40">
        <f t="shared" ref="Y268" si="959">+IFERROR(Y260-Y272,"n/a")</f>
        <v>73.905827703747036</v>
      </c>
      <c r="Z268" s="40">
        <f t="shared" si="958"/>
        <v>85.499246327489871</v>
      </c>
      <c r="AA268" s="40">
        <f t="shared" si="958"/>
        <v>104.3334131427855</v>
      </c>
      <c r="AD268" s="40">
        <f t="shared" ref="AD268:AE268" si="960">+IFERROR(AD260-AD272,"n/a")</f>
        <v>7.2997732140607283</v>
      </c>
      <c r="AE268" s="40">
        <f t="shared" si="960"/>
        <v>10.823891813740659</v>
      </c>
      <c r="AF268" s="31">
        <f>+IFERROR(H268+I268+J268+K268,"n/a")</f>
        <v>19.210994569979626</v>
      </c>
      <c r="AG268" s="31">
        <f>+IFERROR(L268+M268+N268+O268,"n/a")</f>
        <v>32.286407838608994</v>
      </c>
      <c r="AH268" s="31">
        <f>+IFERROR(P268+Q268+R268+S268,"n/a")</f>
        <v>53.39316531035297</v>
      </c>
      <c r="AI268" s="31">
        <f>+IFERROR(T268+U268+V268+W268,"n/a")</f>
        <v>149.38756102408666</v>
      </c>
      <c r="AJ268" s="31">
        <f t="shared" ref="AJ268" si="961">+IFERROR(X268+Y268+Z268+AA268,"n/a")</f>
        <v>328.26869584749181</v>
      </c>
    </row>
    <row r="269" spans="2:36" ht="10.15" x14ac:dyDescent="0.2">
      <c r="B269" s="8" t="s">
        <v>28</v>
      </c>
      <c r="H269" s="28" t="str">
        <f>+IFERROR(H268/D268-1,"n/a")</f>
        <v>n/a</v>
      </c>
      <c r="I269" s="28" t="str">
        <f t="shared" ref="I269" si="962">+IFERROR(I268/E268-1,"n/a")</f>
        <v>n/a</v>
      </c>
      <c r="J269" s="28">
        <f t="shared" ref="J269" si="963">+IFERROR(J268/F268-1,"n/a")</f>
        <v>0.88438348267088251</v>
      </c>
      <c r="K269" s="28">
        <f t="shared" ref="K269" si="964">+IFERROR(K268/G268-1,"n/a")</f>
        <v>0.88048466453797047</v>
      </c>
      <c r="L269" s="28">
        <f t="shared" ref="L269" si="965">+IFERROR(L268/H268-1,"n/a")</f>
        <v>1.0236602985852516</v>
      </c>
      <c r="M269" s="28">
        <f t="shared" ref="M269" si="966">+IFERROR(M268/I268-1,"n/a")</f>
        <v>0.91203027455694197</v>
      </c>
      <c r="N269" s="28">
        <f t="shared" ref="N269" si="967">+IFERROR(N268/J268-1,"n/a")</f>
        <v>0.67143184528941413</v>
      </c>
      <c r="O269" s="28">
        <f t="shared" ref="O269" si="968">+IFERROR(O268/K268-1,"n/a")</f>
        <v>0.42993807719022969</v>
      </c>
      <c r="P269" s="28">
        <f t="shared" ref="P269" si="969">+IFERROR(P268/L268-1,"n/a")</f>
        <v>0.61970990415393667</v>
      </c>
      <c r="Q269" s="28">
        <f t="shared" ref="Q269" si="970">+IFERROR(Q268/M268-1,"n/a")</f>
        <v>0.60716269484009477</v>
      </c>
      <c r="R269" s="28">
        <f t="shared" ref="R269" si="971">+IFERROR(R268/N268-1,"n/a")</f>
        <v>0.69603636384192868</v>
      </c>
      <c r="S269" s="28">
        <f t="shared" ref="S269" si="972">+IFERROR(S268/O268-1,"n/a")</f>
        <v>0.6733625707839066</v>
      </c>
      <c r="T269" s="28">
        <f t="shared" ref="T269" si="973">+IFERROR(T268/P268-1,"n/a")</f>
        <v>1.2936090717164812</v>
      </c>
      <c r="U269" s="28">
        <f t="shared" ref="U269" si="974">+IFERROR(U268/Q268-1,"n/a")</f>
        <v>1.696199665925413</v>
      </c>
      <c r="V269" s="28">
        <f t="shared" ref="V269" si="975">+IFERROR(V268/R268-1,"n/a")</f>
        <v>1.7185633242279565</v>
      </c>
      <c r="W269" s="28">
        <f t="shared" ref="W269" si="976">+IFERROR(W268/S268-1,"n/a")</f>
        <v>2.210756418401103</v>
      </c>
      <c r="X269" s="28">
        <f t="shared" ref="X269:Y269" si="977">+IFERROR(X268/T268-1,"n/a")</f>
        <v>1.6749284100207062</v>
      </c>
      <c r="Y269" s="28">
        <f t="shared" si="977"/>
        <v>1.4309481798419221</v>
      </c>
      <c r="Z269" s="28">
        <f t="shared" ref="Z269" si="978">+IFERROR(Z268/V268-1,"n/a")</f>
        <v>1.3467086099062153</v>
      </c>
      <c r="AA269" s="28">
        <f t="shared" ref="AA269" si="979">+IFERROR(AA268/W268-1,"n/a")</f>
        <v>0.78568321065090885</v>
      </c>
      <c r="AE269" s="28">
        <f>+IFERROR(AE268/AD268-1,"n/a")</f>
        <v>0.48277097059560958</v>
      </c>
      <c r="AF269" s="28">
        <f t="shared" ref="AF269" si="980">+IFERROR(AF268/AE268-1,"n/a")</f>
        <v>0.77486941855717295</v>
      </c>
      <c r="AG269" s="28">
        <f t="shared" ref="AG269" si="981">+IFERROR(AG268/AF268-1,"n/a")</f>
        <v>0.68062136090870995</v>
      </c>
      <c r="AH269" s="28">
        <f t="shared" ref="AH269" si="982">+IFERROR(AH268/AG268-1,"n/a")</f>
        <v>0.6537350818725618</v>
      </c>
      <c r="AI269" s="28">
        <f t="shared" ref="AI269:AJ269" si="983">+IFERROR(AI268/AH268-1,"n/a")</f>
        <v>1.7978779710054074</v>
      </c>
      <c r="AJ269" s="28">
        <f t="shared" si="983"/>
        <v>1.1974299171707012</v>
      </c>
    </row>
    <row r="270" spans="2:36" ht="10.15" x14ac:dyDescent="0.2">
      <c r="B270" s="8" t="s">
        <v>104</v>
      </c>
      <c r="D270" s="43" t="str">
        <f>IFERROR(D268/D260,"n/a")</f>
        <v>n/a</v>
      </c>
      <c r="E270" s="43" t="str">
        <f t="shared" ref="E270:W270" si="984">IFERROR(E268/E260,"n/a")</f>
        <v>n/a</v>
      </c>
      <c r="F270" s="43">
        <f t="shared" si="984"/>
        <v>0.26826625543347771</v>
      </c>
      <c r="G270" s="43">
        <f t="shared" si="984"/>
        <v>0.20333943614434993</v>
      </c>
      <c r="H270" s="43">
        <f t="shared" si="984"/>
        <v>0.28225028731094332</v>
      </c>
      <c r="I270" s="43">
        <f t="shared" si="984"/>
        <v>0.47152540792360559</v>
      </c>
      <c r="J270" s="43">
        <f t="shared" si="984"/>
        <v>0.2951055127663294</v>
      </c>
      <c r="K270" s="43">
        <f t="shared" si="984"/>
        <v>0.24687041532699527</v>
      </c>
      <c r="L270" s="43">
        <f t="shared" si="984"/>
        <v>0.27883252386132595</v>
      </c>
      <c r="M270" s="43">
        <f t="shared" si="984"/>
        <v>0.20363453865891645</v>
      </c>
      <c r="N270" s="43">
        <f t="shared" si="984"/>
        <v>0.1896882877587161</v>
      </c>
      <c r="O270" s="43">
        <f t="shared" si="984"/>
        <v>0.20062740373927065</v>
      </c>
      <c r="P270" s="43">
        <f t="shared" si="984"/>
        <v>0.3219159503506841</v>
      </c>
      <c r="Q270" s="43">
        <f t="shared" si="984"/>
        <v>0.23306929875276167</v>
      </c>
      <c r="R270" s="43">
        <f t="shared" si="984"/>
        <v>0.19746885817778925</v>
      </c>
      <c r="S270" s="43">
        <f t="shared" si="984"/>
        <v>0.20066267848838593</v>
      </c>
      <c r="T270" s="43">
        <f t="shared" si="984"/>
        <v>0.33352349778510859</v>
      </c>
      <c r="U270" s="43">
        <f t="shared" si="984"/>
        <v>0.35357397289910053</v>
      </c>
      <c r="V270" s="43">
        <f t="shared" si="984"/>
        <v>0.29088771836091432</v>
      </c>
      <c r="W270" s="43">
        <f t="shared" si="984"/>
        <v>0.35484509083341914</v>
      </c>
      <c r="X270" s="43">
        <f t="shared" ref="X270:AA270" si="985">IFERROR(X268/X260,"n/a")</f>
        <v>0.42891464721481826</v>
      </c>
      <c r="Y270" s="43">
        <f t="shared" ref="Y270" si="986">IFERROR(Y268/Y260,"n/a")</f>
        <v>0.43833450591169376</v>
      </c>
      <c r="Z270" s="43">
        <f t="shared" si="985"/>
        <v>0.44999999999999996</v>
      </c>
      <c r="AA270" s="43">
        <f t="shared" si="985"/>
        <v>0.4</v>
      </c>
      <c r="AD270" s="43">
        <f t="shared" ref="AD270:AI270" si="987">IFERROR(AD268/AD260,"n/a")</f>
        <v>0.29175752254439363</v>
      </c>
      <c r="AE270" s="43">
        <f t="shared" si="987"/>
        <v>0.24052023940581882</v>
      </c>
      <c r="AF270" s="43">
        <f t="shared" si="987"/>
        <v>0.29117714612637169</v>
      </c>
      <c r="AG270" s="43">
        <f t="shared" si="987"/>
        <v>0.21019249393641437</v>
      </c>
      <c r="AH270" s="43">
        <f t="shared" si="987"/>
        <v>0.22283548675483694</v>
      </c>
      <c r="AI270" s="43">
        <f t="shared" si="987"/>
        <v>0.33328847699490355</v>
      </c>
      <c r="AJ270" s="43">
        <f t="shared" ref="AJ270" si="988">IFERROR(AJ268/AJ260,"n/a")</f>
        <v>0.42638507988400681</v>
      </c>
    </row>
    <row r="271" spans="2:36" ht="10.15" x14ac:dyDescent="0.2">
      <c r="B271" s="8"/>
      <c r="H271" s="28"/>
      <c r="I271" s="28"/>
      <c r="J271" s="28"/>
      <c r="K271" s="28"/>
      <c r="L271" s="28"/>
      <c r="M271" s="28"/>
      <c r="N271" s="28"/>
      <c r="O271" s="28"/>
      <c r="P271" s="28"/>
      <c r="Q271" s="28"/>
      <c r="R271" s="28"/>
      <c r="S271" s="28"/>
      <c r="T271" s="28"/>
      <c r="U271" s="28"/>
      <c r="V271" s="28"/>
      <c r="W271" s="28"/>
      <c r="AE271" s="28"/>
      <c r="AF271" s="28"/>
      <c r="AG271" s="28"/>
      <c r="AH271" s="28"/>
      <c r="AI271" s="28"/>
    </row>
    <row r="272" spans="2:36" s="4" customFormat="1" ht="10.15" x14ac:dyDescent="0.2">
      <c r="B272" s="4" t="s">
        <v>263</v>
      </c>
      <c r="D272" s="38" t="str">
        <f>+IFERROR(D276+D279,"n/a")</f>
        <v>n/a</v>
      </c>
      <c r="E272" s="38" t="str">
        <f t="shared" ref="E272:W272" si="989">+IFERROR(E276+E279,"n/a")</f>
        <v>n/a</v>
      </c>
      <c r="F272" s="38">
        <f t="shared" si="989"/>
        <v>6.8431739791861155</v>
      </c>
      <c r="G272" s="38">
        <f t="shared" si="989"/>
        <v>15.844781954525024</v>
      </c>
      <c r="H272" s="38">
        <f t="shared" si="989"/>
        <v>8.1600964835618868</v>
      </c>
      <c r="I272" s="38">
        <f t="shared" si="989"/>
        <v>4.1125892755385012</v>
      </c>
      <c r="J272" s="38">
        <f t="shared" si="989"/>
        <v>11.292409685483403</v>
      </c>
      <c r="K272" s="38">
        <f t="shared" si="989"/>
        <v>23.200909985436581</v>
      </c>
      <c r="L272" s="38">
        <f t="shared" si="989"/>
        <v>16.795269351793578</v>
      </c>
      <c r="M272" s="38">
        <f t="shared" si="989"/>
        <v>27.437975605045693</v>
      </c>
      <c r="N272" s="38">
        <f t="shared" si="989"/>
        <v>33.755154996835167</v>
      </c>
      <c r="O272" s="38">
        <f t="shared" si="989"/>
        <v>43.329192207716574</v>
      </c>
      <c r="P272" s="38">
        <f t="shared" si="989"/>
        <v>22.1550401541921</v>
      </c>
      <c r="Q272" s="38">
        <f t="shared" si="989"/>
        <v>37.104107326341392</v>
      </c>
      <c r="R272" s="38">
        <f t="shared" si="989"/>
        <v>54.466183533189806</v>
      </c>
      <c r="S272" s="38">
        <f t="shared" si="989"/>
        <v>72.489503675923743</v>
      </c>
      <c r="T272" s="38">
        <f t="shared" si="989"/>
        <v>48.206911881705302</v>
      </c>
      <c r="U272" s="38">
        <f t="shared" si="989"/>
        <v>55.582941940270842</v>
      </c>
      <c r="V272" s="38">
        <f t="shared" si="989"/>
        <v>88.816313275295485</v>
      </c>
      <c r="W272" s="38">
        <f t="shared" si="989"/>
        <v>106.22927187864173</v>
      </c>
      <c r="X272" s="38">
        <f t="shared" ref="X272:Y272" si="990">+IFERROR(X276+X279,"n/a")</f>
        <v>85.9197913265306</v>
      </c>
      <c r="Y272" s="38">
        <f t="shared" si="990"/>
        <v>94.700172296252958</v>
      </c>
      <c r="Z272" s="38">
        <f t="shared" ref="Z272:AA272" si="991">+Z274*Z260</f>
        <v>104.49907884470987</v>
      </c>
      <c r="AA272" s="38">
        <f t="shared" si="991"/>
        <v>156.50011971417825</v>
      </c>
      <c r="AD272" s="38">
        <f t="shared" ref="AD272:AE272" si="992">+IFERROR(AD276+AD279,"n/a")</f>
        <v>17.720226785939271</v>
      </c>
      <c r="AE272" s="38">
        <f t="shared" si="992"/>
        <v>34.178108186259344</v>
      </c>
      <c r="AF272" s="20">
        <f>+IFERROR(H272+I272+J272+K272,"n/a")</f>
        <v>46.766005430020371</v>
      </c>
      <c r="AG272" s="20">
        <f>+IFERROR(L272+M272+N272+O272,"n/a")</f>
        <v>121.31759216139102</v>
      </c>
      <c r="AH272" s="20">
        <f>+IFERROR(P272+Q272+R272+S272,"n/a")</f>
        <v>186.21483468964703</v>
      </c>
      <c r="AI272" s="20">
        <f>+IFERROR(T272+U272+V272+W272,"n/a")</f>
        <v>298.83543897591335</v>
      </c>
      <c r="AJ272" s="20">
        <f t="shared" ref="AJ272" si="993">+IFERROR(X272+Y272+Z272+AA272,"n/a")</f>
        <v>441.6191621816717</v>
      </c>
    </row>
    <row r="273" spans="2:37" ht="10.15" x14ac:dyDescent="0.2">
      <c r="B273" s="8" t="s">
        <v>28</v>
      </c>
      <c r="H273" s="28" t="str">
        <f>+IFERROR(H272/D272-1,"n/a")</f>
        <v>n/a</v>
      </c>
      <c r="I273" s="28" t="str">
        <f t="shared" ref="I273" si="994">+IFERROR(I272/E272-1,"n/a")</f>
        <v>n/a</v>
      </c>
      <c r="J273" s="28">
        <f t="shared" ref="J273" si="995">+IFERROR(J272/F272-1,"n/a")</f>
        <v>0.65017135613238519</v>
      </c>
      <c r="K273" s="28">
        <f t="shared" ref="K273" si="996">+IFERROR(K272/G272-1,"n/a")</f>
        <v>0.46426186564282523</v>
      </c>
      <c r="L273" s="28">
        <f t="shared" ref="L273" si="997">+IFERROR(L272/H272-1,"n/a")</f>
        <v>1.0582194567952503</v>
      </c>
      <c r="M273" s="28">
        <f t="shared" ref="M273" si="998">+IFERROR(M272/I272-1,"n/a")</f>
        <v>5.6717033398510175</v>
      </c>
      <c r="N273" s="28">
        <f t="shared" ref="N273" si="999">+IFERROR(N272/J272-1,"n/a")</f>
        <v>1.9891897245127432</v>
      </c>
      <c r="O273" s="28">
        <f t="shared" ref="O273" si="1000">+IFERROR(O272/K272-1,"n/a")</f>
        <v>0.86756434273115568</v>
      </c>
      <c r="P273" s="28">
        <f t="shared" ref="P273" si="1001">+IFERROR(P272/L272-1,"n/a")</f>
        <v>0.31912383720277449</v>
      </c>
      <c r="Q273" s="28">
        <f t="shared" ref="Q273" si="1002">+IFERROR(Q272/M272-1,"n/a")</f>
        <v>0.35229026588674972</v>
      </c>
      <c r="R273" s="28">
        <f t="shared" ref="R273" si="1003">+IFERROR(R272/N272-1,"n/a")</f>
        <v>0.61356638825377852</v>
      </c>
      <c r="S273" s="28">
        <f t="shared" ref="S273" si="1004">+IFERROR(S272/O272-1,"n/a")</f>
        <v>0.67299457899918935</v>
      </c>
      <c r="T273" s="28">
        <f t="shared" ref="T273" si="1005">+IFERROR(T272/P272-1,"n/a")</f>
        <v>1.1758891677108405</v>
      </c>
      <c r="U273" s="28">
        <f t="shared" ref="U273" si="1006">+IFERROR(U272/Q272-1,"n/a")</f>
        <v>0.49802665918904165</v>
      </c>
      <c r="V273" s="28">
        <f t="shared" ref="V273" si="1007">+IFERROR(V272/R272-1,"n/a")</f>
        <v>0.63066893095555154</v>
      </c>
      <c r="W273" s="28">
        <f t="shared" ref="W273:Y273" si="1008">+IFERROR(W272/S272-1,"n/a")</f>
        <v>0.46544349860025491</v>
      </c>
      <c r="X273" s="28">
        <f t="shared" si="1008"/>
        <v>0.78231270107840012</v>
      </c>
      <c r="Y273" s="28">
        <f t="shared" si="1008"/>
        <v>0.70376322286102266</v>
      </c>
      <c r="Z273" s="28">
        <f t="shared" ref="Z273" si="1009">+IFERROR(Z272/V272-1,"n/a")</f>
        <v>0.17657528207463424</v>
      </c>
      <c r="AA273" s="28">
        <f t="shared" ref="AA273" si="1010">+IFERROR(AA272/W272-1,"n/a")</f>
        <v>0.4732297129266485</v>
      </c>
      <c r="AE273" s="28">
        <f>+IFERROR(AE272/AD272-1,"n/a")</f>
        <v>0.92876245880663055</v>
      </c>
      <c r="AF273" s="28">
        <f t="shared" ref="AF273" si="1011">+IFERROR(AF272/AE272-1,"n/a")</f>
        <v>0.36830292581324775</v>
      </c>
      <c r="AG273" s="28">
        <f t="shared" ref="AG273" si="1012">+IFERROR(AG272/AF272-1,"n/a")</f>
        <v>1.5941405738176209</v>
      </c>
      <c r="AH273" s="28">
        <f t="shared" ref="AH273" si="1013">+IFERROR(AH272/AG272-1,"n/a")</f>
        <v>0.53493678346271523</v>
      </c>
      <c r="AI273" s="28">
        <f t="shared" ref="AI273:AJ273" si="1014">+IFERROR(AI272/AH272-1,"n/a")</f>
        <v>0.60478857376730621</v>
      </c>
      <c r="AJ273" s="28">
        <f t="shared" si="1014"/>
        <v>0.47780050349807057</v>
      </c>
    </row>
    <row r="274" spans="2:37" ht="10.15" x14ac:dyDescent="0.2">
      <c r="B274" s="8" t="s">
        <v>29</v>
      </c>
      <c r="D274" s="43" t="str">
        <f>IFERROR(D272/D260,"n/a")</f>
        <v>n/a</v>
      </c>
      <c r="E274" s="43" t="str">
        <f t="shared" ref="E274:W274" si="1015">IFERROR(E272/E260,"n/a")</f>
        <v>n/a</v>
      </c>
      <c r="F274" s="43">
        <f t="shared" si="1015"/>
        <v>0.73173374456652229</v>
      </c>
      <c r="G274" s="43">
        <f t="shared" si="1015"/>
        <v>0.79666056385565009</v>
      </c>
      <c r="H274" s="43">
        <f t="shared" si="1015"/>
        <v>0.71774971268905674</v>
      </c>
      <c r="I274" s="43">
        <f t="shared" si="1015"/>
        <v>0.52847459207639436</v>
      </c>
      <c r="J274" s="43">
        <f t="shared" si="1015"/>
        <v>0.70489448723367054</v>
      </c>
      <c r="K274" s="43">
        <f t="shared" si="1015"/>
        <v>0.75312958467300473</v>
      </c>
      <c r="L274" s="43">
        <f t="shared" si="1015"/>
        <v>0.72116747613867405</v>
      </c>
      <c r="M274" s="43">
        <f t="shared" si="1015"/>
        <v>0.79636546134108355</v>
      </c>
      <c r="N274" s="43">
        <f t="shared" si="1015"/>
        <v>0.81031171224128395</v>
      </c>
      <c r="O274" s="43">
        <f t="shared" si="1015"/>
        <v>0.79937259626072932</v>
      </c>
      <c r="P274" s="43">
        <f t="shared" si="1015"/>
        <v>0.6780840496493159</v>
      </c>
      <c r="Q274" s="43">
        <f t="shared" si="1015"/>
        <v>0.76693070124723828</v>
      </c>
      <c r="R274" s="43">
        <f t="shared" si="1015"/>
        <v>0.80253114182221075</v>
      </c>
      <c r="S274" s="43">
        <f t="shared" si="1015"/>
        <v>0.79933732151161407</v>
      </c>
      <c r="T274" s="43">
        <f t="shared" si="1015"/>
        <v>0.66647650221489141</v>
      </c>
      <c r="U274" s="43">
        <f t="shared" si="1015"/>
        <v>0.64642602710089947</v>
      </c>
      <c r="V274" s="43">
        <f t="shared" si="1015"/>
        <v>0.70911228163908568</v>
      </c>
      <c r="W274" s="43">
        <f t="shared" si="1015"/>
        <v>0.6451549091665808</v>
      </c>
      <c r="X274" s="43">
        <f t="shared" ref="X274:Y274" si="1016">IFERROR(X272/X260,"n/a")</f>
        <v>0.57108535278518169</v>
      </c>
      <c r="Y274" s="43">
        <f t="shared" si="1016"/>
        <v>0.56166549408830624</v>
      </c>
      <c r="Z274" s="69">
        <v>0.55000000000000004</v>
      </c>
      <c r="AA274" s="69">
        <v>0.6</v>
      </c>
      <c r="AD274" s="43">
        <f t="shared" ref="AD274:AI274" si="1017">IFERROR(AD272/AD260,"n/a")</f>
        <v>0.70824247745560642</v>
      </c>
      <c r="AE274" s="43">
        <f t="shared" si="1017"/>
        <v>0.75947976059418121</v>
      </c>
      <c r="AF274" s="43">
        <f t="shared" si="1017"/>
        <v>0.7088228538736282</v>
      </c>
      <c r="AG274" s="43">
        <f t="shared" si="1017"/>
        <v>0.78980750606358563</v>
      </c>
      <c r="AH274" s="43">
        <f t="shared" si="1017"/>
        <v>0.77716451324516311</v>
      </c>
      <c r="AI274" s="43">
        <f t="shared" si="1017"/>
        <v>0.6667115230050964</v>
      </c>
      <c r="AJ274" s="43">
        <f t="shared" ref="AJ274" si="1018">IFERROR(AJ272/AJ260,"n/a")</f>
        <v>0.57361492011599313</v>
      </c>
      <c r="AK274" s="43"/>
    </row>
    <row r="275" spans="2:37" ht="10.15" x14ac:dyDescent="0.2">
      <c r="B275" s="8"/>
      <c r="H275" s="28"/>
      <c r="I275" s="28"/>
      <c r="J275" s="28"/>
      <c r="K275" s="28"/>
      <c r="L275" s="28"/>
      <c r="M275" s="28"/>
      <c r="N275" s="28"/>
      <c r="O275" s="28"/>
      <c r="P275" s="28"/>
      <c r="Q275" s="28"/>
      <c r="R275" s="28"/>
      <c r="S275" s="28"/>
      <c r="T275" s="28"/>
      <c r="U275" s="28"/>
      <c r="V275" s="28"/>
      <c r="W275" s="28"/>
      <c r="AE275" s="28"/>
      <c r="AF275" s="28"/>
      <c r="AG275" s="28"/>
      <c r="AH275" s="28"/>
      <c r="AI275" s="28"/>
    </row>
    <row r="276" spans="2:37" ht="10.15" x14ac:dyDescent="0.2">
      <c r="B276" t="s">
        <v>100</v>
      </c>
      <c r="D276" s="40" t="str">
        <f>+IFERROR(D279/(1-D277)*D277,"n/a")</f>
        <v>n/a</v>
      </c>
      <c r="E276" s="40" t="str">
        <f t="shared" ref="E276:W276" si="1019">+IFERROR(E279/(1-E277)*E277,"n/a")</f>
        <v>n/a</v>
      </c>
      <c r="F276" s="40">
        <f t="shared" si="1019"/>
        <v>1.2891739791861161</v>
      </c>
      <c r="G276" s="40">
        <f t="shared" si="1019"/>
        <v>2.8937819545250201</v>
      </c>
      <c r="H276" s="40">
        <f t="shared" si="1019"/>
        <v>1.3720964835618843</v>
      </c>
      <c r="I276" s="40">
        <f t="shared" si="1019"/>
        <v>0.68758927553850213</v>
      </c>
      <c r="J276" s="40">
        <f t="shared" si="1019"/>
        <v>1.8214096854834023</v>
      </c>
      <c r="K276" s="40">
        <f t="shared" si="1019"/>
        <v>4.2979099854365881</v>
      </c>
      <c r="L276" s="40">
        <f t="shared" si="1019"/>
        <v>2.6822693517935807</v>
      </c>
      <c r="M276" s="40">
        <f t="shared" si="1019"/>
        <v>4.7199756050456916</v>
      </c>
      <c r="N276" s="40">
        <f t="shared" si="1019"/>
        <v>5.8631549968351617</v>
      </c>
      <c r="O276" s="40">
        <f t="shared" si="1019"/>
        <v>8.3361922077165644</v>
      </c>
      <c r="P276" s="40">
        <f t="shared" si="1019"/>
        <v>4.1710401541920978</v>
      </c>
      <c r="Q276" s="40">
        <f t="shared" si="1019"/>
        <v>6.9101073263413895</v>
      </c>
      <c r="R276" s="40">
        <f t="shared" si="1019"/>
        <v>9.5311835331898074</v>
      </c>
      <c r="S276" s="40">
        <f t="shared" si="1019"/>
        <v>13.35550367592376</v>
      </c>
      <c r="T276" s="40">
        <f t="shared" si="1019"/>
        <v>7.7549118817053069</v>
      </c>
      <c r="U276" s="40">
        <f t="shared" si="1019"/>
        <v>9.4229419402708281</v>
      </c>
      <c r="V276" s="40">
        <f t="shared" si="1019"/>
        <v>14.95431327529549</v>
      </c>
      <c r="W276" s="40">
        <f t="shared" si="1019"/>
        <v>18.748271878641731</v>
      </c>
      <c r="X276" s="40">
        <f t="shared" ref="X276:Y276" si="1020">+IFERROR(X279/(1-X277)*X277,"n/a")</f>
        <v>14.577791326530608</v>
      </c>
      <c r="Y276" s="40">
        <f t="shared" si="1020"/>
        <v>17.154172296252948</v>
      </c>
      <c r="Z276" s="40">
        <f t="shared" ref="Z276:AA276" si="1021">+Z277*Z272</f>
        <v>17.594875360113239</v>
      </c>
      <c r="AA276" s="40">
        <f t="shared" si="1021"/>
        <v>27.620511197642116</v>
      </c>
      <c r="AD276" s="40">
        <f t="shared" ref="AD276:AE276" si="1022">+IFERROR(AD279/(1-AD277)*AD277,"n/a")</f>
        <v>3.1602267859392739</v>
      </c>
      <c r="AE276" s="40">
        <f t="shared" si="1022"/>
        <v>6.005108186259343</v>
      </c>
      <c r="AF276" s="31">
        <f>+IFERROR(H276+I276+J276+K276,"n/a")</f>
        <v>8.1790054300203767</v>
      </c>
      <c r="AG276" s="31">
        <f>+IFERROR(L276+M276+N276+O276,"n/a")</f>
        <v>21.601592161390997</v>
      </c>
      <c r="AH276" s="31">
        <f>+IFERROR(P276+Q276+R276+S276,"n/a")</f>
        <v>33.967834689647056</v>
      </c>
      <c r="AI276" s="31">
        <f>+IFERROR(T276+U276+V276+W276,"n/a")</f>
        <v>50.880438975913357</v>
      </c>
      <c r="AJ276" s="31">
        <f t="shared" ref="AJ276" si="1023">+IFERROR(X276+Y276+Z276+AA276,"n/a")</f>
        <v>76.947350180538905</v>
      </c>
    </row>
    <row r="277" spans="2:37" ht="10.15" x14ac:dyDescent="0.2">
      <c r="B277" s="8" t="s">
        <v>101</v>
      </c>
      <c r="D277" s="70">
        <f t="shared" ref="D277:Y277" si="1024">+IFERROR(-D$608/D$607,"n/a")</f>
        <v>0.14845857670447102</v>
      </c>
      <c r="E277" s="70">
        <f t="shared" si="1024"/>
        <v>0.16836458119146863</v>
      </c>
      <c r="F277" s="70">
        <f t="shared" si="1024"/>
        <v>0.18838830973861084</v>
      </c>
      <c r="G277" s="70">
        <f t="shared" si="1024"/>
        <v>0.18263311939730423</v>
      </c>
      <c r="H277" s="70">
        <f t="shared" si="1024"/>
        <v>0.16814709070240838</v>
      </c>
      <c r="I277" s="70">
        <f t="shared" si="1024"/>
        <v>0.16719133117139917</v>
      </c>
      <c r="J277" s="70">
        <f t="shared" si="1024"/>
        <v>0.16129504120142377</v>
      </c>
      <c r="K277" s="70">
        <f t="shared" si="1024"/>
        <v>0.18524747469536429</v>
      </c>
      <c r="L277" s="70">
        <f t="shared" si="1024"/>
        <v>0.15970386039132736</v>
      </c>
      <c r="M277" s="70">
        <f t="shared" si="1024"/>
        <v>0.17202346386581499</v>
      </c>
      <c r="N277" s="70">
        <f t="shared" si="1024"/>
        <v>0.1736965804892581</v>
      </c>
      <c r="O277" s="70">
        <f t="shared" si="1024"/>
        <v>0.19239205217012922</v>
      </c>
      <c r="P277" s="70">
        <f t="shared" si="1024"/>
        <v>0.18826597131681877</v>
      </c>
      <c r="Q277" s="70">
        <f t="shared" si="1024"/>
        <v>0.18623564409096247</v>
      </c>
      <c r="R277" s="70">
        <f t="shared" si="1024"/>
        <v>0.17499268197085688</v>
      </c>
      <c r="S277" s="70">
        <f t="shared" si="1024"/>
        <v>0.18424051757385093</v>
      </c>
      <c r="T277" s="70">
        <f t="shared" si="1024"/>
        <v>0.16086721963719736</v>
      </c>
      <c r="U277" s="70">
        <f t="shared" si="1024"/>
        <v>0.16952938457983521</v>
      </c>
      <c r="V277" s="70">
        <f t="shared" si="1024"/>
        <v>0.16837349720814268</v>
      </c>
      <c r="W277" s="70">
        <f t="shared" si="1024"/>
        <v>0.17648875443729015</v>
      </c>
      <c r="X277" s="70">
        <f t="shared" si="1024"/>
        <v>0.16966744333827574</v>
      </c>
      <c r="Y277" s="70">
        <f t="shared" si="1024"/>
        <v>0.1811419333281582</v>
      </c>
      <c r="Z277" s="70">
        <f t="shared" ref="Z277" si="1025">+V277</f>
        <v>0.16837349720814268</v>
      </c>
      <c r="AA277" s="70">
        <f t="shared" ref="AA277" si="1026">+W277</f>
        <v>0.17648875443729015</v>
      </c>
      <c r="AB277" s="71"/>
      <c r="AC277" s="71"/>
      <c r="AD277" s="70">
        <f t="shared" ref="AD277:AE277" si="1027">+IFERROR(-AD$608/AD$607,"n/a")</f>
        <v>0.17834008695909381</v>
      </c>
      <c r="AE277" s="70">
        <f t="shared" si="1027"/>
        <v>0.17570042652839346</v>
      </c>
      <c r="AF277" s="28">
        <f>+IFERROR(AF276/AF272,"n/a")</f>
        <v>0.17489211137049671</v>
      </c>
      <c r="AG277" s="28">
        <f t="shared" ref="AG277:AJ277" si="1028">+IFERROR(AG276/AG272,"n/a")</f>
        <v>0.17805820060007457</v>
      </c>
      <c r="AH277" s="28">
        <f t="shared" si="1028"/>
        <v>0.1824120766009818</v>
      </c>
      <c r="AI277" s="28">
        <f t="shared" si="1028"/>
        <v>0.17026239976850405</v>
      </c>
      <c r="AJ277" s="28">
        <f t="shared" si="1028"/>
        <v>0.17423915620057398</v>
      </c>
    </row>
    <row r="278" spans="2:37" ht="10.15" x14ac:dyDescent="0.2">
      <c r="B278" s="9"/>
    </row>
    <row r="279" spans="2:37" s="4" customFormat="1" ht="10.15" x14ac:dyDescent="0.2">
      <c r="B279" s="4" t="s">
        <v>26</v>
      </c>
      <c r="D279" s="44" t="s">
        <v>76</v>
      </c>
      <c r="E279" s="44" t="s">
        <v>76</v>
      </c>
      <c r="F279" s="17">
        <v>5.5539999999999994</v>
      </c>
      <c r="G279" s="17">
        <v>12.951000000000004</v>
      </c>
      <c r="H279" s="17">
        <v>6.788000000000002</v>
      </c>
      <c r="I279" s="17">
        <v>3.4249999999999989</v>
      </c>
      <c r="J279" s="17">
        <v>9.4710000000000001</v>
      </c>
      <c r="K279" s="17">
        <v>18.902999999999995</v>
      </c>
      <c r="L279" s="17">
        <v>14.112999999999998</v>
      </c>
      <c r="M279" s="17">
        <v>22.718000000000004</v>
      </c>
      <c r="N279" s="17">
        <v>27.892000000000003</v>
      </c>
      <c r="O279" s="17">
        <v>34.993000000000009</v>
      </c>
      <c r="P279" s="17">
        <v>17.984000000000002</v>
      </c>
      <c r="Q279" s="17">
        <v>30.194000000000006</v>
      </c>
      <c r="R279" s="17">
        <v>44.935000000000002</v>
      </c>
      <c r="S279" s="17">
        <v>59.133999999999986</v>
      </c>
      <c r="T279" s="17">
        <v>40.451999999999998</v>
      </c>
      <c r="U279" s="17">
        <v>46.160000000000018</v>
      </c>
      <c r="V279" s="17">
        <v>73.861999999999995</v>
      </c>
      <c r="W279" s="17">
        <v>87.480999999999995</v>
      </c>
      <c r="X279" s="17">
        <v>71.341999999999999</v>
      </c>
      <c r="Y279" s="17">
        <v>77.546000000000006</v>
      </c>
      <c r="Z279" s="16">
        <f t="shared" ref="Z279:AA279" si="1029">+Z272-Z276</f>
        <v>86.904203484596636</v>
      </c>
      <c r="AA279" s="16">
        <f t="shared" si="1029"/>
        <v>128.87960851653614</v>
      </c>
      <c r="AD279" s="17">
        <v>14.559999999999999</v>
      </c>
      <c r="AE279" s="17">
        <v>28.173000000000002</v>
      </c>
      <c r="AF279" s="20">
        <f>+IFERROR(H279+I279+J279+K279,"n/a")</f>
        <v>38.586999999999996</v>
      </c>
      <c r="AG279" s="20">
        <f>+IFERROR(L279+M279+N279+O279,"n/a")</f>
        <v>99.716000000000022</v>
      </c>
      <c r="AH279" s="20">
        <f>+IFERROR(P279+Q279+R279+S279,"n/a")</f>
        <v>152.24700000000001</v>
      </c>
      <c r="AI279" s="20">
        <f>+IFERROR(T279+U279+V279+W279,"n/a")</f>
        <v>247.95500000000001</v>
      </c>
      <c r="AJ279" s="20">
        <f t="shared" ref="AJ279" si="1030">+IFERROR(X279+Y279+Z279+AA279,"n/a")</f>
        <v>364.67181200113282</v>
      </c>
    </row>
    <row r="280" spans="2:37" ht="10.15" x14ac:dyDescent="0.2">
      <c r="B280" s="8" t="s">
        <v>28</v>
      </c>
      <c r="H280" s="28" t="str">
        <f>+IFERROR(H279/D279-1,"n/a")</f>
        <v>n/a</v>
      </c>
      <c r="I280" s="28" t="str">
        <f t="shared" ref="I280:M280" si="1031">+IFERROR(I279/E279-1,"n/a")</f>
        <v>n/a</v>
      </c>
      <c r="J280" s="28">
        <f t="shared" si="1031"/>
        <v>0.70525747209218603</v>
      </c>
      <c r="K280" s="28">
        <f t="shared" si="1031"/>
        <v>0.45957841093351792</v>
      </c>
      <c r="L280" s="28">
        <f t="shared" si="1031"/>
        <v>1.0791101944608124</v>
      </c>
      <c r="M280" s="28">
        <f t="shared" si="1031"/>
        <v>5.6329927007299299</v>
      </c>
      <c r="N280" s="28">
        <f t="shared" ref="N280" si="1032">+IFERROR(N279/J279-1,"n/a")</f>
        <v>1.9449899693802135</v>
      </c>
      <c r="O280" s="28">
        <f t="shared" ref="O280" si="1033">+IFERROR(O279/K279-1,"n/a")</f>
        <v>0.85118764217320098</v>
      </c>
      <c r="P280" s="28">
        <f t="shared" ref="P280" si="1034">+IFERROR(P279/L279-1,"n/a")</f>
        <v>0.2742861191808974</v>
      </c>
      <c r="Q280" s="28">
        <f t="shared" ref="Q280" si="1035">+IFERROR(Q279/M279-1,"n/a")</f>
        <v>0.32907826393168427</v>
      </c>
      <c r="R280" s="28">
        <f t="shared" ref="R280" si="1036">+IFERROR(R279/N279-1,"n/a")</f>
        <v>0.61103542234332409</v>
      </c>
      <c r="S280" s="28">
        <f t="shared" ref="S280" si="1037">+IFERROR(S279/O279-1,"n/a")</f>
        <v>0.6898808333095181</v>
      </c>
      <c r="T280" s="28">
        <f t="shared" ref="T280" si="1038">+IFERROR(T279/P279-1,"n/a")</f>
        <v>1.2493327402135228</v>
      </c>
      <c r="U280" s="28">
        <f t="shared" ref="U280" si="1039">+IFERROR(U279/Q279-1,"n/a")</f>
        <v>0.528780552427635</v>
      </c>
      <c r="V280" s="28">
        <f t="shared" ref="V280" si="1040">+IFERROR(V279/R279-1,"n/a")</f>
        <v>0.64375208634694547</v>
      </c>
      <c r="W280" s="28">
        <f t="shared" ref="W280:Y280" si="1041">+IFERROR(W279/S279-1,"n/a")</f>
        <v>0.47936889099333735</v>
      </c>
      <c r="X280" s="28">
        <f t="shared" si="1041"/>
        <v>0.76362108177593191</v>
      </c>
      <c r="Y280" s="28">
        <f t="shared" si="1041"/>
        <v>0.67993934142114343</v>
      </c>
      <c r="Z280" s="28">
        <f t="shared" ref="Z280" si="1042">+IFERROR(Z279/V279-1,"n/a")</f>
        <v>0.17657528207463424</v>
      </c>
      <c r="AA280" s="28">
        <f t="shared" ref="AA280" si="1043">+IFERROR(AA279/W279-1,"n/a")</f>
        <v>0.4732297129266485</v>
      </c>
      <c r="AE280" s="28">
        <f>+IFERROR(AE279/AD279-1,"n/a")</f>
        <v>0.93495879120879155</v>
      </c>
      <c r="AF280" s="28">
        <f t="shared" ref="AF280:AJ280" si="1044">+IFERROR(AF279/AE279-1,"n/a")</f>
        <v>0.36964469527561827</v>
      </c>
      <c r="AG280" s="28">
        <f t="shared" si="1044"/>
        <v>1.584186384015343</v>
      </c>
      <c r="AH280" s="28">
        <f t="shared" si="1044"/>
        <v>0.52680612940751725</v>
      </c>
      <c r="AI280" s="28">
        <f t="shared" si="1044"/>
        <v>0.62863636065078454</v>
      </c>
      <c r="AJ280" s="28">
        <f t="shared" si="1044"/>
        <v>0.4707177189455054</v>
      </c>
    </row>
    <row r="281" spans="2:37" ht="10.15" x14ac:dyDescent="0.2">
      <c r="B281" s="8" t="s">
        <v>29</v>
      </c>
      <c r="D281" s="43" t="str">
        <f>IFERROR(D279/D260,"n/a")</f>
        <v>n/a</v>
      </c>
      <c r="E281" s="43" t="str">
        <f t="shared" ref="E281:M281" si="1045">IFERROR(E279/E260,"n/a")</f>
        <v>n/a</v>
      </c>
      <c r="F281" s="43">
        <f t="shared" si="1045"/>
        <v>0.59388366124893077</v>
      </c>
      <c r="G281" s="43">
        <f t="shared" si="1045"/>
        <v>0.65116395997787746</v>
      </c>
      <c r="H281" s="43">
        <f t="shared" si="1045"/>
        <v>0.59706218664790234</v>
      </c>
      <c r="I281" s="43">
        <f t="shared" si="1045"/>
        <v>0.44011822153687985</v>
      </c>
      <c r="J281" s="43">
        <f t="shared" si="1045"/>
        <v>0.59119850187265921</v>
      </c>
      <c r="K281" s="43">
        <f t="shared" si="1045"/>
        <v>0.61361423099396206</v>
      </c>
      <c r="L281" s="43">
        <f t="shared" si="1045"/>
        <v>0.60599424621065734</v>
      </c>
      <c r="M281" s="43">
        <f t="shared" si="1045"/>
        <v>0.65937191617809265</v>
      </c>
      <c r="N281" s="43">
        <f t="shared" ref="N281:W281" si="1046">IFERROR(N279/N260,"n/a")</f>
        <v>0.66956333869457718</v>
      </c>
      <c r="O281" s="43">
        <f t="shared" si="1046"/>
        <v>0.64557966201756345</v>
      </c>
      <c r="P281" s="43">
        <f t="shared" si="1046"/>
        <v>0.55042389740764552</v>
      </c>
      <c r="Q281" s="43">
        <f t="shared" si="1046"/>
        <v>0.62410086812732546</v>
      </c>
      <c r="R281" s="43">
        <f t="shared" si="1046"/>
        <v>0.66209406494960799</v>
      </c>
      <c r="S281" s="43">
        <f t="shared" si="1046"/>
        <v>0.65206699968021864</v>
      </c>
      <c r="T281" s="43">
        <f t="shared" si="1046"/>
        <v>0.55926228035005743</v>
      </c>
      <c r="U281" s="43">
        <f t="shared" si="1046"/>
        <v>0.53683782055009621</v>
      </c>
      <c r="V281" s="43">
        <f t="shared" si="1046"/>
        <v>0.58971656686626739</v>
      </c>
      <c r="W281" s="43">
        <f t="shared" si="1046"/>
        <v>0.5312923228286679</v>
      </c>
      <c r="X281" s="43">
        <f t="shared" ref="X281:Y281" si="1047">IFERROR(X279/X260,"n/a")</f>
        <v>0.47419076105018271</v>
      </c>
      <c r="Y281" s="43">
        <f t="shared" si="1047"/>
        <v>0.4599243206054352</v>
      </c>
      <c r="Z281" s="43">
        <f t="shared" ref="Z281:AA281" si="1048">IFERROR(Z279/Z260,"n/a")</f>
        <v>0.45739457653552162</v>
      </c>
      <c r="AA281" s="43">
        <f t="shared" si="1048"/>
        <v>0.49410674733762588</v>
      </c>
      <c r="AD281" s="43">
        <f t="shared" ref="AD281:AI281" si="1049">IFERROR(AD279/AD260,"n/a")</f>
        <v>0.58193445243804953</v>
      </c>
      <c r="AE281" s="43">
        <f t="shared" si="1049"/>
        <v>0.6260388427181014</v>
      </c>
      <c r="AF281" s="43">
        <f t="shared" si="1049"/>
        <v>0.58485532837200838</v>
      </c>
      <c r="AG281" s="43">
        <f t="shared" si="1049"/>
        <v>0.64917580271347108</v>
      </c>
      <c r="AH281" s="43">
        <f t="shared" si="1049"/>
        <v>0.6354003205235218</v>
      </c>
      <c r="AI281" s="43">
        <f t="shared" si="1049"/>
        <v>0.55319561914493454</v>
      </c>
      <c r="AJ281" s="43">
        <f t="shared" ref="AJ281" si="1050">IFERROR(AJ279/AJ260,"n/a")</f>
        <v>0.47366874045092283</v>
      </c>
    </row>
    <row r="282" spans="2:37" ht="10.15" x14ac:dyDescent="0.2">
      <c r="B282" s="9"/>
    </row>
    <row r="283" spans="2:37" ht="10.15" x14ac:dyDescent="0.2">
      <c r="B283" s="2" t="s">
        <v>21</v>
      </c>
      <c r="C283" s="1"/>
    </row>
    <row r="284" spans="2:37" ht="10.15" x14ac:dyDescent="0.2">
      <c r="B284" s="9"/>
    </row>
    <row r="285" spans="2:37" ht="10.15" x14ac:dyDescent="0.2">
      <c r="B285" s="5" t="s">
        <v>80</v>
      </c>
    </row>
    <row r="286" spans="2:37" ht="10.15" x14ac:dyDescent="0.2">
      <c r="B286" t="s">
        <v>82</v>
      </c>
      <c r="D286" s="31">
        <f>+H286/(1+H291)</f>
        <v>574.3718592964824</v>
      </c>
      <c r="E286" s="31">
        <f>+I286/(1+I291)</f>
        <v>762.04819277108425</v>
      </c>
      <c r="F286" s="18">
        <v>935</v>
      </c>
      <c r="G286" s="18">
        <v>1175</v>
      </c>
      <c r="H286" s="18">
        <v>1143</v>
      </c>
      <c r="I286" s="18">
        <v>1265</v>
      </c>
      <c r="J286" s="18">
        <v>1738</v>
      </c>
      <c r="K286" s="18">
        <v>2093</v>
      </c>
      <c r="L286" s="18">
        <v>2261</v>
      </c>
      <c r="M286" s="31">
        <f>+I286*(1+M291)</f>
        <v>2972.75</v>
      </c>
      <c r="N286" s="31">
        <f>+J286*(1+N291)</f>
        <v>3528.1400000000003</v>
      </c>
      <c r="O286" s="31">
        <f>+K286*(1+O291)</f>
        <v>4165.07</v>
      </c>
      <c r="P286" s="31">
        <f>+L286*(1+P291)</f>
        <v>3617.6000000000004</v>
      </c>
      <c r="Q286" s="31">
        <f>+M286*(1+Q291)</f>
        <v>4548.3074999999999</v>
      </c>
      <c r="R286" s="18">
        <v>5388</v>
      </c>
      <c r="S286" s="31">
        <f>+O286*(1+S291)</f>
        <v>6372.5571</v>
      </c>
      <c r="T286" s="31">
        <f>+P286*(1+T291)</f>
        <v>5860.5120000000006</v>
      </c>
      <c r="U286" s="31">
        <f>+Q286*(1+U291)</f>
        <v>6640.5289499999999</v>
      </c>
      <c r="V286" s="18">
        <v>7665</v>
      </c>
      <c r="W286" s="31">
        <f>+S286*(1+W291)</f>
        <v>8284.3242300000002</v>
      </c>
      <c r="X286" s="31">
        <f>+T286*(1+X291)</f>
        <v>7911.6912000000011</v>
      </c>
      <c r="Y286" s="31">
        <f>+U286*(1+Y291)</f>
        <v>8765.4982140000011</v>
      </c>
      <c r="Z286" s="31">
        <f t="shared" ref="Z286:AA286" si="1051">+V286*(1+Z291)</f>
        <v>9657.9</v>
      </c>
      <c r="AA286" s="31">
        <f t="shared" si="1051"/>
        <v>10438.248529800001</v>
      </c>
      <c r="AD286" s="18">
        <v>1400.1089999999999</v>
      </c>
      <c r="AE286" s="18">
        <v>3447.73</v>
      </c>
      <c r="AF286" s="31">
        <f>+IFERROR(H286+I286+J286+K286,"n/a")</f>
        <v>6239</v>
      </c>
      <c r="AG286" s="18">
        <v>12935</v>
      </c>
      <c r="AH286" s="18">
        <v>19913</v>
      </c>
      <c r="AI286" s="31">
        <f>+IFERROR(T286+U286+V286+W286,"n/a")</f>
        <v>28450.365180000001</v>
      </c>
      <c r="AJ286" s="31">
        <f t="shared" ref="AJ286:AJ288" si="1052">+IFERROR(X286+Y286+Z286+AA286,"n/a")</f>
        <v>36773.337943800005</v>
      </c>
      <c r="AK286" s="26"/>
    </row>
    <row r="287" spans="2:37" ht="12" x14ac:dyDescent="0.35">
      <c r="B287" t="s">
        <v>70</v>
      </c>
      <c r="D287" s="46" t="str">
        <f t="shared" ref="D287:Y287" si="1053">+IFERROR(D288/D286,"n/a")</f>
        <v>n/a</v>
      </c>
      <c r="E287" s="46" t="str">
        <f t="shared" si="1053"/>
        <v>n/a</v>
      </c>
      <c r="F287" s="46">
        <f t="shared" si="1053"/>
        <v>1.4574331550802139E-2</v>
      </c>
      <c r="G287" s="46">
        <f t="shared" si="1053"/>
        <v>1.4753191489361703E-2</v>
      </c>
      <c r="H287" s="46">
        <f t="shared" si="1053"/>
        <v>1.4896762904636922E-2</v>
      </c>
      <c r="I287" s="46">
        <f t="shared" si="1053"/>
        <v>1.4113043478260871E-2</v>
      </c>
      <c r="J287" s="46">
        <f t="shared" si="1053"/>
        <v>1.4235327963176064E-2</v>
      </c>
      <c r="K287" s="46">
        <f t="shared" si="1053"/>
        <v>1.3724796942188243E-2</v>
      </c>
      <c r="L287" s="46">
        <f t="shared" si="1053"/>
        <v>1.3175586023883237E-2</v>
      </c>
      <c r="M287" s="46">
        <f t="shared" si="1053"/>
        <v>1.281036077705828E-2</v>
      </c>
      <c r="N287" s="46">
        <f t="shared" si="1053"/>
        <v>1.2661345638211634E-2</v>
      </c>
      <c r="O287" s="46">
        <f t="shared" si="1053"/>
        <v>1.2942399527498939E-2</v>
      </c>
      <c r="P287" s="46">
        <f t="shared" si="1053"/>
        <v>1.3092934542237948E-2</v>
      </c>
      <c r="Q287" s="46">
        <f t="shared" si="1053"/>
        <v>1.2981752003355095E-2</v>
      </c>
      <c r="R287" s="46">
        <f t="shared" si="1053"/>
        <v>1.266778025241277E-2</v>
      </c>
      <c r="S287" s="46">
        <f t="shared" si="1053"/>
        <v>1.2881171358982408E-2</v>
      </c>
      <c r="T287" s="46">
        <f t="shared" si="1053"/>
        <v>1.3103974533283099E-2</v>
      </c>
      <c r="U287" s="46">
        <f t="shared" si="1053"/>
        <v>1.3098805931717233E-2</v>
      </c>
      <c r="V287" s="46">
        <f t="shared" si="1053"/>
        <v>1.2656099151989564E-2</v>
      </c>
      <c r="W287" s="46">
        <f t="shared" si="1053"/>
        <v>1.2892735367987884E-2</v>
      </c>
      <c r="X287" s="46">
        <f t="shared" si="1053"/>
        <v>1.2362717088857056E-2</v>
      </c>
      <c r="Y287" s="46">
        <f t="shared" si="1053"/>
        <v>1.2505050748276838E-2</v>
      </c>
      <c r="Z287" s="46">
        <f t="shared" ref="Z287:AA287" si="1054">+V287*(1+Z292)</f>
        <v>1.2149855185909981E-2</v>
      </c>
      <c r="AA287" s="46">
        <f t="shared" si="1054"/>
        <v>1.2377025953268369E-2</v>
      </c>
      <c r="AD287" s="46">
        <f t="shared" ref="AD287:AJ287" si="1055">+IFERROR(AD288/AD286,"n/a")</f>
        <v>1.2767577381475301E-2</v>
      </c>
      <c r="AE287" s="46">
        <f t="shared" si="1055"/>
        <v>1.434393064422098E-2</v>
      </c>
      <c r="AF287" s="46">
        <f t="shared" si="1055"/>
        <v>1.416044237858631E-2</v>
      </c>
      <c r="AG287" s="46">
        <f t="shared" si="1055"/>
        <v>1.2868109779667569E-2</v>
      </c>
      <c r="AH287" s="46">
        <f t="shared" si="1055"/>
        <v>1.2893587103901974E-2</v>
      </c>
      <c r="AI287" s="46">
        <f t="shared" si="1055"/>
        <v>1.2920593379884342E-2</v>
      </c>
      <c r="AJ287" s="46">
        <f t="shared" si="1055"/>
        <v>1.2344801553064826E-2</v>
      </c>
    </row>
    <row r="288" spans="2:37" s="4" customFormat="1" ht="10.15" x14ac:dyDescent="0.2">
      <c r="B288" s="6" t="s">
        <v>80</v>
      </c>
      <c r="D288" s="42" t="str">
        <f t="shared" ref="D288:Y288" si="1056">+D324</f>
        <v>n/a</v>
      </c>
      <c r="E288" s="42" t="str">
        <f t="shared" si="1056"/>
        <v>n/a</v>
      </c>
      <c r="F288" s="42">
        <f t="shared" si="1056"/>
        <v>13.627000000000001</v>
      </c>
      <c r="G288" s="42">
        <f t="shared" si="1056"/>
        <v>17.335000000000001</v>
      </c>
      <c r="H288" s="42">
        <f t="shared" si="1056"/>
        <v>17.027000000000001</v>
      </c>
      <c r="I288" s="42">
        <f t="shared" si="1056"/>
        <v>17.853000000000002</v>
      </c>
      <c r="J288" s="42">
        <f t="shared" si="1056"/>
        <v>24.741</v>
      </c>
      <c r="K288" s="42">
        <f t="shared" si="1056"/>
        <v>28.725999999999992</v>
      </c>
      <c r="L288" s="42">
        <f t="shared" si="1056"/>
        <v>29.79</v>
      </c>
      <c r="M288" s="42">
        <f t="shared" si="1056"/>
        <v>38.082000000000001</v>
      </c>
      <c r="N288" s="42">
        <f t="shared" si="1056"/>
        <v>44.670999999999999</v>
      </c>
      <c r="O288" s="42">
        <f t="shared" si="1056"/>
        <v>53.905999999999999</v>
      </c>
      <c r="P288" s="42">
        <f t="shared" si="1056"/>
        <v>47.365000000000002</v>
      </c>
      <c r="Q288" s="42">
        <f t="shared" si="1056"/>
        <v>59.045000000000002</v>
      </c>
      <c r="R288" s="42">
        <f t="shared" si="1056"/>
        <v>68.254000000000005</v>
      </c>
      <c r="S288" s="42">
        <f t="shared" si="1056"/>
        <v>82.085999999999999</v>
      </c>
      <c r="T288" s="42">
        <f t="shared" si="1056"/>
        <v>76.796000000000006</v>
      </c>
      <c r="U288" s="42">
        <f t="shared" si="1056"/>
        <v>86.983000000000004</v>
      </c>
      <c r="V288" s="42">
        <f t="shared" si="1056"/>
        <v>97.009</v>
      </c>
      <c r="W288" s="42">
        <f t="shared" si="1056"/>
        <v>106.80759999999999</v>
      </c>
      <c r="X288" s="42">
        <f t="shared" si="1056"/>
        <v>97.81</v>
      </c>
      <c r="Y288" s="42">
        <f t="shared" si="1056"/>
        <v>109.613</v>
      </c>
      <c r="Z288" s="42">
        <f t="shared" ref="Z288:AA288" si="1057">+IFERROR(Z286*Z287,"n/a")</f>
        <v>117.3420864</v>
      </c>
      <c r="AA288" s="42">
        <f t="shared" si="1057"/>
        <v>129.19447296000001</v>
      </c>
      <c r="AD288" s="42">
        <f>+AD324</f>
        <v>17.876000000000001</v>
      </c>
      <c r="AE288" s="42">
        <f>+AE324</f>
        <v>49.454000000000001</v>
      </c>
      <c r="AF288" s="38">
        <f>+IFERROR(H288+I288+J288+K288,"n/a")</f>
        <v>88.346999999999994</v>
      </c>
      <c r="AG288" s="38">
        <f>+IFERROR(L288+M288+N288+O288,"n/a")</f>
        <v>166.44900000000001</v>
      </c>
      <c r="AH288" s="38">
        <f>+IFERROR(P288+Q288+R288+S288,"n/a")</f>
        <v>256.75</v>
      </c>
      <c r="AI288" s="38">
        <f>+IFERROR(T288+U288+V288+W288,"n/a")</f>
        <v>367.59559999999999</v>
      </c>
      <c r="AJ288" s="20">
        <f t="shared" si="1052"/>
        <v>453.95955935999996</v>
      </c>
    </row>
    <row r="289" spans="2:36" ht="10.15" x14ac:dyDescent="0.2">
      <c r="B289" s="9"/>
    </row>
    <row r="290" spans="2:36" ht="10.15" x14ac:dyDescent="0.2">
      <c r="B290" s="7" t="s">
        <v>28</v>
      </c>
    </row>
    <row r="291" spans="2:36" ht="10.15" x14ac:dyDescent="0.2">
      <c r="B291" s="8" t="s">
        <v>82</v>
      </c>
      <c r="H291" s="15">
        <v>0.99</v>
      </c>
      <c r="I291" s="15">
        <v>0.66</v>
      </c>
      <c r="J291" s="15">
        <v>0.86</v>
      </c>
      <c r="K291" s="15">
        <v>0.78</v>
      </c>
      <c r="L291" s="15">
        <v>0.98</v>
      </c>
      <c r="M291" s="15">
        <v>1.35</v>
      </c>
      <c r="N291" s="15">
        <v>1.03</v>
      </c>
      <c r="O291" s="15">
        <v>0.99</v>
      </c>
      <c r="P291" s="15">
        <v>0.6</v>
      </c>
      <c r="Q291" s="15">
        <v>0.53</v>
      </c>
      <c r="R291" s="15">
        <v>0.52</v>
      </c>
      <c r="S291" s="15">
        <v>0.53</v>
      </c>
      <c r="T291" s="15">
        <v>0.62</v>
      </c>
      <c r="U291" s="15">
        <v>0.46</v>
      </c>
      <c r="V291" s="15">
        <v>0.42</v>
      </c>
      <c r="W291" s="15">
        <v>0.3</v>
      </c>
      <c r="X291" s="15">
        <v>0.35</v>
      </c>
      <c r="Y291" s="15">
        <v>0.32</v>
      </c>
      <c r="Z291" s="70">
        <v>0.26</v>
      </c>
      <c r="AA291" s="70">
        <v>0.26</v>
      </c>
      <c r="AE291" s="28">
        <f t="shared" ref="AE291:AJ293" si="1058">+IFERROR(AE286/AD286-1,"n/a")</f>
        <v>1.4624725646360393</v>
      </c>
      <c r="AF291" s="28">
        <f t="shared" si="1058"/>
        <v>0.80959645911947864</v>
      </c>
      <c r="AG291" s="28">
        <f t="shared" si="1058"/>
        <v>1.0732489180958487</v>
      </c>
      <c r="AH291" s="28">
        <f t="shared" si="1058"/>
        <v>0.53946656358716649</v>
      </c>
      <c r="AI291" s="28">
        <f t="shared" si="1058"/>
        <v>0.42873324863154716</v>
      </c>
      <c r="AJ291" s="28">
        <f t="shared" si="1058"/>
        <v>0.29254361802184792</v>
      </c>
    </row>
    <row r="292" spans="2:36" ht="12" x14ac:dyDescent="0.35">
      <c r="B292" s="8" t="s">
        <v>70</v>
      </c>
      <c r="G292" s="28"/>
      <c r="H292" s="29" t="str">
        <f t="shared" ref="H292:Y293" si="1059">+IFERROR(H287/D287-1,"n/a")</f>
        <v>n/a</v>
      </c>
      <c r="I292" s="29" t="str">
        <f t="shared" si="1059"/>
        <v>n/a</v>
      </c>
      <c r="J292" s="29">
        <f t="shared" si="1059"/>
        <v>-2.3260318076640529E-2</v>
      </c>
      <c r="K292" s="29">
        <f t="shared" si="1059"/>
        <v>-6.9706581651503563E-2</v>
      </c>
      <c r="L292" s="29">
        <f t="shared" si="1059"/>
        <v>-0.11554032857822649</v>
      </c>
      <c r="M292" s="29">
        <f t="shared" si="1059"/>
        <v>-9.2303456955205143E-2</v>
      </c>
      <c r="N292" s="29">
        <f t="shared" si="1059"/>
        <v>-0.11056874341328882</v>
      </c>
      <c r="O292" s="29">
        <f t="shared" si="1059"/>
        <v>-5.7006119506534669E-2</v>
      </c>
      <c r="P292" s="29">
        <f t="shared" si="1059"/>
        <v>-6.2730782141657837E-3</v>
      </c>
      <c r="Q292" s="29">
        <f t="shared" si="1059"/>
        <v>1.3379110025047325E-2</v>
      </c>
      <c r="R292" s="29">
        <f t="shared" si="1059"/>
        <v>5.0820934717377142E-4</v>
      </c>
      <c r="S292" s="29">
        <f t="shared" si="1059"/>
        <v>-4.7308204623445205E-3</v>
      </c>
      <c r="T292" s="29">
        <f t="shared" si="1059"/>
        <v>8.4320218737343744E-4</v>
      </c>
      <c r="U292" s="29">
        <f t="shared" si="1059"/>
        <v>9.016805153255536E-3</v>
      </c>
      <c r="V292" s="29">
        <f t="shared" si="1059"/>
        <v>-9.2211107158890471E-4</v>
      </c>
      <c r="W292" s="29">
        <f t="shared" si="1059"/>
        <v>8.9774514158702523E-4</v>
      </c>
      <c r="X292" s="29">
        <f t="shared" si="1059"/>
        <v>-5.6567375229805705E-2</v>
      </c>
      <c r="Y292" s="29">
        <f t="shared" si="1059"/>
        <v>-4.5328954908987917E-2</v>
      </c>
      <c r="Z292" s="91">
        <v>-0.04</v>
      </c>
      <c r="AA292" s="91">
        <v>-0.04</v>
      </c>
      <c r="AE292" s="29">
        <f t="shared" si="1058"/>
        <v>0.1234653384621609</v>
      </c>
      <c r="AF292" s="29">
        <f t="shared" si="1058"/>
        <v>-1.2792049138120709E-2</v>
      </c>
      <c r="AG292" s="29">
        <f t="shared" si="1058"/>
        <v>-9.1263575273116571E-2</v>
      </c>
      <c r="AH292" s="29">
        <f t="shared" si="1058"/>
        <v>1.9798808582329741E-3</v>
      </c>
      <c r="AI292" s="29">
        <f t="shared" si="1058"/>
        <v>2.0945510170862214E-3</v>
      </c>
      <c r="AJ292" s="29">
        <f t="shared" si="1058"/>
        <v>-4.4563884172374668E-2</v>
      </c>
    </row>
    <row r="293" spans="2:36" ht="10.15" x14ac:dyDescent="0.2">
      <c r="B293" s="9" t="s">
        <v>80</v>
      </c>
      <c r="H293" s="28" t="str">
        <f t="shared" si="1059"/>
        <v>n/a</v>
      </c>
      <c r="I293" s="28" t="str">
        <f t="shared" si="1059"/>
        <v>n/a</v>
      </c>
      <c r="J293" s="28">
        <f t="shared" si="1059"/>
        <v>0.81558670286930357</v>
      </c>
      <c r="K293" s="28">
        <f t="shared" si="1059"/>
        <v>0.65710989327949187</v>
      </c>
      <c r="L293" s="28">
        <f t="shared" si="1059"/>
        <v>0.7495742056733421</v>
      </c>
      <c r="M293" s="28">
        <f t="shared" si="1059"/>
        <v>1.1330868761552679</v>
      </c>
      <c r="N293" s="28">
        <f t="shared" si="1059"/>
        <v>0.8055454508710238</v>
      </c>
      <c r="O293" s="28">
        <f t="shared" si="1059"/>
        <v>0.87655782218199585</v>
      </c>
      <c r="P293" s="28">
        <f t="shared" si="1059"/>
        <v>0.58996307485733479</v>
      </c>
      <c r="Q293" s="28">
        <f t="shared" si="1059"/>
        <v>0.55047003833832253</v>
      </c>
      <c r="R293" s="28">
        <f t="shared" si="1059"/>
        <v>0.5279263952004658</v>
      </c>
      <c r="S293" s="28">
        <f t="shared" si="1059"/>
        <v>0.522761844692613</v>
      </c>
      <c r="T293" s="28">
        <f t="shared" si="1059"/>
        <v>0.62136598754354488</v>
      </c>
      <c r="U293" s="28">
        <f t="shared" si="1059"/>
        <v>0.47316453552375304</v>
      </c>
      <c r="V293" s="28">
        <f t="shared" si="1059"/>
        <v>0.42129399009581836</v>
      </c>
      <c r="W293" s="28">
        <f t="shared" si="1059"/>
        <v>0.30116706868406307</v>
      </c>
      <c r="X293" s="28">
        <f t="shared" si="1059"/>
        <v>0.27363404343976239</v>
      </c>
      <c r="Y293" s="28">
        <f t="shared" si="1059"/>
        <v>0.26016577952013598</v>
      </c>
      <c r="Z293" s="28">
        <f t="shared" ref="Z293:AA293" si="1060">+IFERROR(Z288/V288-1,"n/a")</f>
        <v>0.20960000000000001</v>
      </c>
      <c r="AA293" s="28">
        <f t="shared" si="1060"/>
        <v>0.20960000000000023</v>
      </c>
      <c r="AE293" s="28">
        <f t="shared" si="1058"/>
        <v>1.7665025732826134</v>
      </c>
      <c r="AF293" s="28">
        <f t="shared" si="1058"/>
        <v>0.78644801229425321</v>
      </c>
      <c r="AG293" s="28">
        <f t="shared" si="1058"/>
        <v>0.88403680939930074</v>
      </c>
      <c r="AH293" s="28">
        <f t="shared" si="1058"/>
        <v>0.54251452396830246</v>
      </c>
      <c r="AI293" s="28">
        <f t="shared" si="1058"/>
        <v>0.4317258033106135</v>
      </c>
      <c r="AJ293" s="28">
        <f t="shared" si="1058"/>
        <v>0.23494285394058023</v>
      </c>
    </row>
    <row r="294" spans="2:36" ht="10.15" x14ac:dyDescent="0.2">
      <c r="B294" s="9"/>
    </row>
    <row r="295" spans="2:36" ht="10.15" x14ac:dyDescent="0.2">
      <c r="B295" s="7" t="s">
        <v>78</v>
      </c>
    </row>
    <row r="296" spans="2:36" ht="10.15" x14ac:dyDescent="0.2">
      <c r="B296" s="8" t="s">
        <v>82</v>
      </c>
      <c r="E296" s="28">
        <f t="shared" ref="E296:Y296" si="1061">+IFERROR(E286/D286-1,"n/a")</f>
        <v>0.32675057184117029</v>
      </c>
      <c r="F296" s="28">
        <f t="shared" si="1061"/>
        <v>0.2269565217391305</v>
      </c>
      <c r="G296" s="28">
        <f t="shared" si="1061"/>
        <v>0.25668449197860954</v>
      </c>
      <c r="H296" s="28">
        <f t="shared" si="1061"/>
        <v>-2.7234042553191506E-2</v>
      </c>
      <c r="I296" s="28">
        <f t="shared" si="1061"/>
        <v>0.10673665791776021</v>
      </c>
      <c r="J296" s="28">
        <f t="shared" si="1061"/>
        <v>0.37391304347826093</v>
      </c>
      <c r="K296" s="28">
        <f t="shared" si="1061"/>
        <v>0.20425776754890679</v>
      </c>
      <c r="L296" s="28">
        <f t="shared" si="1061"/>
        <v>8.026755852842804E-2</v>
      </c>
      <c r="M296" s="28">
        <f t="shared" si="1061"/>
        <v>0.31479433878814689</v>
      </c>
      <c r="N296" s="28">
        <f t="shared" si="1061"/>
        <v>0.18682701202590213</v>
      </c>
      <c r="O296" s="28">
        <f t="shared" si="1061"/>
        <v>0.18052855045434679</v>
      </c>
      <c r="P296" s="28">
        <f t="shared" si="1061"/>
        <v>-0.13144316902236919</v>
      </c>
      <c r="Q296" s="28">
        <f t="shared" si="1061"/>
        <v>0.25727208646616528</v>
      </c>
      <c r="R296" s="28">
        <f t="shared" si="1061"/>
        <v>0.1846164754691717</v>
      </c>
      <c r="S296" s="28">
        <f t="shared" si="1061"/>
        <v>0.18273145879732744</v>
      </c>
      <c r="T296" s="28">
        <f t="shared" si="1061"/>
        <v>-8.0351590729567435E-2</v>
      </c>
      <c r="U296" s="28">
        <f t="shared" si="1061"/>
        <v>0.13309706558061807</v>
      </c>
      <c r="V296" s="28">
        <f t="shared" si="1061"/>
        <v>0.15427551897051828</v>
      </c>
      <c r="W296" s="28">
        <f t="shared" si="1061"/>
        <v>8.0798986301369835E-2</v>
      </c>
      <c r="X296" s="28">
        <f t="shared" si="1061"/>
        <v>-4.4980498065320007E-2</v>
      </c>
      <c r="Y296" s="28">
        <f t="shared" si="1061"/>
        <v>0.10791713078993781</v>
      </c>
      <c r="Z296" s="28">
        <f t="shared" ref="Z296:AA296" si="1062">+IFERROR(Z286/Y286-1,"n/a")</f>
        <v>0.10180844992640359</v>
      </c>
      <c r="AA296" s="28">
        <f t="shared" si="1062"/>
        <v>8.0798986301370057E-2</v>
      </c>
    </row>
    <row r="297" spans="2:36" ht="12" x14ac:dyDescent="0.35">
      <c r="B297" s="8" t="s">
        <v>70</v>
      </c>
      <c r="E297" s="29" t="str">
        <f t="shared" ref="E297:Y297" si="1063">+IFERROR(E287/D287-1,"n/a")</f>
        <v>n/a</v>
      </c>
      <c r="F297" s="29" t="str">
        <f t="shared" si="1063"/>
        <v>n/a</v>
      </c>
      <c r="G297" s="29">
        <f t="shared" si="1063"/>
        <v>1.2272256736860054E-2</v>
      </c>
      <c r="H297" s="29">
        <f t="shared" si="1063"/>
        <v>9.7315496364800413E-3</v>
      </c>
      <c r="I297" s="29">
        <f t="shared" si="1063"/>
        <v>-5.2610049001458048E-2</v>
      </c>
      <c r="J297" s="29">
        <f t="shared" si="1063"/>
        <v>8.664643108593495E-3</v>
      </c>
      <c r="K297" s="29">
        <f t="shared" si="1063"/>
        <v>-3.5863664139559104E-2</v>
      </c>
      <c r="L297" s="29">
        <f t="shared" si="1063"/>
        <v>-4.0015959479648311E-2</v>
      </c>
      <c r="M297" s="29">
        <f t="shared" si="1063"/>
        <v>-2.7719848374327838E-2</v>
      </c>
      <c r="N297" s="29">
        <f t="shared" si="1063"/>
        <v>-1.1632392048904205E-2</v>
      </c>
      <c r="O297" s="29">
        <f t="shared" si="1063"/>
        <v>2.2197789817781421E-2</v>
      </c>
      <c r="P297" s="29">
        <f t="shared" si="1063"/>
        <v>1.1631151891051239E-2</v>
      </c>
      <c r="Q297" s="29">
        <f t="shared" si="1063"/>
        <v>-8.4917967415308881E-3</v>
      </c>
      <c r="R297" s="29">
        <f t="shared" si="1063"/>
        <v>-2.4185622315168298E-2</v>
      </c>
      <c r="S297" s="29">
        <f t="shared" si="1063"/>
        <v>1.6845185369314786E-2</v>
      </c>
      <c r="T297" s="29">
        <f t="shared" si="1063"/>
        <v>1.7296810056433465E-2</v>
      </c>
      <c r="U297" s="29">
        <f t="shared" si="1063"/>
        <v>-3.9443006797201807E-4</v>
      </c>
      <c r="V297" s="29">
        <f t="shared" si="1063"/>
        <v>-3.3797491316037154E-2</v>
      </c>
      <c r="W297" s="29">
        <f t="shared" si="1063"/>
        <v>1.8697405350298624E-2</v>
      </c>
      <c r="X297" s="29">
        <f t="shared" si="1063"/>
        <v>-4.1109839301196049E-2</v>
      </c>
      <c r="Y297" s="29">
        <f t="shared" si="1063"/>
        <v>1.1513137314132393E-2</v>
      </c>
      <c r="Z297" s="29">
        <f t="shared" ref="Z297:AA297" si="1064">+IFERROR(Z287/Y287-1,"n/a")</f>
        <v>-2.8404168005140007E-2</v>
      </c>
      <c r="AA297" s="29">
        <f t="shared" si="1064"/>
        <v>1.8697405350298624E-2</v>
      </c>
    </row>
    <row r="298" spans="2:36" ht="10.15" x14ac:dyDescent="0.2">
      <c r="B298" s="9" t="s">
        <v>80</v>
      </c>
      <c r="E298" s="28" t="str">
        <f t="shared" ref="E298:Y298" si="1065">+IFERROR(E288/D288-1,"n/a")</f>
        <v>n/a</v>
      </c>
      <c r="F298" s="28" t="str">
        <f t="shared" si="1065"/>
        <v>n/a</v>
      </c>
      <c r="G298" s="28">
        <f t="shared" si="1065"/>
        <v>0.27210684670140162</v>
      </c>
      <c r="H298" s="28">
        <f t="shared" si="1065"/>
        <v>-1.776752235361978E-2</v>
      </c>
      <c r="I298" s="28">
        <f t="shared" si="1065"/>
        <v>4.8511188112996928E-2</v>
      </c>
      <c r="J298" s="28">
        <f t="shared" si="1065"/>
        <v>0.3858175096622416</v>
      </c>
      <c r="K298" s="28">
        <f t="shared" si="1065"/>
        <v>0.16106867143607739</v>
      </c>
      <c r="L298" s="28">
        <f t="shared" si="1065"/>
        <v>3.7039615679175908E-2</v>
      </c>
      <c r="M298" s="28">
        <f t="shared" si="1065"/>
        <v>0.2783484390735147</v>
      </c>
      <c r="N298" s="28">
        <f t="shared" si="1065"/>
        <v>0.17302137492778735</v>
      </c>
      <c r="O298" s="28">
        <f t="shared" si="1065"/>
        <v>0.20673367509122254</v>
      </c>
      <c r="P298" s="28">
        <f t="shared" si="1065"/>
        <v>-0.1213408525952584</v>
      </c>
      <c r="Q298" s="28">
        <f t="shared" si="1065"/>
        <v>0.24659558745909416</v>
      </c>
      <c r="R298" s="28">
        <f t="shared" si="1065"/>
        <v>0.15596578880514866</v>
      </c>
      <c r="S298" s="28">
        <f t="shared" si="1065"/>
        <v>0.20265478946288851</v>
      </c>
      <c r="T298" s="28">
        <f t="shared" si="1065"/>
        <v>-6.4444606875715627E-2</v>
      </c>
      <c r="U298" s="28">
        <f t="shared" si="1065"/>
        <v>0.13265013802802228</v>
      </c>
      <c r="V298" s="28">
        <f t="shared" si="1065"/>
        <v>0.11526390214179782</v>
      </c>
      <c r="W298" s="28">
        <f t="shared" si="1065"/>
        <v>0.10100712305043857</v>
      </c>
      <c r="X298" s="28">
        <f t="shared" si="1065"/>
        <v>-8.4241196319362999E-2</v>
      </c>
      <c r="Y298" s="28">
        <f t="shared" si="1065"/>
        <v>0.12067273284940194</v>
      </c>
      <c r="Z298" s="28">
        <f t="shared" ref="Z298:AA298" si="1066">+IFERROR(Z288/Y288-1,"n/a")</f>
        <v>7.0512497605211166E-2</v>
      </c>
      <c r="AA298" s="28">
        <f t="shared" si="1066"/>
        <v>0.1010071230504388</v>
      </c>
    </row>
    <row r="299" spans="2:36" ht="10.15" x14ac:dyDescent="0.2">
      <c r="B299" s="9"/>
    </row>
    <row r="300" spans="2:36" ht="10.15" x14ac:dyDescent="0.2">
      <c r="B300" s="5" t="s">
        <v>81</v>
      </c>
    </row>
    <row r="301" spans="2:36" ht="10.15" x14ac:dyDescent="0.2">
      <c r="B301" t="s">
        <v>85</v>
      </c>
      <c r="D301" s="36" t="s">
        <v>76</v>
      </c>
      <c r="E301" s="36" t="s">
        <v>76</v>
      </c>
      <c r="F301" s="36" t="s">
        <v>76</v>
      </c>
      <c r="G301" s="36" t="s">
        <v>76</v>
      </c>
      <c r="H301" s="18">
        <v>234</v>
      </c>
      <c r="I301" s="18">
        <v>306</v>
      </c>
      <c r="J301" s="18">
        <v>363</v>
      </c>
      <c r="K301" s="18">
        <v>412</v>
      </c>
      <c r="L301" s="18">
        <v>444</v>
      </c>
      <c r="M301" s="18">
        <v>483</v>
      </c>
      <c r="N301" s="18">
        <v>571</v>
      </c>
      <c r="O301" s="18">
        <v>611</v>
      </c>
      <c r="P301" s="18">
        <v>639</v>
      </c>
      <c r="Q301" s="18">
        <v>593</v>
      </c>
      <c r="R301" s="18">
        <v>631</v>
      </c>
      <c r="S301" s="18">
        <v>676</v>
      </c>
      <c r="T301" s="18">
        <v>678</v>
      </c>
      <c r="U301" s="18">
        <v>711</v>
      </c>
      <c r="V301" s="18">
        <v>771</v>
      </c>
      <c r="W301" s="18">
        <v>893</v>
      </c>
      <c r="X301" s="18">
        <v>863</v>
      </c>
      <c r="Y301" s="18">
        <v>875</v>
      </c>
      <c r="Z301" s="19">
        <f>+Y301/AVERAGE(X354:Y354)*AVERAGE(Y354:Z354)</f>
        <v>978.09410892960034</v>
      </c>
      <c r="AA301" s="19">
        <f>+Z301/AVERAGE(Y354:Z354)*AVERAGE(Z354:AA354)</f>
        <v>1081.5193804491892</v>
      </c>
      <c r="AD301" s="18">
        <v>93.078999999999994</v>
      </c>
      <c r="AE301" s="18">
        <v>194.31299999999999</v>
      </c>
      <c r="AF301" s="18">
        <v>333</v>
      </c>
      <c r="AG301" s="18">
        <v>523</v>
      </c>
      <c r="AH301" s="18">
        <v>633</v>
      </c>
      <c r="AI301" s="18">
        <v>769</v>
      </c>
      <c r="AJ301" s="19">
        <f>+AVERAGE(X301:AA301)</f>
        <v>949.40337234469735</v>
      </c>
    </row>
    <row r="302" spans="2:36" ht="12" x14ac:dyDescent="0.35">
      <c r="B302" t="s">
        <v>251</v>
      </c>
      <c r="D302" s="46" t="str">
        <f t="shared" ref="D302:Y302" si="1067">+IFERROR(D303/(D$9/360)/D301,"n/a")</f>
        <v>n/a</v>
      </c>
      <c r="E302" s="46" t="str">
        <f t="shared" si="1067"/>
        <v>n/a</v>
      </c>
      <c r="F302" s="46" t="str">
        <f t="shared" si="1067"/>
        <v>n/a</v>
      </c>
      <c r="G302" s="46" t="str">
        <f t="shared" si="1067"/>
        <v>n/a</v>
      </c>
      <c r="H302" s="46">
        <f t="shared" si="1067"/>
        <v>9.7176669484361808E-2</v>
      </c>
      <c r="I302" s="46">
        <f t="shared" si="1067"/>
        <v>0.10298642533936653</v>
      </c>
      <c r="J302" s="46">
        <f t="shared" si="1067"/>
        <v>9.9938914840100632E-2</v>
      </c>
      <c r="K302" s="46">
        <f t="shared" si="1067"/>
        <v>9.1092233009708756E-2</v>
      </c>
      <c r="L302" s="46">
        <f t="shared" si="1067"/>
        <v>9.2882882882882892E-2</v>
      </c>
      <c r="M302" s="46">
        <f t="shared" si="1067"/>
        <v>9.4224285031738436E-2</v>
      </c>
      <c r="N302" s="46">
        <f t="shared" si="1067"/>
        <v>9.4701134546562107E-2</v>
      </c>
      <c r="O302" s="46">
        <f t="shared" si="1067"/>
        <v>9.6084110154415439E-2</v>
      </c>
      <c r="P302" s="46">
        <f t="shared" si="1067"/>
        <v>0.10154616588419406</v>
      </c>
      <c r="Q302" s="46">
        <f t="shared" si="1067"/>
        <v>0.11415821952078276</v>
      </c>
      <c r="R302" s="46">
        <f t="shared" si="1067"/>
        <v>0.12542203541652314</v>
      </c>
      <c r="S302" s="46">
        <f t="shared" si="1067"/>
        <v>0.13333290455364036</v>
      </c>
      <c r="T302" s="46">
        <f t="shared" si="1067"/>
        <v>0.14400589970501473</v>
      </c>
      <c r="U302" s="46">
        <f t="shared" si="1067"/>
        <v>0.14440395047989985</v>
      </c>
      <c r="V302" s="46">
        <f t="shared" si="1067"/>
        <v>0.14141769582135003</v>
      </c>
      <c r="W302" s="46">
        <f t="shared" si="1067"/>
        <v>0.14399999999999999</v>
      </c>
      <c r="X302" s="46">
        <f t="shared" si="1067"/>
        <v>0.13196134109227969</v>
      </c>
      <c r="Y302" s="46">
        <f t="shared" si="1067"/>
        <v>0.1315802825745683</v>
      </c>
      <c r="Z302" s="94">
        <v>0.12149999999999997</v>
      </c>
      <c r="AA302" s="94">
        <v>0.11399999999999996</v>
      </c>
      <c r="AB302" s="57"/>
      <c r="AC302" s="57"/>
      <c r="AD302" s="46">
        <f t="shared" ref="AD302:AJ302" si="1068">+IFERROR(AD303/(AD$9/360)/AD301,"n/a")</f>
        <v>9.1075970669781639E-2</v>
      </c>
      <c r="AE302" s="46">
        <f t="shared" si="1068"/>
        <v>8.5979625162030296E-2</v>
      </c>
      <c r="AF302" s="46">
        <f t="shared" si="1068"/>
        <v>9.6222123763107389E-2</v>
      </c>
      <c r="AG302" s="46">
        <f t="shared" si="1068"/>
        <v>9.5492076796144493E-2</v>
      </c>
      <c r="AH302" s="46">
        <f t="shared" si="1068"/>
        <v>0.11934246575342468</v>
      </c>
      <c r="AI302" s="46">
        <f t="shared" si="1068"/>
        <v>0.14247937723782889</v>
      </c>
      <c r="AJ302" s="46">
        <f t="shared" si="1068"/>
        <v>0.12408284915930658</v>
      </c>
    </row>
    <row r="303" spans="2:36" s="4" customFormat="1" ht="10.15" x14ac:dyDescent="0.2">
      <c r="B303" s="6" t="s">
        <v>81</v>
      </c>
      <c r="D303" s="42" t="str">
        <f t="shared" ref="D303:Y303" si="1069">+D325</f>
        <v>n/a</v>
      </c>
      <c r="E303" s="42" t="str">
        <f t="shared" si="1069"/>
        <v>n/a</v>
      </c>
      <c r="F303" s="42">
        <f t="shared" si="1069"/>
        <v>4.7910000000000004</v>
      </c>
      <c r="G303" s="42">
        <f t="shared" si="1069"/>
        <v>5.3099999999999987</v>
      </c>
      <c r="H303" s="42">
        <f t="shared" si="1069"/>
        <v>5.7480000000000002</v>
      </c>
      <c r="I303" s="42">
        <f t="shared" si="1069"/>
        <v>7.9660000000000002</v>
      </c>
      <c r="J303" s="42">
        <f t="shared" si="1069"/>
        <v>9.2710000000000008</v>
      </c>
      <c r="K303" s="42">
        <f t="shared" si="1069"/>
        <v>9.5910000000000011</v>
      </c>
      <c r="L303" s="42">
        <f t="shared" si="1069"/>
        <v>10.31</v>
      </c>
      <c r="M303" s="42">
        <f t="shared" si="1069"/>
        <v>11.504</v>
      </c>
      <c r="N303" s="42">
        <f t="shared" si="1069"/>
        <v>13.819000000000001</v>
      </c>
      <c r="O303" s="42">
        <f t="shared" si="1069"/>
        <v>15.003</v>
      </c>
      <c r="P303" s="42">
        <f t="shared" si="1069"/>
        <v>16.222000000000001</v>
      </c>
      <c r="Q303" s="42">
        <f t="shared" si="1069"/>
        <v>17.111999999999998</v>
      </c>
      <c r="R303" s="42">
        <f t="shared" si="1069"/>
        <v>20.225000000000001</v>
      </c>
      <c r="S303" s="42">
        <f t="shared" si="1069"/>
        <v>23.033999999999999</v>
      </c>
      <c r="T303" s="42">
        <f t="shared" si="1069"/>
        <v>24.408999999999999</v>
      </c>
      <c r="U303" s="42">
        <f t="shared" si="1069"/>
        <v>25.952999999999999</v>
      </c>
      <c r="V303" s="42">
        <f t="shared" si="1069"/>
        <v>27.864000000000001</v>
      </c>
      <c r="W303" s="42">
        <f t="shared" si="1069"/>
        <v>32.862399999999994</v>
      </c>
      <c r="X303" s="42">
        <f t="shared" si="1069"/>
        <v>28.786999999999999</v>
      </c>
      <c r="Y303" s="42">
        <f t="shared" si="1069"/>
        <v>29.103000000000002</v>
      </c>
      <c r="Z303" s="42">
        <f t="shared" ref="Z303:AA303" si="1070">+IFERROR(Z301*Z302*Z$9/360,"n/a")</f>
        <v>30.369822082264079</v>
      </c>
      <c r="AA303" s="42">
        <f t="shared" si="1070"/>
        <v>31.508264617086368</v>
      </c>
      <c r="AD303" s="42">
        <f>+AD325</f>
        <v>8.5950000000000006</v>
      </c>
      <c r="AE303" s="42">
        <f>+AE325</f>
        <v>16.939</v>
      </c>
      <c r="AF303" s="38">
        <f>+IFERROR(H303+I303+J303+K303,"n/a")</f>
        <v>32.576000000000001</v>
      </c>
      <c r="AG303" s="38">
        <f>+IFERROR(L303+M303+N303+O303,"n/a")</f>
        <v>50.636000000000003</v>
      </c>
      <c r="AH303" s="38">
        <f>+IFERROR(P303+Q303+R303+S303,"n/a")</f>
        <v>76.593000000000004</v>
      </c>
      <c r="AI303" s="38">
        <f>+IFERROR(T303+U303+V303+W303,"n/a")</f>
        <v>111.08839999999999</v>
      </c>
      <c r="AJ303" s="20">
        <f t="shared" ref="AJ303" si="1071">+IFERROR(X303+Y303+Z303+AA303,"n/a")</f>
        <v>119.76808669935045</v>
      </c>
    </row>
    <row r="304" spans="2:36" ht="10.15" x14ac:dyDescent="0.2">
      <c r="B304" s="8" t="s">
        <v>421</v>
      </c>
      <c r="D304" s="242">
        <v>9.2499999999999999E-2</v>
      </c>
      <c r="E304" s="242">
        <v>0.09</v>
      </c>
      <c r="F304" s="242">
        <v>9.0833333333333308E-2</v>
      </c>
      <c r="G304" s="242">
        <v>9.2499999999999999E-2</v>
      </c>
      <c r="H304" s="242">
        <v>0.101666666666667</v>
      </c>
      <c r="I304" s="242">
        <v>9.5000000000000001E-2</v>
      </c>
      <c r="J304" s="242">
        <v>0.09</v>
      </c>
      <c r="K304" s="242">
        <v>0.09</v>
      </c>
      <c r="L304" s="242">
        <v>0.09</v>
      </c>
      <c r="M304" s="242">
        <v>0.09</v>
      </c>
      <c r="N304" s="242">
        <v>9.333333333333331E-2</v>
      </c>
      <c r="O304" s="242">
        <v>9.7500000000000003E-2</v>
      </c>
      <c r="P304" s="242">
        <v>0.12416666666666699</v>
      </c>
      <c r="Q304" s="242">
        <v>0.14000000000000001</v>
      </c>
      <c r="R304" s="242">
        <v>0.14499999999999999</v>
      </c>
      <c r="S304" s="242">
        <v>0.16250000000000001</v>
      </c>
      <c r="T304" s="242">
        <v>0.16750000000000001</v>
      </c>
      <c r="U304" s="242">
        <v>0.16750000000000001</v>
      </c>
      <c r="V304" s="242">
        <v>0.165833333333333</v>
      </c>
      <c r="W304" s="242">
        <v>0.15833333333333299</v>
      </c>
      <c r="X304" s="242">
        <v>0.149166666666667</v>
      </c>
      <c r="Y304" s="242">
        <v>0.14580000000000001</v>
      </c>
      <c r="AD304" s="242">
        <v>9.2708333333333309E-2</v>
      </c>
      <c r="AE304" s="242">
        <v>9.1458333333333308E-2</v>
      </c>
      <c r="AF304" s="242">
        <v>9.416666666666669E-2</v>
      </c>
      <c r="AG304" s="242">
        <v>9.2708333333333309E-2</v>
      </c>
      <c r="AH304" s="242">
        <v>0.142916666666667</v>
      </c>
      <c r="AI304" s="242">
        <v>0.164791666666667</v>
      </c>
    </row>
    <row r="305" spans="2:36" ht="10.15" x14ac:dyDescent="0.2">
      <c r="B305" s="9"/>
      <c r="D305" s="242"/>
      <c r="E305" s="242"/>
      <c r="F305" s="242"/>
      <c r="G305" s="242"/>
      <c r="H305" s="242"/>
      <c r="I305" s="242"/>
      <c r="J305" s="242"/>
      <c r="K305" s="242"/>
      <c r="L305" s="242"/>
      <c r="M305" s="242"/>
      <c r="N305" s="242"/>
      <c r="O305" s="242"/>
      <c r="P305" s="242"/>
      <c r="Q305" s="242"/>
      <c r="R305" s="242"/>
      <c r="S305" s="242"/>
      <c r="T305" s="242"/>
      <c r="U305" s="242"/>
      <c r="V305" s="242"/>
      <c r="W305" s="242"/>
      <c r="X305" s="242"/>
    </row>
    <row r="306" spans="2:36" ht="10.15" x14ac:dyDescent="0.2">
      <c r="B306" s="7" t="s">
        <v>28</v>
      </c>
    </row>
    <row r="307" spans="2:36" ht="10.15" x14ac:dyDescent="0.2">
      <c r="B307" s="8" t="s">
        <v>85</v>
      </c>
      <c r="H307" s="28" t="str">
        <f t="shared" ref="H307:Q309" si="1072">+IFERROR(H301/D301-1,"n/a")</f>
        <v>n/a</v>
      </c>
      <c r="I307" s="28" t="str">
        <f t="shared" si="1072"/>
        <v>n/a</v>
      </c>
      <c r="J307" s="28" t="str">
        <f t="shared" si="1072"/>
        <v>n/a</v>
      </c>
      <c r="K307" s="28" t="str">
        <f t="shared" si="1072"/>
        <v>n/a</v>
      </c>
      <c r="L307" s="28">
        <f t="shared" si="1072"/>
        <v>0.89743589743589736</v>
      </c>
      <c r="M307" s="28">
        <f t="shared" si="1072"/>
        <v>0.57843137254901955</v>
      </c>
      <c r="N307" s="28">
        <f t="shared" si="1072"/>
        <v>0.57300275482093666</v>
      </c>
      <c r="O307" s="28">
        <f t="shared" si="1072"/>
        <v>0.48300970873786397</v>
      </c>
      <c r="P307" s="28">
        <f t="shared" si="1072"/>
        <v>0.43918918918918926</v>
      </c>
      <c r="Q307" s="28">
        <f t="shared" si="1072"/>
        <v>0.22774327122153215</v>
      </c>
      <c r="R307" s="28">
        <f t="shared" ref="R307:Y309" si="1073">+IFERROR(R301/N301-1,"n/a")</f>
        <v>0.10507880910683021</v>
      </c>
      <c r="S307" s="28">
        <f t="shared" si="1073"/>
        <v>0.1063829787234043</v>
      </c>
      <c r="T307" s="28">
        <f t="shared" si="1073"/>
        <v>6.1032863849765251E-2</v>
      </c>
      <c r="U307" s="28">
        <f t="shared" si="1073"/>
        <v>0.1989881956155144</v>
      </c>
      <c r="V307" s="28">
        <f t="shared" si="1073"/>
        <v>0.22187004754358153</v>
      </c>
      <c r="W307" s="28">
        <f t="shared" si="1073"/>
        <v>0.32100591715976323</v>
      </c>
      <c r="X307" s="28">
        <f t="shared" si="1073"/>
        <v>0.27286135693215341</v>
      </c>
      <c r="Y307" s="28">
        <f t="shared" si="1073"/>
        <v>0.23066104078762306</v>
      </c>
      <c r="Z307" s="28">
        <f t="shared" ref="Z307:AA307" si="1074">+IFERROR(Z301/V301-1,"n/a")</f>
        <v>0.26860455114085657</v>
      </c>
      <c r="AA307" s="28">
        <f t="shared" si="1074"/>
        <v>0.21110792883447838</v>
      </c>
      <c r="AE307" s="28">
        <f t="shared" ref="AE307:AJ309" si="1075">+IFERROR(AE301/AD301-1,"n/a")</f>
        <v>1.0876137474618335</v>
      </c>
      <c r="AF307" s="28">
        <f t="shared" si="1075"/>
        <v>0.71372990999058228</v>
      </c>
      <c r="AG307" s="28">
        <f t="shared" si="1075"/>
        <v>0.57057057057057059</v>
      </c>
      <c r="AH307" s="28">
        <f t="shared" si="1075"/>
        <v>0.21032504780114714</v>
      </c>
      <c r="AI307" s="28">
        <f t="shared" si="1075"/>
        <v>0.21484992101105838</v>
      </c>
      <c r="AJ307" s="28">
        <f t="shared" si="1075"/>
        <v>0.23459476247684963</v>
      </c>
    </row>
    <row r="308" spans="2:36" ht="12" x14ac:dyDescent="0.35">
      <c r="B308" s="8" t="s">
        <v>86</v>
      </c>
      <c r="H308" s="29" t="str">
        <f t="shared" si="1072"/>
        <v>n/a</v>
      </c>
      <c r="I308" s="29" t="str">
        <f t="shared" si="1072"/>
        <v>n/a</v>
      </c>
      <c r="J308" s="29" t="str">
        <f t="shared" si="1072"/>
        <v>n/a</v>
      </c>
      <c r="K308" s="29" t="str">
        <f t="shared" si="1072"/>
        <v>n/a</v>
      </c>
      <c r="L308" s="29">
        <f t="shared" si="1072"/>
        <v>-4.4185364905615532E-2</v>
      </c>
      <c r="M308" s="29">
        <f t="shared" si="1072"/>
        <v>-8.5080536378989824E-2</v>
      </c>
      <c r="N308" s="29">
        <f t="shared" si="1072"/>
        <v>-5.2409817556242411E-2</v>
      </c>
      <c r="O308" s="29">
        <f t="shared" si="1072"/>
        <v>5.4800250029820141E-2</v>
      </c>
      <c r="P308" s="29">
        <f t="shared" si="1072"/>
        <v>9.3271039102380104E-2</v>
      </c>
      <c r="Q308" s="29">
        <f t="shared" si="1072"/>
        <v>0.21155835231150633</v>
      </c>
      <c r="R308" s="29">
        <f t="shared" si="1073"/>
        <v>0.32439844587982569</v>
      </c>
      <c r="S308" s="29">
        <f t="shared" si="1073"/>
        <v>0.38766862012212955</v>
      </c>
      <c r="T308" s="29">
        <f t="shared" si="1073"/>
        <v>0.41813231894193703</v>
      </c>
      <c r="U308" s="29">
        <f t="shared" si="1073"/>
        <v>0.26494571381792431</v>
      </c>
      <c r="V308" s="29">
        <f t="shared" si="1073"/>
        <v>0.12753468999052475</v>
      </c>
      <c r="W308" s="29">
        <f t="shared" si="1073"/>
        <v>8.0003473126682101E-2</v>
      </c>
      <c r="X308" s="29">
        <f t="shared" si="1073"/>
        <v>-8.3639341425645886E-2</v>
      </c>
      <c r="Y308" s="29">
        <f t="shared" si="1073"/>
        <v>-8.880413494723971E-2</v>
      </c>
      <c r="Z308" s="29">
        <f t="shared" ref="Z308:AA308" si="1076">+IFERROR(Z302/V302-1,"n/a")</f>
        <v>-0.14084302325581421</v>
      </c>
      <c r="AA308" s="29">
        <f t="shared" si="1076"/>
        <v>-0.20833333333333348</v>
      </c>
      <c r="AE308" s="29">
        <f t="shared" si="1075"/>
        <v>-5.5957081437313483E-2</v>
      </c>
      <c r="AF308" s="29">
        <f t="shared" si="1075"/>
        <v>0.11912704413138475</v>
      </c>
      <c r="AG308" s="29">
        <f t="shared" si="1075"/>
        <v>-7.5871009536250256E-3</v>
      </c>
      <c r="AH308" s="29">
        <f t="shared" si="1075"/>
        <v>0.24976301445611826</v>
      </c>
      <c r="AI308" s="29">
        <f t="shared" si="1075"/>
        <v>0.19386989650614184</v>
      </c>
      <c r="AJ308" s="29">
        <f t="shared" si="1075"/>
        <v>-0.12911712863409364</v>
      </c>
    </row>
    <row r="309" spans="2:36" ht="10.15" x14ac:dyDescent="0.2">
      <c r="B309" s="9" t="s">
        <v>81</v>
      </c>
      <c r="H309" s="28" t="str">
        <f t="shared" si="1072"/>
        <v>n/a</v>
      </c>
      <c r="I309" s="28" t="str">
        <f t="shared" si="1072"/>
        <v>n/a</v>
      </c>
      <c r="J309" s="28">
        <f t="shared" si="1072"/>
        <v>0.93508662074723436</v>
      </c>
      <c r="K309" s="28">
        <f t="shared" si="1072"/>
        <v>0.8062146892655373</v>
      </c>
      <c r="L309" s="28">
        <f t="shared" si="1072"/>
        <v>0.79366736256089077</v>
      </c>
      <c r="M309" s="28">
        <f t="shared" si="1072"/>
        <v>0.4441375847351241</v>
      </c>
      <c r="N309" s="28">
        <f t="shared" si="1072"/>
        <v>0.49056196742530478</v>
      </c>
      <c r="O309" s="28">
        <f t="shared" si="1072"/>
        <v>0.56427901157334981</v>
      </c>
      <c r="P309" s="28">
        <f t="shared" si="1072"/>
        <v>0.57342386032977699</v>
      </c>
      <c r="Q309" s="28">
        <f t="shared" si="1072"/>
        <v>0.48748261474269805</v>
      </c>
      <c r="R309" s="28">
        <f t="shared" si="1073"/>
        <v>0.46356465735581454</v>
      </c>
      <c r="S309" s="28">
        <f t="shared" si="1073"/>
        <v>0.53529294141171757</v>
      </c>
      <c r="T309" s="28">
        <f t="shared" si="1073"/>
        <v>0.50468499568487224</v>
      </c>
      <c r="U309" s="28">
        <f t="shared" si="1073"/>
        <v>0.51665497896213197</v>
      </c>
      <c r="V309" s="28">
        <f t="shared" si="1073"/>
        <v>0.37770086526576008</v>
      </c>
      <c r="W309" s="28">
        <f t="shared" si="1073"/>
        <v>0.42669097855344251</v>
      </c>
      <c r="X309" s="28">
        <f t="shared" si="1073"/>
        <v>0.17936007210455163</v>
      </c>
      <c r="Y309" s="28">
        <f t="shared" si="1073"/>
        <v>0.12137325164720858</v>
      </c>
      <c r="Z309" s="28">
        <f t="shared" ref="Z309:AA309" si="1077">+IFERROR(Z303/V303-1,"n/a")</f>
        <v>8.9930450842093057E-2</v>
      </c>
      <c r="AA309" s="28">
        <f t="shared" si="1077"/>
        <v>-4.1206223006038045E-2</v>
      </c>
      <c r="AE309" s="28">
        <f t="shared" si="1075"/>
        <v>0.97079697498545658</v>
      </c>
      <c r="AF309" s="28">
        <f t="shared" si="1075"/>
        <v>0.92313595843910501</v>
      </c>
      <c r="AG309" s="28">
        <f t="shared" si="1075"/>
        <v>0.55439587426326131</v>
      </c>
      <c r="AH309" s="28">
        <f t="shared" si="1075"/>
        <v>0.512619480211707</v>
      </c>
      <c r="AI309" s="28">
        <f t="shared" si="1075"/>
        <v>0.45037274946796679</v>
      </c>
      <c r="AJ309" s="28">
        <f t="shared" si="1075"/>
        <v>7.8133150710159249E-2</v>
      </c>
    </row>
    <row r="310" spans="2:36" ht="10.15" x14ac:dyDescent="0.2">
      <c r="B310" s="9"/>
      <c r="H310" s="28"/>
      <c r="I310" s="28"/>
      <c r="J310" s="28"/>
      <c r="K310" s="28"/>
      <c r="L310" s="28"/>
      <c r="M310" s="28"/>
      <c r="N310" s="28"/>
      <c r="O310" s="28"/>
      <c r="P310" s="28"/>
      <c r="Q310" s="28"/>
      <c r="R310" s="28"/>
      <c r="S310" s="28"/>
      <c r="T310" s="28"/>
      <c r="U310" s="28"/>
      <c r="V310" s="28"/>
      <c r="W310" s="28"/>
      <c r="AE310" s="28"/>
      <c r="AF310" s="28"/>
      <c r="AG310" s="28"/>
      <c r="AH310" s="28"/>
      <c r="AI310" s="28"/>
    </row>
    <row r="311" spans="2:36" ht="10.15" x14ac:dyDescent="0.2">
      <c r="B311" s="5" t="s">
        <v>24</v>
      </c>
      <c r="H311" s="28"/>
      <c r="I311" s="28"/>
      <c r="J311" s="28"/>
      <c r="K311" s="28"/>
      <c r="L311" s="28"/>
      <c r="M311" s="28"/>
      <c r="N311" s="28"/>
      <c r="O311" s="28"/>
      <c r="P311" s="28"/>
      <c r="Q311" s="28"/>
      <c r="R311" s="28"/>
      <c r="S311" s="28"/>
      <c r="T311" s="28"/>
      <c r="U311" s="28"/>
      <c r="V311" s="28"/>
      <c r="W311" s="28"/>
      <c r="AE311" s="28"/>
      <c r="AF311" s="28"/>
      <c r="AG311" s="28"/>
      <c r="AH311" s="28"/>
      <c r="AI311" s="28"/>
    </row>
    <row r="312" spans="2:36" ht="10.15" x14ac:dyDescent="0.2">
      <c r="B312" t="s">
        <v>80</v>
      </c>
      <c r="D312" s="45" t="str">
        <f t="shared" ref="D312:W312" si="1078">+D288</f>
        <v>n/a</v>
      </c>
      <c r="E312" s="45" t="str">
        <f t="shared" si="1078"/>
        <v>n/a</v>
      </c>
      <c r="F312" s="45">
        <f t="shared" si="1078"/>
        <v>13.627000000000001</v>
      </c>
      <c r="G312" s="45">
        <f t="shared" si="1078"/>
        <v>17.335000000000001</v>
      </c>
      <c r="H312" s="45">
        <f t="shared" si="1078"/>
        <v>17.027000000000001</v>
      </c>
      <c r="I312" s="45">
        <f t="shared" si="1078"/>
        <v>17.853000000000002</v>
      </c>
      <c r="J312" s="45">
        <f t="shared" si="1078"/>
        <v>24.741</v>
      </c>
      <c r="K312" s="45">
        <f t="shared" si="1078"/>
        <v>28.725999999999992</v>
      </c>
      <c r="L312" s="45">
        <f t="shared" si="1078"/>
        <v>29.79</v>
      </c>
      <c r="M312" s="45">
        <f t="shared" si="1078"/>
        <v>38.082000000000001</v>
      </c>
      <c r="N312" s="45">
        <f t="shared" si="1078"/>
        <v>44.670999999999999</v>
      </c>
      <c r="O312" s="45">
        <f t="shared" si="1078"/>
        <v>53.905999999999999</v>
      </c>
      <c r="P312" s="45">
        <f t="shared" si="1078"/>
        <v>47.365000000000002</v>
      </c>
      <c r="Q312" s="45">
        <f t="shared" si="1078"/>
        <v>59.045000000000002</v>
      </c>
      <c r="R312" s="45">
        <f t="shared" si="1078"/>
        <v>68.254000000000005</v>
      </c>
      <c r="S312" s="45">
        <f t="shared" si="1078"/>
        <v>82.085999999999999</v>
      </c>
      <c r="T312" s="45">
        <f t="shared" si="1078"/>
        <v>76.796000000000006</v>
      </c>
      <c r="U312" s="45">
        <f t="shared" si="1078"/>
        <v>86.983000000000004</v>
      </c>
      <c r="V312" s="45">
        <f t="shared" si="1078"/>
        <v>97.009</v>
      </c>
      <c r="W312" s="45">
        <f t="shared" si="1078"/>
        <v>106.80759999999999</v>
      </c>
      <c r="X312" s="45">
        <f t="shared" ref="X312" si="1079">+X288</f>
        <v>97.81</v>
      </c>
      <c r="Y312" s="19">
        <f t="shared" ref="Y312:AA312" si="1080">+Y288</f>
        <v>109.613</v>
      </c>
      <c r="Z312" s="19">
        <f t="shared" si="1080"/>
        <v>117.3420864</v>
      </c>
      <c r="AA312" s="19">
        <f t="shared" si="1080"/>
        <v>129.19447296000001</v>
      </c>
      <c r="AD312" s="45">
        <f>+AD288</f>
        <v>17.876000000000001</v>
      </c>
      <c r="AE312" s="45">
        <f>+AE288</f>
        <v>49.454000000000001</v>
      </c>
      <c r="AF312" s="45">
        <f>+IFERROR(H312+I312+J312+K312,"n/a")</f>
        <v>88.346999999999994</v>
      </c>
      <c r="AG312" s="45">
        <f>+IFERROR(L312+M312+N312+O312,"n/a")</f>
        <v>166.44900000000001</v>
      </c>
      <c r="AH312" s="45">
        <f>+IFERROR(P312+Q312+R312+S312,"n/a")</f>
        <v>256.75</v>
      </c>
      <c r="AI312" s="45">
        <f>+IFERROR(T312+U312+V312+W312,"n/a")</f>
        <v>367.59559999999999</v>
      </c>
      <c r="AJ312" s="45">
        <f t="shared" ref="AJ312:AJ314" si="1081">+IFERROR(X312+Y312+Z312+AA312,"n/a")</f>
        <v>453.95955935999996</v>
      </c>
    </row>
    <row r="313" spans="2:36" ht="12" x14ac:dyDescent="0.35">
      <c r="B313" t="s">
        <v>81</v>
      </c>
      <c r="D313" s="41" t="str">
        <f>+D303</f>
        <v>n/a</v>
      </c>
      <c r="E313" s="41" t="str">
        <f t="shared" ref="E313:W313" si="1082">+E303</f>
        <v>n/a</v>
      </c>
      <c r="F313" s="41">
        <f t="shared" si="1082"/>
        <v>4.7910000000000004</v>
      </c>
      <c r="G313" s="41">
        <f t="shared" si="1082"/>
        <v>5.3099999999999987</v>
      </c>
      <c r="H313" s="41">
        <f t="shared" si="1082"/>
        <v>5.7480000000000002</v>
      </c>
      <c r="I313" s="41">
        <f t="shared" si="1082"/>
        <v>7.9660000000000002</v>
      </c>
      <c r="J313" s="41">
        <f t="shared" si="1082"/>
        <v>9.2710000000000008</v>
      </c>
      <c r="K313" s="41">
        <f t="shared" si="1082"/>
        <v>9.5910000000000011</v>
      </c>
      <c r="L313" s="41">
        <f t="shared" si="1082"/>
        <v>10.31</v>
      </c>
      <c r="M313" s="41">
        <f t="shared" si="1082"/>
        <v>11.504</v>
      </c>
      <c r="N313" s="41">
        <f t="shared" si="1082"/>
        <v>13.819000000000001</v>
      </c>
      <c r="O313" s="41">
        <f t="shared" si="1082"/>
        <v>15.003</v>
      </c>
      <c r="P313" s="41">
        <f t="shared" si="1082"/>
        <v>16.222000000000001</v>
      </c>
      <c r="Q313" s="41">
        <f t="shared" si="1082"/>
        <v>17.111999999999998</v>
      </c>
      <c r="R313" s="41">
        <f t="shared" si="1082"/>
        <v>20.225000000000001</v>
      </c>
      <c r="S313" s="41">
        <f t="shared" si="1082"/>
        <v>23.033999999999999</v>
      </c>
      <c r="T313" s="41">
        <f t="shared" si="1082"/>
        <v>24.408999999999999</v>
      </c>
      <c r="U313" s="41">
        <f t="shared" si="1082"/>
        <v>25.952999999999999</v>
      </c>
      <c r="V313" s="41">
        <f t="shared" si="1082"/>
        <v>27.864000000000001</v>
      </c>
      <c r="W313" s="41">
        <f t="shared" si="1082"/>
        <v>32.862399999999994</v>
      </c>
      <c r="X313" s="41">
        <f t="shared" ref="X313" si="1083">+X303</f>
        <v>28.786999999999999</v>
      </c>
      <c r="Y313" s="33">
        <f t="shared" ref="Y313:AA313" si="1084">+Y303</f>
        <v>29.103000000000002</v>
      </c>
      <c r="Z313" s="33">
        <f t="shared" si="1084"/>
        <v>30.369822082264079</v>
      </c>
      <c r="AA313" s="33">
        <f t="shared" si="1084"/>
        <v>31.508264617086368</v>
      </c>
      <c r="AD313" s="41">
        <f t="shared" ref="AD313:AE313" si="1085">+AD303</f>
        <v>8.5950000000000006</v>
      </c>
      <c r="AE313" s="41">
        <f t="shared" si="1085"/>
        <v>16.939</v>
      </c>
      <c r="AF313" s="41">
        <f t="shared" ref="AF313:AF314" si="1086">+IFERROR(H313+I313+J313+K313,"n/a")</f>
        <v>32.576000000000001</v>
      </c>
      <c r="AG313" s="41">
        <f t="shared" ref="AG313:AG314" si="1087">+IFERROR(L313+M313+N313+O313,"n/a")</f>
        <v>50.636000000000003</v>
      </c>
      <c r="AH313" s="41">
        <f t="shared" ref="AH313:AH314" si="1088">+IFERROR(P313+Q313+R313+S313,"n/a")</f>
        <v>76.593000000000004</v>
      </c>
      <c r="AI313" s="41">
        <f t="shared" ref="AI313:AI314" si="1089">+IFERROR(T313+U313+V313+W313,"n/a")</f>
        <v>111.08839999999999</v>
      </c>
      <c r="AJ313" s="41">
        <f t="shared" si="1081"/>
        <v>119.76808669935045</v>
      </c>
    </row>
    <row r="314" spans="2:36" s="4" customFormat="1" ht="10.15" x14ac:dyDescent="0.2">
      <c r="B314" s="6" t="s">
        <v>24</v>
      </c>
      <c r="D314" s="38" t="str">
        <f>+IFERROR(D312+D313,"n/a")</f>
        <v>n/a</v>
      </c>
      <c r="E314" s="38" t="str">
        <f t="shared" ref="E314:W314" si="1090">+IFERROR(E312+E313,"n/a")</f>
        <v>n/a</v>
      </c>
      <c r="F314" s="38">
        <f t="shared" si="1090"/>
        <v>18.417999999999999</v>
      </c>
      <c r="G314" s="38">
        <f t="shared" si="1090"/>
        <v>22.645</v>
      </c>
      <c r="H314" s="38">
        <f t="shared" si="1090"/>
        <v>22.775000000000002</v>
      </c>
      <c r="I314" s="38">
        <f t="shared" si="1090"/>
        <v>25.819000000000003</v>
      </c>
      <c r="J314" s="38">
        <f t="shared" si="1090"/>
        <v>34.012</v>
      </c>
      <c r="K314" s="38">
        <f t="shared" si="1090"/>
        <v>38.316999999999993</v>
      </c>
      <c r="L314" s="38">
        <f t="shared" si="1090"/>
        <v>40.1</v>
      </c>
      <c r="M314" s="38">
        <f t="shared" si="1090"/>
        <v>49.585999999999999</v>
      </c>
      <c r="N314" s="38">
        <f t="shared" si="1090"/>
        <v>58.49</v>
      </c>
      <c r="O314" s="38">
        <f t="shared" si="1090"/>
        <v>68.908999999999992</v>
      </c>
      <c r="P314" s="38">
        <f t="shared" si="1090"/>
        <v>63.587000000000003</v>
      </c>
      <c r="Q314" s="38">
        <f t="shared" si="1090"/>
        <v>76.156999999999996</v>
      </c>
      <c r="R314" s="38">
        <f t="shared" si="1090"/>
        <v>88.479000000000013</v>
      </c>
      <c r="S314" s="38">
        <f t="shared" si="1090"/>
        <v>105.12</v>
      </c>
      <c r="T314" s="38">
        <f t="shared" si="1090"/>
        <v>101.20500000000001</v>
      </c>
      <c r="U314" s="38">
        <f t="shared" si="1090"/>
        <v>112.93600000000001</v>
      </c>
      <c r="V314" s="38">
        <f t="shared" si="1090"/>
        <v>124.873</v>
      </c>
      <c r="W314" s="38">
        <f t="shared" si="1090"/>
        <v>139.66999999999999</v>
      </c>
      <c r="X314" s="38">
        <f t="shared" ref="X314" si="1091">+IFERROR(X312+X313,"n/a")</f>
        <v>126.59700000000001</v>
      </c>
      <c r="Y314" s="38">
        <f t="shared" ref="Y314" si="1092">+IFERROR(Y312+Y313,"n/a")</f>
        <v>138.71600000000001</v>
      </c>
      <c r="Z314" s="38">
        <f t="shared" ref="Z314" si="1093">+IFERROR(Z312+Z313,"n/a")</f>
        <v>147.71190848226408</v>
      </c>
      <c r="AA314" s="38">
        <f t="shared" ref="AA314" si="1094">+IFERROR(AA312+AA313,"n/a")</f>
        <v>160.7027375770864</v>
      </c>
      <c r="AD314" s="38">
        <f t="shared" ref="AD314:AE314" si="1095">+IFERROR(AD312+AD313,"n/a")</f>
        <v>26.471000000000004</v>
      </c>
      <c r="AE314" s="38">
        <f t="shared" si="1095"/>
        <v>66.393000000000001</v>
      </c>
      <c r="AF314" s="38">
        <f t="shared" si="1086"/>
        <v>120.923</v>
      </c>
      <c r="AG314" s="38">
        <f t="shared" si="1087"/>
        <v>217.08500000000001</v>
      </c>
      <c r="AH314" s="38">
        <f t="shared" si="1088"/>
        <v>333.34300000000002</v>
      </c>
      <c r="AI314" s="38">
        <f t="shared" si="1089"/>
        <v>478.68399999999997</v>
      </c>
      <c r="AJ314" s="38">
        <f t="shared" si="1081"/>
        <v>573.72764605935049</v>
      </c>
    </row>
    <row r="315" spans="2:36" ht="10.15" x14ac:dyDescent="0.2">
      <c r="B315" s="9"/>
      <c r="H315" s="28"/>
      <c r="I315" s="28"/>
      <c r="J315" s="28"/>
      <c r="K315" s="28"/>
      <c r="L315" s="28"/>
      <c r="M315" s="28"/>
      <c r="N315" s="28"/>
      <c r="O315" s="28"/>
      <c r="P315" s="28"/>
      <c r="Q315" s="28"/>
      <c r="R315" s="28"/>
      <c r="S315" s="28"/>
      <c r="T315" s="28"/>
      <c r="U315" s="28"/>
      <c r="V315" s="28"/>
      <c r="W315" s="28"/>
      <c r="AE315" s="28"/>
      <c r="AF315" s="28"/>
      <c r="AG315" s="28"/>
      <c r="AH315" s="28"/>
      <c r="AI315" s="28"/>
    </row>
    <row r="316" spans="2:36" ht="10.15" x14ac:dyDescent="0.2">
      <c r="B316" s="7" t="s">
        <v>28</v>
      </c>
      <c r="H316" s="28"/>
      <c r="I316" s="28"/>
      <c r="J316" s="28"/>
      <c r="K316" s="28"/>
      <c r="L316" s="28"/>
      <c r="M316" s="28"/>
      <c r="N316" s="28"/>
      <c r="O316" s="28"/>
      <c r="P316" s="28"/>
      <c r="Q316" s="28"/>
      <c r="R316" s="28"/>
      <c r="S316" s="28"/>
      <c r="T316" s="28"/>
      <c r="U316" s="28"/>
      <c r="V316" s="28"/>
      <c r="W316" s="28"/>
      <c r="AE316" s="28"/>
      <c r="AF316" s="28"/>
      <c r="AG316" s="28"/>
      <c r="AH316" s="28"/>
      <c r="AI316" s="28"/>
    </row>
    <row r="317" spans="2:36" ht="10.15" x14ac:dyDescent="0.2">
      <c r="B317" s="8" t="s">
        <v>80</v>
      </c>
      <c r="H317" s="28" t="str">
        <f t="shared" ref="H317:X317" si="1096">+IFERROR(H312/D312-1,"n/a")</f>
        <v>n/a</v>
      </c>
      <c r="I317" s="28" t="str">
        <f t="shared" si="1096"/>
        <v>n/a</v>
      </c>
      <c r="J317" s="28">
        <f t="shared" si="1096"/>
        <v>0.81558670286930357</v>
      </c>
      <c r="K317" s="28">
        <f t="shared" si="1096"/>
        <v>0.65710989327949187</v>
      </c>
      <c r="L317" s="28">
        <f t="shared" si="1096"/>
        <v>0.7495742056733421</v>
      </c>
      <c r="M317" s="28">
        <f t="shared" si="1096"/>
        <v>1.1330868761552679</v>
      </c>
      <c r="N317" s="28">
        <f t="shared" si="1096"/>
        <v>0.8055454508710238</v>
      </c>
      <c r="O317" s="28">
        <f t="shared" si="1096"/>
        <v>0.87655782218199585</v>
      </c>
      <c r="P317" s="28">
        <f t="shared" si="1096"/>
        <v>0.58996307485733479</v>
      </c>
      <c r="Q317" s="28">
        <f t="shared" si="1096"/>
        <v>0.55047003833832253</v>
      </c>
      <c r="R317" s="28">
        <f t="shared" si="1096"/>
        <v>0.5279263952004658</v>
      </c>
      <c r="S317" s="28">
        <f t="shared" si="1096"/>
        <v>0.522761844692613</v>
      </c>
      <c r="T317" s="28">
        <f t="shared" si="1096"/>
        <v>0.62136598754354488</v>
      </c>
      <c r="U317" s="28">
        <f t="shared" si="1096"/>
        <v>0.47316453552375304</v>
      </c>
      <c r="V317" s="28">
        <f t="shared" si="1096"/>
        <v>0.42129399009581836</v>
      </c>
      <c r="W317" s="28">
        <f t="shared" si="1096"/>
        <v>0.30116706868406307</v>
      </c>
      <c r="X317" s="28">
        <f t="shared" si="1096"/>
        <v>0.27363404343976239</v>
      </c>
      <c r="Y317" s="28">
        <f t="shared" ref="Y317:AA319" si="1097">+IFERROR(Y312/U312-1,"n/a")</f>
        <v>0.26016577952013598</v>
      </c>
      <c r="Z317" s="28">
        <f t="shared" si="1097"/>
        <v>0.20960000000000001</v>
      </c>
      <c r="AA317" s="28">
        <f t="shared" si="1097"/>
        <v>0.20960000000000023</v>
      </c>
      <c r="AE317" s="28">
        <f t="shared" ref="AE317:AJ317" si="1098">+IFERROR(AE312/AD312-1,"n/a")</f>
        <v>1.7665025732826134</v>
      </c>
      <c r="AF317" s="28">
        <f t="shared" si="1098"/>
        <v>0.78644801229425321</v>
      </c>
      <c r="AG317" s="28">
        <f t="shared" si="1098"/>
        <v>0.88403680939930074</v>
      </c>
      <c r="AH317" s="28">
        <f t="shared" si="1098"/>
        <v>0.54251452396830246</v>
      </c>
      <c r="AI317" s="28">
        <f t="shared" si="1098"/>
        <v>0.4317258033106135</v>
      </c>
      <c r="AJ317" s="28">
        <f t="shared" si="1098"/>
        <v>0.23494285394058023</v>
      </c>
    </row>
    <row r="318" spans="2:36" ht="12" x14ac:dyDescent="0.35">
      <c r="B318" s="8" t="s">
        <v>81</v>
      </c>
      <c r="H318" s="29" t="str">
        <f t="shared" ref="H318:X318" si="1099">+IFERROR(H313/D313-1,"n/a")</f>
        <v>n/a</v>
      </c>
      <c r="I318" s="29" t="str">
        <f t="shared" si="1099"/>
        <v>n/a</v>
      </c>
      <c r="J318" s="29">
        <f t="shared" si="1099"/>
        <v>0.93508662074723436</v>
      </c>
      <c r="K318" s="29">
        <f t="shared" si="1099"/>
        <v>0.8062146892655373</v>
      </c>
      <c r="L318" s="29">
        <f t="shared" si="1099"/>
        <v>0.79366736256089077</v>
      </c>
      <c r="M318" s="29">
        <f t="shared" si="1099"/>
        <v>0.4441375847351241</v>
      </c>
      <c r="N318" s="29">
        <f t="shared" si="1099"/>
        <v>0.49056196742530478</v>
      </c>
      <c r="O318" s="29">
        <f t="shared" si="1099"/>
        <v>0.56427901157334981</v>
      </c>
      <c r="P318" s="29">
        <f t="shared" si="1099"/>
        <v>0.57342386032977699</v>
      </c>
      <c r="Q318" s="29">
        <f t="shared" si="1099"/>
        <v>0.48748261474269805</v>
      </c>
      <c r="R318" s="29">
        <f t="shared" si="1099"/>
        <v>0.46356465735581454</v>
      </c>
      <c r="S318" s="29">
        <f t="shared" si="1099"/>
        <v>0.53529294141171757</v>
      </c>
      <c r="T318" s="29">
        <f t="shared" si="1099"/>
        <v>0.50468499568487224</v>
      </c>
      <c r="U318" s="29">
        <f t="shared" si="1099"/>
        <v>0.51665497896213197</v>
      </c>
      <c r="V318" s="29">
        <f t="shared" si="1099"/>
        <v>0.37770086526576008</v>
      </c>
      <c r="W318" s="29">
        <f t="shared" si="1099"/>
        <v>0.42669097855344251</v>
      </c>
      <c r="X318" s="29">
        <f t="shared" si="1099"/>
        <v>0.17936007210455163</v>
      </c>
      <c r="Y318" s="29">
        <f t="shared" si="1097"/>
        <v>0.12137325164720858</v>
      </c>
      <c r="Z318" s="29">
        <f t="shared" si="1097"/>
        <v>8.9930450842093057E-2</v>
      </c>
      <c r="AA318" s="29">
        <f t="shared" si="1097"/>
        <v>-4.1206223006038045E-2</v>
      </c>
      <c r="AE318" s="29">
        <f t="shared" ref="AE318:AI318" si="1100">+IFERROR(AE313/AD313-1,"n/a")</f>
        <v>0.97079697498545658</v>
      </c>
      <c r="AF318" s="29">
        <f t="shared" si="1100"/>
        <v>0.92313595843910501</v>
      </c>
      <c r="AG318" s="29">
        <f t="shared" si="1100"/>
        <v>0.55439587426326131</v>
      </c>
      <c r="AH318" s="29">
        <f t="shared" si="1100"/>
        <v>0.512619480211707</v>
      </c>
      <c r="AI318" s="29">
        <f t="shared" si="1100"/>
        <v>0.45037274946796679</v>
      </c>
      <c r="AJ318" s="29">
        <f t="shared" ref="AJ318" si="1101">+IFERROR(AJ313/AI313-1,"n/a")</f>
        <v>7.8133150710159249E-2</v>
      </c>
    </row>
    <row r="319" spans="2:36" ht="10.15" x14ac:dyDescent="0.2">
      <c r="B319" s="9" t="s">
        <v>24</v>
      </c>
      <c r="H319" s="28" t="str">
        <f t="shared" ref="H319:X319" si="1102">+IFERROR(H314/D314-1,"n/a")</f>
        <v>n/a</v>
      </c>
      <c r="I319" s="28" t="str">
        <f t="shared" si="1102"/>
        <v>n/a</v>
      </c>
      <c r="J319" s="28">
        <f t="shared" si="1102"/>
        <v>0.84667173417309161</v>
      </c>
      <c r="K319" s="28">
        <f t="shared" si="1102"/>
        <v>0.69207330536542266</v>
      </c>
      <c r="L319" s="28">
        <f t="shared" si="1102"/>
        <v>0.76070252469813382</v>
      </c>
      <c r="M319" s="28">
        <f t="shared" si="1102"/>
        <v>0.92052364537743503</v>
      </c>
      <c r="N319" s="28">
        <f t="shared" si="1102"/>
        <v>0.7196871692343878</v>
      </c>
      <c r="O319" s="28">
        <f t="shared" si="1102"/>
        <v>0.7983923584831798</v>
      </c>
      <c r="P319" s="28">
        <f t="shared" si="1102"/>
        <v>0.58571072319202</v>
      </c>
      <c r="Q319" s="28">
        <f t="shared" si="1102"/>
        <v>0.53585689509135648</v>
      </c>
      <c r="R319" s="28">
        <f t="shared" si="1102"/>
        <v>0.51272012309796566</v>
      </c>
      <c r="S319" s="28">
        <f t="shared" si="1102"/>
        <v>0.52549013916904919</v>
      </c>
      <c r="T319" s="28">
        <f t="shared" si="1102"/>
        <v>0.59159891172724</v>
      </c>
      <c r="U319" s="28">
        <f t="shared" si="1102"/>
        <v>0.48293656525335837</v>
      </c>
      <c r="V319" s="28">
        <f t="shared" si="1102"/>
        <v>0.41132924196702025</v>
      </c>
      <c r="W319" s="28">
        <f t="shared" si="1102"/>
        <v>0.32867199391171975</v>
      </c>
      <c r="X319" s="28">
        <f t="shared" si="1102"/>
        <v>0.25089669482733057</v>
      </c>
      <c r="Y319" s="28">
        <f t="shared" si="1097"/>
        <v>0.22827087908195787</v>
      </c>
      <c r="Z319" s="28">
        <f t="shared" si="1097"/>
        <v>0.18289709130287624</v>
      </c>
      <c r="AA319" s="28">
        <f t="shared" si="1097"/>
        <v>0.15058879914861034</v>
      </c>
      <c r="AE319" s="28">
        <f t="shared" ref="AE319:AI319" si="1103">+IFERROR(AE314/AD314-1,"n/a")</f>
        <v>1.5081409844735747</v>
      </c>
      <c r="AF319" s="28">
        <f t="shared" si="1103"/>
        <v>0.82132152485954846</v>
      </c>
      <c r="AG319" s="28">
        <f t="shared" si="1103"/>
        <v>0.79523333030110077</v>
      </c>
      <c r="AH319" s="28">
        <f t="shared" si="1103"/>
        <v>0.53554137780132205</v>
      </c>
      <c r="AI319" s="28">
        <f t="shared" si="1103"/>
        <v>0.4360103556996846</v>
      </c>
      <c r="AJ319" s="28">
        <f t="shared" ref="AJ319" si="1104">+IFERROR(AJ314/AI314-1,"n/a")</f>
        <v>0.19855195924524427</v>
      </c>
    </row>
    <row r="320" spans="2:36" ht="10.15" x14ac:dyDescent="0.2">
      <c r="B320" s="9"/>
    </row>
    <row r="321" spans="2:36" ht="10.15" x14ac:dyDescent="0.2">
      <c r="B321" s="5" t="s">
        <v>79</v>
      </c>
    </row>
    <row r="322" spans="2:36" ht="10.15" x14ac:dyDescent="0.2">
      <c r="B322" t="s">
        <v>83</v>
      </c>
      <c r="D322" s="36" t="s">
        <v>76</v>
      </c>
      <c r="E322" s="36" t="s">
        <v>76</v>
      </c>
      <c r="F322" s="36" t="s">
        <v>76</v>
      </c>
      <c r="G322" s="36" t="s">
        <v>76</v>
      </c>
      <c r="H322" s="36" t="s">
        <v>76</v>
      </c>
      <c r="I322" s="36" t="s">
        <v>76</v>
      </c>
      <c r="J322" s="36" t="s">
        <v>76</v>
      </c>
      <c r="K322" s="36" t="s">
        <v>76</v>
      </c>
      <c r="L322" s="36" t="s">
        <v>76</v>
      </c>
      <c r="M322" s="36" t="s">
        <v>76</v>
      </c>
      <c r="N322" s="36" t="s">
        <v>76</v>
      </c>
      <c r="O322" s="36" t="s">
        <v>76</v>
      </c>
      <c r="P322" s="36" t="s">
        <v>76</v>
      </c>
      <c r="Q322" s="36" t="s">
        <v>76</v>
      </c>
      <c r="R322" s="18">
        <v>63.896999999999998</v>
      </c>
      <c r="S322" s="36" t="s">
        <v>76</v>
      </c>
      <c r="T322" s="18">
        <v>70.635999999999996</v>
      </c>
      <c r="U322" s="36">
        <v>80.414000000000001</v>
      </c>
      <c r="V322" s="18">
        <v>92.43</v>
      </c>
      <c r="W322" s="40">
        <f>+AI322-SUM(T322:V322)</f>
        <v>98.790999999999997</v>
      </c>
      <c r="X322" s="18">
        <v>90.27</v>
      </c>
      <c r="Y322" s="18">
        <v>101.627</v>
      </c>
      <c r="Z322" s="50" t="s">
        <v>76</v>
      </c>
      <c r="AA322" s="50" t="s">
        <v>76</v>
      </c>
      <c r="AD322" s="36" t="s">
        <v>76</v>
      </c>
      <c r="AE322" s="36" t="s">
        <v>76</v>
      </c>
      <c r="AF322" s="18">
        <v>83.715999999999994</v>
      </c>
      <c r="AG322" s="18">
        <v>156.738</v>
      </c>
      <c r="AH322" s="18">
        <v>243.63</v>
      </c>
      <c r="AI322" s="18">
        <v>342.27100000000002</v>
      </c>
      <c r="AJ322" s="40" t="str">
        <f t="shared" ref="AJ322:AJ326" si="1105">+IFERROR(X322+Y322+Z322+AA322,"n/a")</f>
        <v>n/a</v>
      </c>
    </row>
    <row r="323" spans="2:36" ht="12" x14ac:dyDescent="0.35">
      <c r="B323" t="s">
        <v>84</v>
      </c>
      <c r="D323" s="41" t="str">
        <f>+IFERROR(D324-D322,"n/a")</f>
        <v>n/a</v>
      </c>
      <c r="E323" s="41" t="str">
        <f>+IFERROR(E324-E322,"n/a")</f>
        <v>n/a</v>
      </c>
      <c r="F323" s="41" t="str">
        <f t="shared" ref="F323:S323" si="1106">+IFERROR(F324-F322,"n/a")</f>
        <v>n/a</v>
      </c>
      <c r="G323" s="41" t="str">
        <f t="shared" si="1106"/>
        <v>n/a</v>
      </c>
      <c r="H323" s="41" t="str">
        <f t="shared" si="1106"/>
        <v>n/a</v>
      </c>
      <c r="I323" s="41" t="str">
        <f t="shared" si="1106"/>
        <v>n/a</v>
      </c>
      <c r="J323" s="41" t="str">
        <f t="shared" si="1106"/>
        <v>n/a</v>
      </c>
      <c r="K323" s="41" t="str">
        <f t="shared" si="1106"/>
        <v>n/a</v>
      </c>
      <c r="L323" s="41" t="str">
        <f t="shared" si="1106"/>
        <v>n/a</v>
      </c>
      <c r="M323" s="41" t="str">
        <f t="shared" si="1106"/>
        <v>n/a</v>
      </c>
      <c r="N323" s="41" t="str">
        <f t="shared" si="1106"/>
        <v>n/a</v>
      </c>
      <c r="O323" s="41" t="str">
        <f t="shared" si="1106"/>
        <v>n/a</v>
      </c>
      <c r="P323" s="41" t="str">
        <f t="shared" si="1106"/>
        <v>n/a</v>
      </c>
      <c r="Q323" s="41" t="str">
        <f t="shared" si="1106"/>
        <v>n/a</v>
      </c>
      <c r="R323" s="32">
        <f>+IFERROR(R324-R322,"n/a")</f>
        <v>4.3570000000000064</v>
      </c>
      <c r="S323" s="41" t="str">
        <f t="shared" si="1106"/>
        <v>n/a</v>
      </c>
      <c r="T323" s="41">
        <f t="shared" ref="T323" si="1107">+IFERROR(T324-T322,"n/a")</f>
        <v>6.1600000000000108</v>
      </c>
      <c r="U323" s="41">
        <f t="shared" ref="U323:W323" si="1108">+IFERROR(U324-U322,"n/a")</f>
        <v>6.5690000000000026</v>
      </c>
      <c r="V323" s="32">
        <f>+IFERROR(V324-V322,"n/a")</f>
        <v>4.5789999999999935</v>
      </c>
      <c r="W323" s="41">
        <f t="shared" si="1108"/>
        <v>8.0165999999999968</v>
      </c>
      <c r="X323" s="32">
        <f>+IFERROR(X324-X322,"n/a")</f>
        <v>7.5400000000000063</v>
      </c>
      <c r="Y323" s="41">
        <f t="shared" ref="Y323:AA323" si="1109">+IFERROR(Y324-Y322,"n/a")</f>
        <v>7.9860000000000042</v>
      </c>
      <c r="Z323" s="41" t="str">
        <f t="shared" si="1109"/>
        <v>n/a</v>
      </c>
      <c r="AA323" s="41" t="str">
        <f t="shared" si="1109"/>
        <v>n/a</v>
      </c>
      <c r="AD323" s="41" t="str">
        <f t="shared" ref="AD323:AI323" si="1110">+IFERROR(AD324-AD322,"n/a")</f>
        <v>n/a</v>
      </c>
      <c r="AE323" s="41" t="str">
        <f t="shared" si="1110"/>
        <v>n/a</v>
      </c>
      <c r="AF323" s="32">
        <f t="shared" si="1110"/>
        <v>4.6310000000000002</v>
      </c>
      <c r="AG323" s="32">
        <f t="shared" si="1110"/>
        <v>9.7110000000000127</v>
      </c>
      <c r="AH323" s="32">
        <f t="shared" si="1110"/>
        <v>13.120000000000005</v>
      </c>
      <c r="AI323" s="32">
        <f t="shared" si="1110"/>
        <v>25.324599999999975</v>
      </c>
      <c r="AJ323" s="41" t="str">
        <f t="shared" si="1105"/>
        <v>n/a</v>
      </c>
    </row>
    <row r="324" spans="2:36" ht="10.15" x14ac:dyDescent="0.2">
      <c r="B324" s="3" t="s">
        <v>80</v>
      </c>
      <c r="D324" s="36" t="s">
        <v>76</v>
      </c>
      <c r="E324" s="36" t="s">
        <v>76</v>
      </c>
      <c r="F324" s="18">
        <v>13.627000000000001</v>
      </c>
      <c r="G324" s="18">
        <v>17.335000000000001</v>
      </c>
      <c r="H324" s="18">
        <v>17.027000000000001</v>
      </c>
      <c r="I324" s="18">
        <v>17.853000000000002</v>
      </c>
      <c r="J324" s="18">
        <v>24.741</v>
      </c>
      <c r="K324" s="18">
        <v>28.725999999999992</v>
      </c>
      <c r="L324" s="18">
        <v>29.79</v>
      </c>
      <c r="M324" s="18">
        <v>38.082000000000001</v>
      </c>
      <c r="N324" s="18">
        <v>44.670999999999999</v>
      </c>
      <c r="O324" s="18">
        <v>53.905999999999999</v>
      </c>
      <c r="P324" s="18">
        <v>47.365000000000002</v>
      </c>
      <c r="Q324" s="18">
        <v>59.045000000000002</v>
      </c>
      <c r="R324" s="18">
        <v>68.254000000000005</v>
      </c>
      <c r="S324" s="18">
        <v>82.085999999999999</v>
      </c>
      <c r="T324" s="18">
        <v>76.796000000000006</v>
      </c>
      <c r="U324" s="18">
        <v>86.983000000000004</v>
      </c>
      <c r="V324" s="18">
        <v>97.009</v>
      </c>
      <c r="W324" s="18">
        <v>106.80759999999999</v>
      </c>
      <c r="X324" s="18">
        <v>97.81</v>
      </c>
      <c r="Y324" s="18">
        <v>109.613</v>
      </c>
      <c r="Z324" s="19">
        <f t="shared" ref="Z324:AA324" si="1111">+Z312</f>
        <v>117.3420864</v>
      </c>
      <c r="AA324" s="19">
        <f t="shared" si="1111"/>
        <v>129.19447296000001</v>
      </c>
      <c r="AD324" s="36">
        <v>17.876000000000001</v>
      </c>
      <c r="AE324" s="36">
        <v>49.454000000000001</v>
      </c>
      <c r="AF324" s="40">
        <f>+IFERROR(H324+I324+J324+K324,"n/a")</f>
        <v>88.346999999999994</v>
      </c>
      <c r="AG324" s="40">
        <f>+IFERROR(L324+M324+N324+O324,"n/a")</f>
        <v>166.44900000000001</v>
      </c>
      <c r="AH324" s="40">
        <f>+IFERROR(P324+Q324+R324+S324,"n/a")</f>
        <v>256.75</v>
      </c>
      <c r="AI324" s="40">
        <f t="shared" ref="AI324:AI326" si="1112">+IFERROR(T324+U324+V324+W324,"n/a")</f>
        <v>367.59559999999999</v>
      </c>
      <c r="AJ324" s="40">
        <f t="shared" si="1105"/>
        <v>453.95955935999996</v>
      </c>
    </row>
    <row r="325" spans="2:36" ht="12" x14ac:dyDescent="0.35">
      <c r="B325" t="s">
        <v>81</v>
      </c>
      <c r="D325" s="37" t="s">
        <v>76</v>
      </c>
      <c r="E325" s="37" t="s">
        <v>76</v>
      </c>
      <c r="F325" s="21">
        <v>4.7910000000000004</v>
      </c>
      <c r="G325" s="21">
        <v>5.3099999999999987</v>
      </c>
      <c r="H325" s="21">
        <v>5.7480000000000002</v>
      </c>
      <c r="I325" s="21">
        <v>7.9660000000000002</v>
      </c>
      <c r="J325" s="21">
        <v>9.2710000000000008</v>
      </c>
      <c r="K325" s="21">
        <v>9.5910000000000011</v>
      </c>
      <c r="L325" s="21">
        <v>10.31</v>
      </c>
      <c r="M325" s="21">
        <v>11.504</v>
      </c>
      <c r="N325" s="21">
        <v>13.819000000000001</v>
      </c>
      <c r="O325" s="21">
        <v>15.003</v>
      </c>
      <c r="P325" s="21">
        <v>16.222000000000001</v>
      </c>
      <c r="Q325" s="21">
        <v>17.111999999999998</v>
      </c>
      <c r="R325" s="21">
        <v>20.225000000000001</v>
      </c>
      <c r="S325" s="21">
        <v>23.033999999999999</v>
      </c>
      <c r="T325" s="21">
        <v>24.408999999999999</v>
      </c>
      <c r="U325" s="21">
        <v>25.952999999999999</v>
      </c>
      <c r="V325" s="21">
        <v>27.864000000000001</v>
      </c>
      <c r="W325" s="21">
        <v>32.862399999999994</v>
      </c>
      <c r="X325" s="21">
        <v>28.786999999999999</v>
      </c>
      <c r="Y325" s="21">
        <v>29.103000000000002</v>
      </c>
      <c r="Z325" s="33">
        <f t="shared" ref="Z325:AA325" si="1113">+Z313</f>
        <v>30.369822082264079</v>
      </c>
      <c r="AA325" s="33">
        <f t="shared" si="1113"/>
        <v>31.508264617086368</v>
      </c>
      <c r="AD325" s="37">
        <v>8.5950000000000006</v>
      </c>
      <c r="AE325" s="37">
        <v>16.939</v>
      </c>
      <c r="AF325" s="41">
        <f>+IFERROR(H325+I325+J325+K325,"n/a")</f>
        <v>32.576000000000001</v>
      </c>
      <c r="AG325" s="41">
        <f>+IFERROR(L325+M325+N325+O325,"n/a")</f>
        <v>50.636000000000003</v>
      </c>
      <c r="AH325" s="41">
        <f>+IFERROR(P325+Q325+R325+S325,"n/a")</f>
        <v>76.593000000000004</v>
      </c>
      <c r="AI325" s="32">
        <f t="shared" si="1112"/>
        <v>111.08839999999999</v>
      </c>
      <c r="AJ325" s="32">
        <f t="shared" si="1105"/>
        <v>119.76808669935045</v>
      </c>
    </row>
    <row r="326" spans="2:36" s="4" customFormat="1" ht="10.15" x14ac:dyDescent="0.2">
      <c r="B326" s="6" t="s">
        <v>24</v>
      </c>
      <c r="D326" s="38" t="str">
        <f>+IFERROR(D324+D325,"n/a")</f>
        <v>n/a</v>
      </c>
      <c r="E326" s="38" t="str">
        <f>+IFERROR(E324+E325,"n/a")</f>
        <v>n/a</v>
      </c>
      <c r="F326" s="38">
        <f>+IFERROR(F324+F325,"n/a")</f>
        <v>18.417999999999999</v>
      </c>
      <c r="G326" s="38">
        <f t="shared" ref="G326:Y326" si="1114">+IFERROR(G324+G325,"n/a")</f>
        <v>22.645</v>
      </c>
      <c r="H326" s="38">
        <f t="shared" si="1114"/>
        <v>22.775000000000002</v>
      </c>
      <c r="I326" s="38">
        <f t="shared" si="1114"/>
        <v>25.819000000000003</v>
      </c>
      <c r="J326" s="38">
        <f t="shared" si="1114"/>
        <v>34.012</v>
      </c>
      <c r="K326" s="38">
        <f t="shared" si="1114"/>
        <v>38.316999999999993</v>
      </c>
      <c r="L326" s="38">
        <f t="shared" si="1114"/>
        <v>40.1</v>
      </c>
      <c r="M326" s="38">
        <f t="shared" si="1114"/>
        <v>49.585999999999999</v>
      </c>
      <c r="N326" s="38">
        <f t="shared" si="1114"/>
        <v>58.49</v>
      </c>
      <c r="O326" s="38">
        <f t="shared" si="1114"/>
        <v>68.908999999999992</v>
      </c>
      <c r="P326" s="38">
        <f t="shared" si="1114"/>
        <v>63.587000000000003</v>
      </c>
      <c r="Q326" s="38">
        <f t="shared" si="1114"/>
        <v>76.156999999999996</v>
      </c>
      <c r="R326" s="38">
        <f t="shared" si="1114"/>
        <v>88.479000000000013</v>
      </c>
      <c r="S326" s="38">
        <f t="shared" si="1114"/>
        <v>105.12</v>
      </c>
      <c r="T326" s="38">
        <f t="shared" si="1114"/>
        <v>101.20500000000001</v>
      </c>
      <c r="U326" s="38">
        <f t="shared" si="1114"/>
        <v>112.93600000000001</v>
      </c>
      <c r="V326" s="38">
        <f t="shared" si="1114"/>
        <v>124.873</v>
      </c>
      <c r="W326" s="38">
        <f t="shared" si="1114"/>
        <v>139.66999999999999</v>
      </c>
      <c r="X326" s="38">
        <f t="shared" si="1114"/>
        <v>126.59700000000001</v>
      </c>
      <c r="Y326" s="38">
        <f t="shared" si="1114"/>
        <v>138.71600000000001</v>
      </c>
      <c r="Z326" s="38">
        <f t="shared" ref="Z326:AA326" si="1115">+IFERROR(Z324+Z325,"n/a")</f>
        <v>147.71190848226408</v>
      </c>
      <c r="AA326" s="38">
        <f t="shared" si="1115"/>
        <v>160.7027375770864</v>
      </c>
      <c r="AD326" s="38">
        <f>+IFERROR(AD324+AD325,"n/a")</f>
        <v>26.471000000000004</v>
      </c>
      <c r="AE326" s="38">
        <f>+IFERROR(AE324+AE325,"n/a")</f>
        <v>66.393000000000001</v>
      </c>
      <c r="AF326" s="38">
        <f>+IFERROR(H326+I326+J326+K326,"n/a")</f>
        <v>120.923</v>
      </c>
      <c r="AG326" s="38">
        <f>+IFERROR(L326+M326+N326+O326,"n/a")</f>
        <v>217.08500000000001</v>
      </c>
      <c r="AH326" s="38">
        <f>+IFERROR(P326+Q326+R326+S326,"n/a")</f>
        <v>333.34300000000002</v>
      </c>
      <c r="AI326" s="38">
        <f t="shared" si="1112"/>
        <v>478.68399999999997</v>
      </c>
      <c r="AJ326" s="38">
        <f t="shared" si="1105"/>
        <v>573.72764605935049</v>
      </c>
    </row>
    <row r="327" spans="2:36" ht="10.15" x14ac:dyDescent="0.2">
      <c r="B327" s="9"/>
    </row>
    <row r="328" spans="2:36" ht="10.15" x14ac:dyDescent="0.2">
      <c r="B328" s="7" t="s">
        <v>28</v>
      </c>
    </row>
    <row r="329" spans="2:36" ht="10.15" x14ac:dyDescent="0.2">
      <c r="B329" s="8" t="s">
        <v>83</v>
      </c>
      <c r="H329" s="28" t="str">
        <f>+IFERROR(H322/D322-1,"n/a")</f>
        <v>n/a</v>
      </c>
      <c r="I329" s="28" t="str">
        <f t="shared" ref="I329:W333" si="1116">+IFERROR(I322/E322-1,"n/a")</f>
        <v>n/a</v>
      </c>
      <c r="J329" s="28" t="str">
        <f t="shared" si="1116"/>
        <v>n/a</v>
      </c>
      <c r="K329" s="28" t="str">
        <f t="shared" si="1116"/>
        <v>n/a</v>
      </c>
      <c r="L329" s="28" t="str">
        <f t="shared" si="1116"/>
        <v>n/a</v>
      </c>
      <c r="M329" s="28" t="str">
        <f t="shared" si="1116"/>
        <v>n/a</v>
      </c>
      <c r="N329" s="28" t="str">
        <f t="shared" si="1116"/>
        <v>n/a</v>
      </c>
      <c r="O329" s="28" t="str">
        <f t="shared" si="1116"/>
        <v>n/a</v>
      </c>
      <c r="P329" s="28" t="str">
        <f t="shared" si="1116"/>
        <v>n/a</v>
      </c>
      <c r="Q329" s="28" t="str">
        <f t="shared" si="1116"/>
        <v>n/a</v>
      </c>
      <c r="R329" s="28" t="str">
        <f t="shared" si="1116"/>
        <v>n/a</v>
      </c>
      <c r="S329" s="28" t="str">
        <f t="shared" si="1116"/>
        <v>n/a</v>
      </c>
      <c r="T329" s="28" t="str">
        <f t="shared" si="1116"/>
        <v>n/a</v>
      </c>
      <c r="U329" s="28" t="str">
        <f t="shared" si="1116"/>
        <v>n/a</v>
      </c>
      <c r="V329" s="28">
        <f t="shared" si="1116"/>
        <v>0.44654678623409572</v>
      </c>
      <c r="W329" s="28" t="str">
        <f t="shared" si="1116"/>
        <v>n/a</v>
      </c>
      <c r="X329" s="28">
        <f t="shared" ref="X329:Y333" si="1117">+IFERROR(X322/T322-1,"n/a")</f>
        <v>0.27796024689959786</v>
      </c>
      <c r="Y329" s="28">
        <f t="shared" si="1117"/>
        <v>0.26379734872037197</v>
      </c>
      <c r="Z329" s="28" t="str">
        <f t="shared" ref="Z329:Z333" si="1118">+IFERROR(Z322/V322-1,"n/a")</f>
        <v>n/a</v>
      </c>
      <c r="AA329" s="28" t="str">
        <f t="shared" ref="AA329:AA333" si="1119">+IFERROR(AA322/W322-1,"n/a")</f>
        <v>n/a</v>
      </c>
      <c r="AE329" s="28" t="str">
        <f>+IFERROR(AE322/AD322-1,"n/a")</f>
        <v>n/a</v>
      </c>
      <c r="AF329" s="28" t="str">
        <f>+IFERROR(AF322/AE322-1,"n/a")</f>
        <v>n/a</v>
      </c>
      <c r="AG329" s="28">
        <f>+IFERROR(AG322/AF322-1,"n/a")</f>
        <v>0.87225858856132654</v>
      </c>
      <c r="AH329" s="28">
        <f t="shared" ref="AH329:AJ329" si="1120">+IFERROR(AH322/AG322-1,"n/a")</f>
        <v>0.55437736860238096</v>
      </c>
      <c r="AI329" s="28">
        <f t="shared" si="1120"/>
        <v>0.40488035135246081</v>
      </c>
      <c r="AJ329" s="28" t="str">
        <f t="shared" si="1120"/>
        <v>n/a</v>
      </c>
    </row>
    <row r="330" spans="2:36" ht="12" x14ac:dyDescent="0.35">
      <c r="B330" s="8" t="s">
        <v>84</v>
      </c>
      <c r="H330" s="29" t="str">
        <f t="shared" ref="H330:H333" si="1121">+IFERROR(H323/D323-1,"n/a")</f>
        <v>n/a</v>
      </c>
      <c r="I330" s="29" t="str">
        <f t="shared" si="1116"/>
        <v>n/a</v>
      </c>
      <c r="J330" s="29" t="str">
        <f t="shared" si="1116"/>
        <v>n/a</v>
      </c>
      <c r="K330" s="29" t="str">
        <f t="shared" si="1116"/>
        <v>n/a</v>
      </c>
      <c r="L330" s="29" t="str">
        <f t="shared" si="1116"/>
        <v>n/a</v>
      </c>
      <c r="M330" s="29" t="str">
        <f t="shared" si="1116"/>
        <v>n/a</v>
      </c>
      <c r="N330" s="29" t="str">
        <f t="shared" si="1116"/>
        <v>n/a</v>
      </c>
      <c r="O330" s="29" t="str">
        <f t="shared" si="1116"/>
        <v>n/a</v>
      </c>
      <c r="P330" s="29" t="str">
        <f t="shared" si="1116"/>
        <v>n/a</v>
      </c>
      <c r="Q330" s="29" t="str">
        <f t="shared" si="1116"/>
        <v>n/a</v>
      </c>
      <c r="R330" s="29" t="str">
        <f t="shared" si="1116"/>
        <v>n/a</v>
      </c>
      <c r="S330" s="29" t="str">
        <f t="shared" si="1116"/>
        <v>n/a</v>
      </c>
      <c r="T330" s="29" t="str">
        <f t="shared" si="1116"/>
        <v>n/a</v>
      </c>
      <c r="U330" s="29" t="str">
        <f t="shared" si="1116"/>
        <v>n/a</v>
      </c>
      <c r="V330" s="29">
        <f t="shared" si="1116"/>
        <v>5.0952490245578685E-2</v>
      </c>
      <c r="W330" s="29" t="str">
        <f t="shared" si="1116"/>
        <v>n/a</v>
      </c>
      <c r="X330" s="29">
        <f t="shared" si="1117"/>
        <v>0.22402597402597291</v>
      </c>
      <c r="Y330" s="29">
        <f t="shared" si="1117"/>
        <v>0.21571015375247393</v>
      </c>
      <c r="Z330" s="29" t="str">
        <f t="shared" si="1118"/>
        <v>n/a</v>
      </c>
      <c r="AA330" s="29" t="str">
        <f t="shared" si="1119"/>
        <v>n/a</v>
      </c>
      <c r="AE330" s="29" t="str">
        <f t="shared" ref="AE330" si="1122">+IFERROR(AE323/AD323-1,"n/a")</f>
        <v>n/a</v>
      </c>
      <c r="AF330" s="29" t="str">
        <f t="shared" ref="AF330" si="1123">+IFERROR(AF323/AE323-1,"n/a")</f>
        <v>n/a</v>
      </c>
      <c r="AG330" s="29">
        <f t="shared" ref="AG330:AJ333" si="1124">+IFERROR(AG323/AF323-1,"n/a")</f>
        <v>1.0969553012308384</v>
      </c>
      <c r="AH330" s="29">
        <f t="shared" si="1124"/>
        <v>0.35104520646689186</v>
      </c>
      <c r="AI330" s="29">
        <f t="shared" si="1124"/>
        <v>0.93022865853658288</v>
      </c>
      <c r="AJ330" s="29" t="str">
        <f t="shared" si="1124"/>
        <v>n/a</v>
      </c>
    </row>
    <row r="331" spans="2:36" ht="10.15" x14ac:dyDescent="0.2">
      <c r="B331" s="9" t="s">
        <v>80</v>
      </c>
      <c r="H331" s="28" t="str">
        <f t="shared" si="1121"/>
        <v>n/a</v>
      </c>
      <c r="I331" s="28" t="str">
        <f t="shared" si="1116"/>
        <v>n/a</v>
      </c>
      <c r="J331" s="28">
        <f t="shared" si="1116"/>
        <v>0.81558670286930357</v>
      </c>
      <c r="K331" s="28">
        <f t="shared" si="1116"/>
        <v>0.65710989327949187</v>
      </c>
      <c r="L331" s="28">
        <f t="shared" si="1116"/>
        <v>0.7495742056733421</v>
      </c>
      <c r="M331" s="28">
        <f t="shared" si="1116"/>
        <v>1.1330868761552679</v>
      </c>
      <c r="N331" s="28">
        <f t="shared" si="1116"/>
        <v>0.8055454508710238</v>
      </c>
      <c r="O331" s="28">
        <f t="shared" si="1116"/>
        <v>0.87655782218199585</v>
      </c>
      <c r="P331" s="28">
        <f t="shared" si="1116"/>
        <v>0.58996307485733479</v>
      </c>
      <c r="Q331" s="28">
        <f t="shared" si="1116"/>
        <v>0.55047003833832253</v>
      </c>
      <c r="R331" s="28">
        <f t="shared" si="1116"/>
        <v>0.5279263952004658</v>
      </c>
      <c r="S331" s="28">
        <f t="shared" si="1116"/>
        <v>0.522761844692613</v>
      </c>
      <c r="T331" s="28">
        <f t="shared" si="1116"/>
        <v>0.62136598754354488</v>
      </c>
      <c r="U331" s="28">
        <f t="shared" si="1116"/>
        <v>0.47316453552375304</v>
      </c>
      <c r="V331" s="28">
        <f t="shared" si="1116"/>
        <v>0.42129399009581836</v>
      </c>
      <c r="W331" s="28">
        <f t="shared" si="1116"/>
        <v>0.30116706868406307</v>
      </c>
      <c r="X331" s="28">
        <f t="shared" si="1117"/>
        <v>0.27363404343976239</v>
      </c>
      <c r="Y331" s="28">
        <f t="shared" si="1117"/>
        <v>0.26016577952013598</v>
      </c>
      <c r="Z331" s="28">
        <f t="shared" si="1118"/>
        <v>0.20960000000000001</v>
      </c>
      <c r="AA331" s="28">
        <f t="shared" si="1119"/>
        <v>0.20960000000000023</v>
      </c>
      <c r="AE331" s="28">
        <f t="shared" ref="AE331" si="1125">+IFERROR(AE324/AD324-1,"n/a")</f>
        <v>1.7665025732826134</v>
      </c>
      <c r="AF331" s="28">
        <f t="shared" ref="AF331" si="1126">+IFERROR(AF324/AE324-1,"n/a")</f>
        <v>0.78644801229425321</v>
      </c>
      <c r="AG331" s="28">
        <f t="shared" si="1124"/>
        <v>0.88403680939930074</v>
      </c>
      <c r="AH331" s="28">
        <f t="shared" si="1124"/>
        <v>0.54251452396830246</v>
      </c>
      <c r="AI331" s="28">
        <f t="shared" si="1124"/>
        <v>0.4317258033106135</v>
      </c>
      <c r="AJ331" s="28">
        <f t="shared" si="1124"/>
        <v>0.23494285394058023</v>
      </c>
    </row>
    <row r="332" spans="2:36" ht="12" x14ac:dyDescent="0.35">
      <c r="B332" s="8" t="s">
        <v>81</v>
      </c>
      <c r="H332" s="29" t="str">
        <f t="shared" si="1121"/>
        <v>n/a</v>
      </c>
      <c r="I332" s="29" t="str">
        <f t="shared" si="1116"/>
        <v>n/a</v>
      </c>
      <c r="J332" s="29">
        <f t="shared" si="1116"/>
        <v>0.93508662074723436</v>
      </c>
      <c r="K332" s="29">
        <f t="shared" si="1116"/>
        <v>0.8062146892655373</v>
      </c>
      <c r="L332" s="29">
        <f t="shared" si="1116"/>
        <v>0.79366736256089077</v>
      </c>
      <c r="M332" s="29">
        <f t="shared" si="1116"/>
        <v>0.4441375847351241</v>
      </c>
      <c r="N332" s="29">
        <f t="shared" si="1116"/>
        <v>0.49056196742530478</v>
      </c>
      <c r="O332" s="29">
        <f t="shared" si="1116"/>
        <v>0.56427901157334981</v>
      </c>
      <c r="P332" s="29">
        <f t="shared" si="1116"/>
        <v>0.57342386032977699</v>
      </c>
      <c r="Q332" s="29">
        <f t="shared" si="1116"/>
        <v>0.48748261474269805</v>
      </c>
      <c r="R332" s="29">
        <f t="shared" si="1116"/>
        <v>0.46356465735581454</v>
      </c>
      <c r="S332" s="29">
        <f t="shared" si="1116"/>
        <v>0.53529294141171757</v>
      </c>
      <c r="T332" s="29">
        <f t="shared" si="1116"/>
        <v>0.50468499568487224</v>
      </c>
      <c r="U332" s="29">
        <f t="shared" si="1116"/>
        <v>0.51665497896213197</v>
      </c>
      <c r="V332" s="29">
        <f t="shared" si="1116"/>
        <v>0.37770086526576008</v>
      </c>
      <c r="W332" s="29">
        <f t="shared" si="1116"/>
        <v>0.42669097855344251</v>
      </c>
      <c r="X332" s="29">
        <f t="shared" si="1117"/>
        <v>0.17936007210455163</v>
      </c>
      <c r="Y332" s="29">
        <f t="shared" si="1117"/>
        <v>0.12137325164720858</v>
      </c>
      <c r="Z332" s="29">
        <f t="shared" si="1118"/>
        <v>8.9930450842093057E-2</v>
      </c>
      <c r="AA332" s="29">
        <f t="shared" si="1119"/>
        <v>-4.1206223006038045E-2</v>
      </c>
      <c r="AE332" s="29">
        <f t="shared" ref="AE332" si="1127">+IFERROR(AE325/AD325-1,"n/a")</f>
        <v>0.97079697498545658</v>
      </c>
      <c r="AF332" s="29">
        <f t="shared" ref="AF332" si="1128">+IFERROR(AF325/AE325-1,"n/a")</f>
        <v>0.92313595843910501</v>
      </c>
      <c r="AG332" s="29">
        <f t="shared" si="1124"/>
        <v>0.55439587426326131</v>
      </c>
      <c r="AH332" s="29">
        <f t="shared" si="1124"/>
        <v>0.512619480211707</v>
      </c>
      <c r="AI332" s="29">
        <f t="shared" si="1124"/>
        <v>0.45037274946796679</v>
      </c>
      <c r="AJ332" s="29">
        <f t="shared" si="1124"/>
        <v>7.8133150710159249E-2</v>
      </c>
    </row>
    <row r="333" spans="2:36" ht="10.15" x14ac:dyDescent="0.2">
      <c r="B333" s="9" t="s">
        <v>24</v>
      </c>
      <c r="H333" s="28" t="str">
        <f t="shared" si="1121"/>
        <v>n/a</v>
      </c>
      <c r="I333" s="28" t="str">
        <f t="shared" si="1116"/>
        <v>n/a</v>
      </c>
      <c r="J333" s="28">
        <f t="shared" si="1116"/>
        <v>0.84667173417309161</v>
      </c>
      <c r="K333" s="28">
        <f t="shared" si="1116"/>
        <v>0.69207330536542266</v>
      </c>
      <c r="L333" s="28">
        <f t="shared" si="1116"/>
        <v>0.76070252469813382</v>
      </c>
      <c r="M333" s="28">
        <f t="shared" si="1116"/>
        <v>0.92052364537743503</v>
      </c>
      <c r="N333" s="28">
        <f t="shared" si="1116"/>
        <v>0.7196871692343878</v>
      </c>
      <c r="O333" s="28">
        <f t="shared" si="1116"/>
        <v>0.7983923584831798</v>
      </c>
      <c r="P333" s="28">
        <f t="shared" si="1116"/>
        <v>0.58571072319202</v>
      </c>
      <c r="Q333" s="28">
        <f t="shared" si="1116"/>
        <v>0.53585689509135648</v>
      </c>
      <c r="R333" s="28">
        <f t="shared" si="1116"/>
        <v>0.51272012309796566</v>
      </c>
      <c r="S333" s="28">
        <f t="shared" si="1116"/>
        <v>0.52549013916904919</v>
      </c>
      <c r="T333" s="28">
        <f t="shared" si="1116"/>
        <v>0.59159891172724</v>
      </c>
      <c r="U333" s="28">
        <f t="shared" si="1116"/>
        <v>0.48293656525335837</v>
      </c>
      <c r="V333" s="28">
        <f t="shared" si="1116"/>
        <v>0.41132924196702025</v>
      </c>
      <c r="W333" s="28">
        <f t="shared" si="1116"/>
        <v>0.32867199391171975</v>
      </c>
      <c r="X333" s="28">
        <f t="shared" si="1117"/>
        <v>0.25089669482733057</v>
      </c>
      <c r="Y333" s="28">
        <f t="shared" si="1117"/>
        <v>0.22827087908195787</v>
      </c>
      <c r="Z333" s="28">
        <f t="shared" si="1118"/>
        <v>0.18289709130287624</v>
      </c>
      <c r="AA333" s="28">
        <f t="shared" si="1119"/>
        <v>0.15058879914861034</v>
      </c>
      <c r="AE333" s="28">
        <f t="shared" ref="AE333" si="1129">+IFERROR(AE326/AD326-1,"n/a")</f>
        <v>1.5081409844735747</v>
      </c>
      <c r="AF333" s="28">
        <f t="shared" ref="AF333" si="1130">+IFERROR(AF326/AE326-1,"n/a")</f>
        <v>0.82132152485954846</v>
      </c>
      <c r="AG333" s="28">
        <f t="shared" si="1124"/>
        <v>0.79523333030110077</v>
      </c>
      <c r="AH333" s="28">
        <f t="shared" si="1124"/>
        <v>0.53554137780132205</v>
      </c>
      <c r="AI333" s="28">
        <f t="shared" si="1124"/>
        <v>0.4360103556996846</v>
      </c>
      <c r="AJ333" s="28">
        <f t="shared" si="1124"/>
        <v>0.19855195924524427</v>
      </c>
    </row>
    <row r="334" spans="2:36" ht="10.15" x14ac:dyDescent="0.2">
      <c r="B334" s="9"/>
      <c r="H334" s="28"/>
      <c r="I334" s="28"/>
      <c r="J334" s="28"/>
      <c r="K334" s="28"/>
      <c r="L334" s="28"/>
      <c r="M334" s="28"/>
      <c r="N334" s="28"/>
      <c r="O334" s="28"/>
      <c r="P334" s="28"/>
      <c r="Q334" s="28"/>
      <c r="R334" s="28"/>
      <c r="S334" s="28"/>
      <c r="T334" s="28"/>
      <c r="U334" s="28"/>
      <c r="V334" s="28"/>
      <c r="W334" s="28"/>
      <c r="AE334" s="28"/>
      <c r="AF334" s="28"/>
      <c r="AG334" s="28"/>
      <c r="AH334" s="28"/>
      <c r="AI334" s="28"/>
    </row>
    <row r="335" spans="2:36" ht="10.15" x14ac:dyDescent="0.2">
      <c r="B335" t="s">
        <v>95</v>
      </c>
      <c r="D335" s="40" t="str">
        <f>+IFERROR(D326-D339,"n/a")</f>
        <v>n/a</v>
      </c>
      <c r="E335" s="40" t="str">
        <f t="shared" ref="E335:W335" si="1131">+IFERROR(E326-E339,"n/a")</f>
        <v>n/a</v>
      </c>
      <c r="F335" s="40">
        <f t="shared" si="1131"/>
        <v>8.1852740552501473</v>
      </c>
      <c r="G335" s="40">
        <f t="shared" si="1131"/>
        <v>9.9065342668122529</v>
      </c>
      <c r="H335" s="40">
        <f t="shared" si="1131"/>
        <v>9.7835205218247978</v>
      </c>
      <c r="I335" s="40">
        <f t="shared" si="1131"/>
        <v>10.115513125403632</v>
      </c>
      <c r="J335" s="40">
        <f t="shared" si="1131"/>
        <v>12.815034591012147</v>
      </c>
      <c r="K335" s="40">
        <f t="shared" si="1131"/>
        <v>15.130818413221043</v>
      </c>
      <c r="L335" s="40">
        <f t="shared" si="1131"/>
        <v>13.971116425424789</v>
      </c>
      <c r="M335" s="40">
        <f t="shared" si="1131"/>
        <v>14.598293542452303</v>
      </c>
      <c r="N335" s="40">
        <f t="shared" si="1131"/>
        <v>14.69615969200941</v>
      </c>
      <c r="O335" s="40">
        <f t="shared" si="1131"/>
        <v>19.948362470056288</v>
      </c>
      <c r="P335" s="40">
        <f t="shared" si="1131"/>
        <v>21.429102473498233</v>
      </c>
      <c r="Q335" s="40">
        <f t="shared" si="1131"/>
        <v>18.718996405228751</v>
      </c>
      <c r="R335" s="40">
        <f t="shared" si="1131"/>
        <v>20.900205507378871</v>
      </c>
      <c r="S335" s="40">
        <f t="shared" si="1131"/>
        <v>28.164719243354654</v>
      </c>
      <c r="T335" s="40">
        <f t="shared" si="1131"/>
        <v>24.113505645517733</v>
      </c>
      <c r="U335" s="40">
        <f t="shared" si="1131"/>
        <v>25.15203913930624</v>
      </c>
      <c r="V335" s="40">
        <f t="shared" si="1131"/>
        <v>26.344394039364815</v>
      </c>
      <c r="W335" s="40">
        <f t="shared" si="1131"/>
        <v>31.146891807430023</v>
      </c>
      <c r="X335" s="40">
        <f t="shared" ref="X335:AA335" si="1132">+IFERROR(X326-X339,"n/a")</f>
        <v>29.036089795918386</v>
      </c>
      <c r="Y335" s="40">
        <f t="shared" ref="Y335" si="1133">+IFERROR(Y326-Y339,"n/a")</f>
        <v>30.472577107127705</v>
      </c>
      <c r="Z335" s="40">
        <f t="shared" si="1132"/>
        <v>31.019500781275454</v>
      </c>
      <c r="AA335" s="40">
        <f t="shared" si="1132"/>
        <v>35.354602266959006</v>
      </c>
      <c r="AD335" s="40">
        <f t="shared" ref="AD335:AE335" si="1134">+IFERROR(AD326-AD339,"n/a")</f>
        <v>18.277829208589061</v>
      </c>
      <c r="AE335" s="40">
        <f t="shared" si="1134"/>
        <v>32.573984562937859</v>
      </c>
      <c r="AF335" s="31">
        <f>+IFERROR(H335+I335+J335+K335,"n/a")</f>
        <v>47.844886651461614</v>
      </c>
      <c r="AG335" s="31">
        <f>+IFERROR(L335+M335+N335+O335,"n/a")</f>
        <v>63.213932129942791</v>
      </c>
      <c r="AH335" s="31">
        <f>+IFERROR(P335+Q335+R335+S335,"n/a")</f>
        <v>89.213023629460508</v>
      </c>
      <c r="AI335" s="31">
        <f>+IFERROR(T335+U335+V335+W335,"n/a")</f>
        <v>106.75683063161881</v>
      </c>
      <c r="AJ335" s="31">
        <f t="shared" ref="AJ335" si="1135">+IFERROR(X335+Y335+Z335+AA335,"n/a")</f>
        <v>125.88276995128055</v>
      </c>
    </row>
    <row r="336" spans="2:36" ht="10.15" x14ac:dyDescent="0.2">
      <c r="B336" s="8" t="s">
        <v>28</v>
      </c>
      <c r="H336" s="28" t="str">
        <f>+IFERROR(H335/D335-1,"n/a")</f>
        <v>n/a</v>
      </c>
      <c r="I336" s="28" t="str">
        <f t="shared" ref="I336" si="1136">+IFERROR(I335/E335-1,"n/a")</f>
        <v>n/a</v>
      </c>
      <c r="J336" s="28">
        <f t="shared" ref="J336" si="1137">+IFERROR(J335/F335-1,"n/a")</f>
        <v>0.56562071159882632</v>
      </c>
      <c r="K336" s="28">
        <f t="shared" ref="K336" si="1138">+IFERROR(K335/G335-1,"n/a")</f>
        <v>0.5273573992380558</v>
      </c>
      <c r="L336" s="28">
        <f t="shared" ref="L336" si="1139">+IFERROR(L335/H335-1,"n/a")</f>
        <v>0.42802546325307156</v>
      </c>
      <c r="M336" s="28">
        <f t="shared" ref="M336" si="1140">+IFERROR(M335/I335-1,"n/a")</f>
        <v>0.44315897389236958</v>
      </c>
      <c r="N336" s="28">
        <f t="shared" ref="N336" si="1141">+IFERROR(N335/J335-1,"n/a")</f>
        <v>0.14679048172968612</v>
      </c>
      <c r="O336" s="28">
        <f t="shared" ref="O336" si="1142">+IFERROR(O335/K335-1,"n/a")</f>
        <v>0.31839282749079589</v>
      </c>
      <c r="P336" s="28">
        <f t="shared" ref="P336" si="1143">+IFERROR(P335/L335-1,"n/a")</f>
        <v>0.5338146087238469</v>
      </c>
      <c r="Q336" s="28">
        <f t="shared" ref="Q336" si="1144">+IFERROR(Q335/M335-1,"n/a")</f>
        <v>0.28227291435079804</v>
      </c>
      <c r="R336" s="28">
        <f t="shared" ref="R336" si="1145">+IFERROR(R335/N335-1,"n/a")</f>
        <v>0.42215421888363958</v>
      </c>
      <c r="S336" s="28">
        <f t="shared" ref="S336" si="1146">+IFERROR(S335/O335-1,"n/a")</f>
        <v>0.4118812652232291</v>
      </c>
      <c r="T336" s="28">
        <f t="shared" ref="T336" si="1147">+IFERROR(T335/P335-1,"n/a")</f>
        <v>0.12526904359803925</v>
      </c>
      <c r="U336" s="28">
        <f t="shared" ref="U336" si="1148">+IFERROR(U335/Q335-1,"n/a")</f>
        <v>0.34366386930233905</v>
      </c>
      <c r="V336" s="28">
        <f t="shared" ref="V336" si="1149">+IFERROR(V335/R335-1,"n/a")</f>
        <v>0.26048492824933511</v>
      </c>
      <c r="W336" s="28">
        <f t="shared" ref="W336" si="1150">+IFERROR(W335/S335-1,"n/a")</f>
        <v>0.10588326971443185</v>
      </c>
      <c r="X336" s="28">
        <f t="shared" ref="X336:Y336" si="1151">+IFERROR(X335/T335-1,"n/a")</f>
        <v>0.20414220241409287</v>
      </c>
      <c r="Y336" s="28">
        <f t="shared" si="1151"/>
        <v>0.21153505440864317</v>
      </c>
      <c r="Z336" s="28">
        <f t="shared" ref="Z336" si="1152">+IFERROR(Z335/V335-1,"n/a")</f>
        <v>0.17746116061447137</v>
      </c>
      <c r="AA336" s="28">
        <f t="shared" ref="AA336" si="1153">+IFERROR(AA335/W335-1,"n/a")</f>
        <v>0.13509246718882051</v>
      </c>
      <c r="AE336" s="28">
        <f>+IFERROR(AE335/AD335-1,"n/a")</f>
        <v>0.78215827444272179</v>
      </c>
      <c r="AF336" s="28">
        <f t="shared" ref="AF336" si="1154">+IFERROR(AF335/AE335-1,"n/a")</f>
        <v>0.46880669630754146</v>
      </c>
      <c r="AG336" s="28">
        <f t="shared" ref="AG336" si="1155">+IFERROR(AG335/AF335-1,"n/a")</f>
        <v>0.32122649992758778</v>
      </c>
      <c r="AH336" s="28">
        <f t="shared" ref="AH336" si="1156">+IFERROR(AH335/AG335-1,"n/a")</f>
        <v>0.41128736377407904</v>
      </c>
      <c r="AI336" s="28">
        <f t="shared" ref="AI336:AJ336" si="1157">+IFERROR(AI335/AH335-1,"n/a")</f>
        <v>0.19665073874219496</v>
      </c>
      <c r="AJ336" s="28">
        <f t="shared" si="1157"/>
        <v>0.17915424433738392</v>
      </c>
    </row>
    <row r="337" spans="2:36" ht="10.15" x14ac:dyDescent="0.2">
      <c r="B337" s="8" t="s">
        <v>104</v>
      </c>
      <c r="D337" s="43" t="str">
        <f>IFERROR(D335/D326,"n/a")</f>
        <v>n/a</v>
      </c>
      <c r="E337" s="43" t="str">
        <f t="shared" ref="E337:W337" si="1158">IFERROR(E335/E326,"n/a")</f>
        <v>n/a</v>
      </c>
      <c r="F337" s="43">
        <f t="shared" si="1158"/>
        <v>0.44441709497503246</v>
      </c>
      <c r="G337" s="43">
        <f t="shared" si="1158"/>
        <v>0.43747115331473851</v>
      </c>
      <c r="H337" s="43">
        <f t="shared" si="1158"/>
        <v>0.42957280008012283</v>
      </c>
      <c r="I337" s="43">
        <f t="shared" si="1158"/>
        <v>0.3917856278478497</v>
      </c>
      <c r="J337" s="43">
        <f t="shared" si="1158"/>
        <v>0.37677980098236347</v>
      </c>
      <c r="K337" s="43">
        <f t="shared" si="1158"/>
        <v>0.39488525754158849</v>
      </c>
      <c r="L337" s="43">
        <f t="shared" si="1158"/>
        <v>0.34840689340211445</v>
      </c>
      <c r="M337" s="43">
        <f t="shared" si="1158"/>
        <v>0.29440353209479092</v>
      </c>
      <c r="N337" s="43">
        <f t="shared" si="1158"/>
        <v>0.25125935530876065</v>
      </c>
      <c r="O337" s="43">
        <f t="shared" si="1158"/>
        <v>0.28948849163471085</v>
      </c>
      <c r="P337" s="43">
        <f t="shared" si="1158"/>
        <v>0.33700445804171031</v>
      </c>
      <c r="Q337" s="43">
        <f t="shared" si="1158"/>
        <v>0.24579482391938695</v>
      </c>
      <c r="R337" s="43">
        <f t="shared" si="1158"/>
        <v>0.23621656559611737</v>
      </c>
      <c r="S337" s="43">
        <f t="shared" si="1158"/>
        <v>0.26792921654637225</v>
      </c>
      <c r="T337" s="43">
        <f t="shared" si="1158"/>
        <v>0.23826397554980219</v>
      </c>
      <c r="U337" s="43">
        <f t="shared" si="1158"/>
        <v>0.22271055411300417</v>
      </c>
      <c r="V337" s="43">
        <f t="shared" si="1158"/>
        <v>0.21096949732419989</v>
      </c>
      <c r="W337" s="43">
        <f t="shared" si="1158"/>
        <v>0.22300344961287338</v>
      </c>
      <c r="X337" s="43">
        <f t="shared" ref="X337:AA337" si="1159">IFERROR(X335/X326,"n/a")</f>
        <v>0.22935843500176453</v>
      </c>
      <c r="Y337" s="43">
        <f t="shared" ref="Y337" si="1160">IFERROR(Y335/Y326,"n/a")</f>
        <v>0.21967600786591096</v>
      </c>
      <c r="Z337" s="43">
        <f t="shared" si="1159"/>
        <v>0.21</v>
      </c>
      <c r="AA337" s="43">
        <f t="shared" si="1159"/>
        <v>0.22</v>
      </c>
      <c r="AD337" s="43">
        <f t="shared" ref="AD337:AI337" si="1161">IFERROR(AD335/AD326,"n/a")</f>
        <v>0.690485029224021</v>
      </c>
      <c r="AE337" s="43">
        <f t="shared" si="1161"/>
        <v>0.49062377905709725</v>
      </c>
      <c r="AF337" s="43">
        <f t="shared" si="1161"/>
        <v>0.39566407260373637</v>
      </c>
      <c r="AG337" s="43">
        <f t="shared" si="1161"/>
        <v>0.29119438068011511</v>
      </c>
      <c r="AH337" s="43">
        <f t="shared" si="1161"/>
        <v>0.26763130958040365</v>
      </c>
      <c r="AI337" s="43">
        <f t="shared" si="1161"/>
        <v>0.22302151446803908</v>
      </c>
      <c r="AJ337" s="43">
        <f t="shared" ref="AJ337" si="1162">IFERROR(AJ335/AJ326,"n/a")</f>
        <v>0.21941206915146344</v>
      </c>
    </row>
    <row r="338" spans="2:36" ht="10.15" x14ac:dyDescent="0.2">
      <c r="B338" s="8"/>
      <c r="H338" s="28"/>
      <c r="I338" s="28"/>
      <c r="J338" s="28"/>
      <c r="K338" s="28"/>
      <c r="L338" s="28"/>
      <c r="M338" s="28"/>
      <c r="N338" s="28"/>
      <c r="O338" s="28"/>
      <c r="P338" s="28"/>
      <c r="Q338" s="28"/>
      <c r="R338" s="28"/>
      <c r="S338" s="28"/>
      <c r="T338" s="28"/>
      <c r="U338" s="28"/>
      <c r="V338" s="28"/>
      <c r="W338" s="28"/>
      <c r="AE338" s="28"/>
      <c r="AF338" s="28"/>
      <c r="AG338" s="28"/>
      <c r="AH338" s="28"/>
      <c r="AI338" s="28"/>
      <c r="AJ338" s="28"/>
    </row>
    <row r="339" spans="2:36" ht="10.15" x14ac:dyDescent="0.2">
      <c r="B339" s="4" t="s">
        <v>263</v>
      </c>
      <c r="D339" s="38" t="str">
        <f>+IFERROR(D343+D346,"n/a")</f>
        <v>n/a</v>
      </c>
      <c r="E339" s="38" t="str">
        <f t="shared" ref="E339:X339" si="1163">+IFERROR(E343+E346,"n/a")</f>
        <v>n/a</v>
      </c>
      <c r="F339" s="38">
        <f t="shared" si="1163"/>
        <v>10.232725944749852</v>
      </c>
      <c r="G339" s="38">
        <f t="shared" si="1163"/>
        <v>12.738465733187747</v>
      </c>
      <c r="H339" s="38">
        <f t="shared" si="1163"/>
        <v>12.991479478175204</v>
      </c>
      <c r="I339" s="38">
        <f t="shared" si="1163"/>
        <v>15.70348687459637</v>
      </c>
      <c r="J339" s="38">
        <f t="shared" si="1163"/>
        <v>21.196965408987854</v>
      </c>
      <c r="K339" s="38">
        <f t="shared" si="1163"/>
        <v>23.18618158677895</v>
      </c>
      <c r="L339" s="38">
        <f t="shared" si="1163"/>
        <v>26.128883574575212</v>
      </c>
      <c r="M339" s="38">
        <f t="shared" si="1163"/>
        <v>34.987706457547695</v>
      </c>
      <c r="N339" s="38">
        <f t="shared" si="1163"/>
        <v>43.793840307990592</v>
      </c>
      <c r="O339" s="38">
        <f t="shared" si="1163"/>
        <v>48.960637529943703</v>
      </c>
      <c r="P339" s="38">
        <f t="shared" si="1163"/>
        <v>42.15789752650177</v>
      </c>
      <c r="Q339" s="38">
        <f t="shared" si="1163"/>
        <v>57.438003594771246</v>
      </c>
      <c r="R339" s="38">
        <f t="shared" si="1163"/>
        <v>67.578794492621142</v>
      </c>
      <c r="S339" s="38">
        <f t="shared" si="1163"/>
        <v>76.955280756645351</v>
      </c>
      <c r="T339" s="38">
        <f t="shared" si="1163"/>
        <v>77.091494354482279</v>
      </c>
      <c r="U339" s="38">
        <f t="shared" si="1163"/>
        <v>87.783960860693767</v>
      </c>
      <c r="V339" s="38">
        <f t="shared" si="1163"/>
        <v>98.52860596063519</v>
      </c>
      <c r="W339" s="38">
        <f t="shared" si="1163"/>
        <v>108.52310819256996</v>
      </c>
      <c r="X339" s="38">
        <f t="shared" si="1163"/>
        <v>97.560910204081623</v>
      </c>
      <c r="Y339" s="38">
        <f t="shared" ref="Y339" si="1164">+IFERROR(Y343+Y346,"n/a")</f>
        <v>108.2434228928723</v>
      </c>
      <c r="Z339" s="38">
        <f t="shared" ref="Z339:AA339" si="1165">+IFERROR(Z341*Z326,"n/a")</f>
        <v>116.69240770098862</v>
      </c>
      <c r="AA339" s="38">
        <f t="shared" si="1165"/>
        <v>125.34813531012739</v>
      </c>
      <c r="AB339" s="4"/>
      <c r="AC339" s="4"/>
      <c r="AD339" s="38">
        <f t="shared" ref="AD339:AE339" si="1166">+IFERROR(AD343+AD346,"n/a")</f>
        <v>8.1931707914109406</v>
      </c>
      <c r="AE339" s="38">
        <f t="shared" si="1166"/>
        <v>33.819015437062141</v>
      </c>
      <c r="AF339" s="20">
        <f>+IFERROR(H339+I339+J339+K339,"n/a")</f>
        <v>73.07811334853838</v>
      </c>
      <c r="AG339" s="20">
        <f>+IFERROR(L339+M339+N339+O339,"n/a")</f>
        <v>153.8710678700572</v>
      </c>
      <c r="AH339" s="20">
        <f>+IFERROR(P339+Q339+R339+S339,"n/a")</f>
        <v>244.12997637053951</v>
      </c>
      <c r="AI339" s="20">
        <f>+IFERROR(T339+U339+V339+W339,"n/a")</f>
        <v>371.92716936838116</v>
      </c>
      <c r="AJ339" s="20">
        <f t="shared" ref="AJ339" si="1167">+IFERROR(X339+Y339+Z339+AA339,"n/a")</f>
        <v>447.84487610806991</v>
      </c>
    </row>
    <row r="340" spans="2:36" ht="10.15" x14ac:dyDescent="0.2">
      <c r="B340" s="8" t="s">
        <v>28</v>
      </c>
      <c r="H340" s="28" t="str">
        <f>+IFERROR(H339/D339-1,"n/a")</f>
        <v>n/a</v>
      </c>
      <c r="I340" s="28" t="str">
        <f t="shared" ref="I340" si="1168">+IFERROR(I339/E339-1,"n/a")</f>
        <v>n/a</v>
      </c>
      <c r="J340" s="28">
        <f t="shared" ref="J340" si="1169">+IFERROR(J339/F339-1,"n/a")</f>
        <v>1.0714876488863139</v>
      </c>
      <c r="K340" s="28">
        <f t="shared" ref="K340" si="1170">+IFERROR(K339/G339-1,"n/a")</f>
        <v>0.8201706604565091</v>
      </c>
      <c r="L340" s="28">
        <f t="shared" ref="L340" si="1171">+IFERROR(L339/H339-1,"n/a")</f>
        <v>1.0112323325815158</v>
      </c>
      <c r="M340" s="28">
        <f t="shared" ref="M340" si="1172">+IFERROR(M339/I339-1,"n/a")</f>
        <v>1.2280215048383636</v>
      </c>
      <c r="N340" s="28">
        <f t="shared" ref="N340" si="1173">+IFERROR(N339/J339-1,"n/a")</f>
        <v>1.0660429199653882</v>
      </c>
      <c r="O340" s="28">
        <f t="shared" ref="O340" si="1174">+IFERROR(O339/K339-1,"n/a")</f>
        <v>1.1116300390686868</v>
      </c>
      <c r="P340" s="28">
        <f t="shared" ref="P340" si="1175">+IFERROR(P339/L339-1,"n/a")</f>
        <v>0.61345958032143555</v>
      </c>
      <c r="Q340" s="28">
        <f t="shared" ref="Q340" si="1176">+IFERROR(Q339/M339-1,"n/a")</f>
        <v>0.64166244119098237</v>
      </c>
      <c r="R340" s="28">
        <f t="shared" ref="R340" si="1177">+IFERROR(R339/N339-1,"n/a")</f>
        <v>0.54311186270391465</v>
      </c>
      <c r="S340" s="28">
        <f t="shared" ref="S340" si="1178">+IFERROR(S339/O339-1,"n/a")</f>
        <v>0.57177856823413453</v>
      </c>
      <c r="T340" s="28">
        <f t="shared" ref="T340" si="1179">+IFERROR(T339/P339-1,"n/a")</f>
        <v>0.82863707342189352</v>
      </c>
      <c r="U340" s="28">
        <f t="shared" ref="U340" si="1180">+IFERROR(U339/Q339-1,"n/a")</f>
        <v>0.52832541813283029</v>
      </c>
      <c r="V340" s="28">
        <f t="shared" ref="V340" si="1181">+IFERROR(V339/R339-1,"n/a")</f>
        <v>0.45798111227618055</v>
      </c>
      <c r="W340" s="28">
        <f t="shared" ref="W340:Y340" si="1182">+IFERROR(W339/S339-1,"n/a")</f>
        <v>0.41021002230829517</v>
      </c>
      <c r="X340" s="28">
        <f t="shared" si="1182"/>
        <v>0.26552106715530543</v>
      </c>
      <c r="Y340" s="28">
        <f t="shared" si="1182"/>
        <v>0.23306606163107735</v>
      </c>
      <c r="Z340" s="28">
        <f t="shared" ref="Z340" si="1183">+IFERROR(Z339/V339-1,"n/a")</f>
        <v>0.18435054026452335</v>
      </c>
      <c r="AA340" s="28">
        <f t="shared" ref="AA340" si="1184">+IFERROR(AA339/W339-1,"n/a")</f>
        <v>0.15503635490887424</v>
      </c>
      <c r="AE340" s="28">
        <f>+IFERROR(AE339/AD339-1,"n/a")</f>
        <v>3.1277078554880449</v>
      </c>
      <c r="AF340" s="28">
        <f t="shared" ref="AF340" si="1185">+IFERROR(AF339/AE339-1,"n/a")</f>
        <v>1.1608586886433225</v>
      </c>
      <c r="AG340" s="28">
        <f t="shared" ref="AG340" si="1186">+IFERROR(AG339/AF339-1,"n/a")</f>
        <v>1.1055697912750611</v>
      </c>
      <c r="AH340" s="28">
        <f t="shared" ref="AH340" si="1187">+IFERROR(AH339/AG339-1,"n/a")</f>
        <v>0.5865879125288529</v>
      </c>
      <c r="AI340" s="28">
        <f t="shared" ref="AI340:AJ340" si="1188">+IFERROR(AI339/AH339-1,"n/a")</f>
        <v>0.5234801350403262</v>
      </c>
      <c r="AJ340" s="28">
        <f t="shared" si="1188"/>
        <v>0.20411981966419579</v>
      </c>
    </row>
    <row r="341" spans="2:36" ht="10.15" x14ac:dyDescent="0.2">
      <c r="B341" s="8" t="s">
        <v>29</v>
      </c>
      <c r="D341" s="43" t="str">
        <f>IFERROR(D339/D326,"n/a")</f>
        <v>n/a</v>
      </c>
      <c r="E341" s="43" t="str">
        <f t="shared" ref="E341:W341" si="1189">IFERROR(E339/E326,"n/a")</f>
        <v>n/a</v>
      </c>
      <c r="F341" s="43">
        <f t="shared" si="1189"/>
        <v>0.55558290502496754</v>
      </c>
      <c r="G341" s="43">
        <f t="shared" si="1189"/>
        <v>0.56252884668526149</v>
      </c>
      <c r="H341" s="43">
        <f t="shared" si="1189"/>
        <v>0.57042719991987723</v>
      </c>
      <c r="I341" s="43">
        <f t="shared" si="1189"/>
        <v>0.60821437215215035</v>
      </c>
      <c r="J341" s="43">
        <f t="shared" si="1189"/>
        <v>0.62322019901763648</v>
      </c>
      <c r="K341" s="43">
        <f t="shared" si="1189"/>
        <v>0.60511474245841157</v>
      </c>
      <c r="L341" s="43">
        <f t="shared" si="1189"/>
        <v>0.65159310659788561</v>
      </c>
      <c r="M341" s="43">
        <f t="shared" si="1189"/>
        <v>0.70559646790520902</v>
      </c>
      <c r="N341" s="43">
        <f t="shared" si="1189"/>
        <v>0.74874064469123935</v>
      </c>
      <c r="O341" s="43">
        <f t="shared" si="1189"/>
        <v>0.71051150836528909</v>
      </c>
      <c r="P341" s="43">
        <f t="shared" si="1189"/>
        <v>0.66299554195828969</v>
      </c>
      <c r="Q341" s="43">
        <f t="shared" si="1189"/>
        <v>0.7542051760806131</v>
      </c>
      <c r="R341" s="43">
        <f t="shared" si="1189"/>
        <v>0.76378343440388263</v>
      </c>
      <c r="S341" s="43">
        <f t="shared" si="1189"/>
        <v>0.73207078345362775</v>
      </c>
      <c r="T341" s="43">
        <f t="shared" si="1189"/>
        <v>0.76173602445019784</v>
      </c>
      <c r="U341" s="43">
        <f t="shared" si="1189"/>
        <v>0.77728944588699589</v>
      </c>
      <c r="V341" s="43">
        <f t="shared" si="1189"/>
        <v>0.78903050267580011</v>
      </c>
      <c r="W341" s="43">
        <f t="shared" si="1189"/>
        <v>0.77699655038712656</v>
      </c>
      <c r="X341" s="43">
        <f t="shared" ref="X341" si="1190">IFERROR(X339/X326,"n/a")</f>
        <v>0.77064156499823544</v>
      </c>
      <c r="Y341" s="43">
        <f t="shared" ref="Y341" si="1191">IFERROR(Y339/Y326,"n/a")</f>
        <v>0.78032399213408909</v>
      </c>
      <c r="Z341" s="69">
        <v>0.79</v>
      </c>
      <c r="AA341" s="69">
        <v>0.78</v>
      </c>
      <c r="AD341" s="43">
        <f t="shared" ref="AD341:AI341" si="1192">IFERROR(AD339/AD326,"n/a")</f>
        <v>0.309514970775979</v>
      </c>
      <c r="AE341" s="43">
        <f t="shared" si="1192"/>
        <v>0.50937622094290269</v>
      </c>
      <c r="AF341" s="43">
        <f t="shared" si="1192"/>
        <v>0.60433592739626352</v>
      </c>
      <c r="AG341" s="43">
        <f t="shared" si="1192"/>
        <v>0.70880561931988484</v>
      </c>
      <c r="AH341" s="43">
        <f t="shared" si="1192"/>
        <v>0.73236869041959629</v>
      </c>
      <c r="AI341" s="43">
        <f t="shared" si="1192"/>
        <v>0.77697848553196092</v>
      </c>
      <c r="AJ341" s="43">
        <f t="shared" ref="AJ341" si="1193">IFERROR(AJ339/AJ326,"n/a")</f>
        <v>0.7805879308485365</v>
      </c>
    </row>
    <row r="342" spans="2:36" ht="10.15" x14ac:dyDescent="0.2">
      <c r="B342" s="8"/>
      <c r="H342" s="28"/>
      <c r="I342" s="28"/>
      <c r="J342" s="28"/>
      <c r="K342" s="28"/>
      <c r="L342" s="28"/>
      <c r="M342" s="28"/>
      <c r="N342" s="28"/>
      <c r="O342" s="28"/>
      <c r="P342" s="28"/>
      <c r="Q342" s="28"/>
      <c r="R342" s="28"/>
      <c r="S342" s="28"/>
      <c r="T342" s="28"/>
      <c r="U342" s="28"/>
      <c r="V342" s="28"/>
      <c r="W342" s="28"/>
      <c r="AE342" s="28"/>
      <c r="AF342" s="28"/>
      <c r="AG342" s="28"/>
      <c r="AH342" s="28"/>
      <c r="AI342" s="28"/>
      <c r="AJ342" s="28"/>
    </row>
    <row r="343" spans="2:36" ht="10.15" x14ac:dyDescent="0.2">
      <c r="B343" t="s">
        <v>100</v>
      </c>
      <c r="D343" s="40" t="str">
        <f>+IFERROR(D346/(1-D344)*D344,"n/a")</f>
        <v>n/a</v>
      </c>
      <c r="E343" s="40" t="str">
        <f t="shared" ref="E343" si="1194">+IFERROR(E346/(1-E344)*E344,"n/a")</f>
        <v>n/a</v>
      </c>
      <c r="F343" s="40">
        <f t="shared" ref="F343" si="1195">+IFERROR(F346/(1-F344)*F344,"n/a")</f>
        <v>1.9277259447498545</v>
      </c>
      <c r="G343" s="40">
        <f t="shared" ref="G343" si="1196">+IFERROR(G346/(1-G344)*G344,"n/a")</f>
        <v>2.3264657331877463</v>
      </c>
      <c r="H343" s="40">
        <f t="shared" ref="H343" si="1197">+IFERROR(H346/(1-H344)*H344,"n/a")</f>
        <v>2.184479478175203</v>
      </c>
      <c r="I343" s="40">
        <f t="shared" ref="I343" si="1198">+IFERROR(I346/(1-I344)*I344,"n/a")</f>
        <v>2.625486874596362</v>
      </c>
      <c r="J343" s="40">
        <f t="shared" ref="J343" si="1199">+IFERROR(J346/(1-J344)*J344,"n/a")</f>
        <v>3.4189654089878503</v>
      </c>
      <c r="K343" s="40">
        <f t="shared" ref="K343" si="1200">+IFERROR(K346/(1-K344)*K344,"n/a")</f>
        <v>4.2951815867789547</v>
      </c>
      <c r="L343" s="40">
        <f t="shared" ref="L343" si="1201">+IFERROR(L346/(1-L344)*L344,"n/a")</f>
        <v>4.1728835745752066</v>
      </c>
      <c r="M343" s="40">
        <f t="shared" ref="M343" si="1202">+IFERROR(M346/(1-M344)*M344,"n/a")</f>
        <v>6.0187064575476974</v>
      </c>
      <c r="N343" s="40">
        <f t="shared" ref="N343" si="1203">+IFERROR(N346/(1-N344)*N344,"n/a")</f>
        <v>7.6068403079906037</v>
      </c>
      <c r="O343" s="40">
        <f t="shared" ref="O343" si="1204">+IFERROR(O346/(1-O344)*O344,"n/a")</f>
        <v>9.4196375299437154</v>
      </c>
      <c r="P343" s="40">
        <f t="shared" ref="P343" si="1205">+IFERROR(P346/(1-P344)*P344,"n/a")</f>
        <v>7.9368975265017676</v>
      </c>
      <c r="Q343" s="40">
        <f t="shared" ref="Q343" si="1206">+IFERROR(Q346/(1-Q344)*Q344,"n/a")</f>
        <v>10.697003594771243</v>
      </c>
      <c r="R343" s="40">
        <f t="shared" ref="R343" si="1207">+IFERROR(R346/(1-R344)*R344,"n/a")</f>
        <v>11.825794492621148</v>
      </c>
      <c r="S343" s="40">
        <f t="shared" ref="S343" si="1208">+IFERROR(S346/(1-S344)*S344,"n/a")</f>
        <v>14.17828075664535</v>
      </c>
      <c r="T343" s="40">
        <f t="shared" ref="T343" si="1209">+IFERROR(T346/(1-T344)*T344,"n/a")</f>
        <v>12.40149435448226</v>
      </c>
      <c r="U343" s="40">
        <f t="shared" ref="U343" si="1210">+IFERROR(U346/(1-U344)*U344,"n/a")</f>
        <v>14.881960860693757</v>
      </c>
      <c r="V343" s="40">
        <f t="shared" ref="V343" si="1211">+IFERROR(V346/(1-V344)*V344,"n/a")</f>
        <v>16.5896059606352</v>
      </c>
      <c r="W343" s="40">
        <f t="shared" ref="W343:X343" si="1212">+IFERROR(W346/(1-W344)*W344,"n/a")</f>
        <v>19.153108192569952</v>
      </c>
      <c r="X343" s="40">
        <f t="shared" si="1212"/>
        <v>16.552910204081627</v>
      </c>
      <c r="Y343" s="40">
        <f t="shared" ref="Y343" si="1213">+IFERROR(Y346/(1-Y344)*Y344,"n/a")</f>
        <v>19.607422892872307</v>
      </c>
      <c r="Z343" s="40">
        <f t="shared" ref="Z343:AA343" si="1214">+IFERROR(Z344*Z339,"n/a")</f>
        <v>19.647908782253857</v>
      </c>
      <c r="AA343" s="40">
        <f t="shared" si="1214"/>
        <v>22.122536271921291</v>
      </c>
      <c r="AD343" s="40">
        <f t="shared" ref="AD343" si="1215">+IFERROR(AD346/(1-AD344)*AD344,"n/a")</f>
        <v>1.4611707914109349</v>
      </c>
      <c r="AE343" s="40">
        <f t="shared" ref="AE343" si="1216">+IFERROR(AE346/(1-AE344)*AE344,"n/a")</f>
        <v>5.9420154370621407</v>
      </c>
      <c r="AF343" s="31">
        <f>+IFERROR(H343+I343+J343+K343,"n/a")</f>
        <v>12.524113348538371</v>
      </c>
      <c r="AG343" s="31">
        <f>+IFERROR(L343+M343+N343+O343,"n/a")</f>
        <v>27.218067870057219</v>
      </c>
      <c r="AH343" s="31">
        <f>+IFERROR(P343+Q343+R343+S343,"n/a")</f>
        <v>44.637976370539505</v>
      </c>
      <c r="AI343" s="31">
        <f>+IFERROR(T343+U343+V343+W343,"n/a")</f>
        <v>63.026169368381169</v>
      </c>
      <c r="AJ343" s="31">
        <f t="shared" ref="AJ343" si="1217">+IFERROR(X343+Y343+Z343+AA343,"n/a")</f>
        <v>77.93077815112909</v>
      </c>
    </row>
    <row r="344" spans="2:36" ht="10.15" x14ac:dyDescent="0.2">
      <c r="B344" s="8" t="s">
        <v>101</v>
      </c>
      <c r="D344" s="70">
        <f t="shared" ref="D344:Y344" si="1218">+IFERROR(-D$608/D$607,"n/a")</f>
        <v>0.14845857670447102</v>
      </c>
      <c r="E344" s="70">
        <f t="shared" si="1218"/>
        <v>0.16836458119146863</v>
      </c>
      <c r="F344" s="70">
        <f t="shared" si="1218"/>
        <v>0.18838830973861084</v>
      </c>
      <c r="G344" s="70">
        <f t="shared" si="1218"/>
        <v>0.18263311939730423</v>
      </c>
      <c r="H344" s="70">
        <f t="shared" si="1218"/>
        <v>0.16814709070240838</v>
      </c>
      <c r="I344" s="70">
        <f t="shared" si="1218"/>
        <v>0.16719133117139917</v>
      </c>
      <c r="J344" s="70">
        <f t="shared" si="1218"/>
        <v>0.16129504120142377</v>
      </c>
      <c r="K344" s="70">
        <f t="shared" si="1218"/>
        <v>0.18524747469536429</v>
      </c>
      <c r="L344" s="70">
        <f t="shared" si="1218"/>
        <v>0.15970386039132736</v>
      </c>
      <c r="M344" s="70">
        <f t="shared" si="1218"/>
        <v>0.17202346386581499</v>
      </c>
      <c r="N344" s="70">
        <f t="shared" si="1218"/>
        <v>0.1736965804892581</v>
      </c>
      <c r="O344" s="70">
        <f t="shared" si="1218"/>
        <v>0.19239205217012922</v>
      </c>
      <c r="P344" s="70">
        <f t="shared" si="1218"/>
        <v>0.18826597131681877</v>
      </c>
      <c r="Q344" s="70">
        <f t="shared" si="1218"/>
        <v>0.18623564409096247</v>
      </c>
      <c r="R344" s="70">
        <f t="shared" si="1218"/>
        <v>0.17499268197085688</v>
      </c>
      <c r="S344" s="70">
        <f t="shared" si="1218"/>
        <v>0.18424051757385093</v>
      </c>
      <c r="T344" s="70">
        <f t="shared" si="1218"/>
        <v>0.16086721963719736</v>
      </c>
      <c r="U344" s="70">
        <f t="shared" si="1218"/>
        <v>0.16952938457983521</v>
      </c>
      <c r="V344" s="70">
        <f t="shared" si="1218"/>
        <v>0.16837349720814268</v>
      </c>
      <c r="W344" s="70">
        <f t="shared" si="1218"/>
        <v>0.17648875443729015</v>
      </c>
      <c r="X344" s="70">
        <f t="shared" si="1218"/>
        <v>0.16966744333827574</v>
      </c>
      <c r="Y344" s="70">
        <f t="shared" si="1218"/>
        <v>0.1811419333281582</v>
      </c>
      <c r="Z344" s="70">
        <f t="shared" ref="Z344:AA344" si="1219">+V344</f>
        <v>0.16837349720814268</v>
      </c>
      <c r="AA344" s="70">
        <f t="shared" si="1219"/>
        <v>0.17648875443729015</v>
      </c>
      <c r="AB344" s="71"/>
      <c r="AC344" s="71"/>
      <c r="AD344" s="70">
        <f t="shared" ref="AD344:AE344" si="1220">+IFERROR(-AD$608/AD$607,"n/a")</f>
        <v>0.17834008695909381</v>
      </c>
      <c r="AE344" s="70">
        <f t="shared" si="1220"/>
        <v>0.17570042652839346</v>
      </c>
      <c r="AF344" s="28">
        <f>+IFERROR(AF343/AF339,"n/a")</f>
        <v>0.17137981229490598</v>
      </c>
      <c r="AG344" s="28">
        <f t="shared" ref="AG344" si="1221">+IFERROR(AG343/AG339,"n/a")</f>
        <v>0.17688879557944345</v>
      </c>
      <c r="AH344" s="28">
        <f t="shared" ref="AH344" si="1222">+IFERROR(AH343/AH339,"n/a")</f>
        <v>0.18284512633052552</v>
      </c>
      <c r="AI344" s="28">
        <f t="shared" ref="AI344:AJ344" si="1223">+IFERROR(AI343/AI339,"n/a")</f>
        <v>0.16945836324733754</v>
      </c>
      <c r="AJ344" s="28">
        <f t="shared" si="1223"/>
        <v>0.17401288327417089</v>
      </c>
    </row>
    <row r="345" spans="2:36" ht="10.15" x14ac:dyDescent="0.2">
      <c r="B345" s="8"/>
    </row>
    <row r="346" spans="2:36" s="4" customFormat="1" ht="10.15" x14ac:dyDescent="0.2">
      <c r="B346" s="4" t="s">
        <v>26</v>
      </c>
      <c r="D346" s="44" t="s">
        <v>76</v>
      </c>
      <c r="E346" s="44" t="s">
        <v>76</v>
      </c>
      <c r="F346" s="17">
        <v>8.3049999999999979</v>
      </c>
      <c r="G346" s="17">
        <v>10.412000000000001</v>
      </c>
      <c r="H346" s="17">
        <v>10.807</v>
      </c>
      <c r="I346" s="17">
        <v>13.078000000000008</v>
      </c>
      <c r="J346" s="17">
        <v>17.778000000000002</v>
      </c>
      <c r="K346" s="17">
        <v>18.890999999999995</v>
      </c>
      <c r="L346" s="17">
        <v>21.956000000000007</v>
      </c>
      <c r="M346" s="17">
        <v>28.968999999999998</v>
      </c>
      <c r="N346" s="17">
        <v>36.186999999999991</v>
      </c>
      <c r="O346" s="17">
        <v>39.54099999999999</v>
      </c>
      <c r="P346" s="17">
        <v>34.221000000000004</v>
      </c>
      <c r="Q346" s="17">
        <v>46.741000000000007</v>
      </c>
      <c r="R346" s="17">
        <v>55.753</v>
      </c>
      <c r="S346" s="17">
        <v>62.777000000000001</v>
      </c>
      <c r="T346" s="17">
        <v>64.690000000000012</v>
      </c>
      <c r="U346" s="17">
        <v>72.902000000000015</v>
      </c>
      <c r="V346" s="17">
        <v>81.938999999999993</v>
      </c>
      <c r="W346" s="17">
        <v>89.37</v>
      </c>
      <c r="X346" s="17">
        <v>81.007999999999996</v>
      </c>
      <c r="Y346" s="17">
        <v>88.635999999999996</v>
      </c>
      <c r="Z346" s="38">
        <f t="shared" ref="Z346:AA346" si="1224">+IFERROR(Z339-Z343,"n/a")</f>
        <v>97.044498918734774</v>
      </c>
      <c r="AA346" s="38">
        <f t="shared" si="1224"/>
        <v>103.2255990382061</v>
      </c>
      <c r="AD346" s="17">
        <v>6.7320000000000064</v>
      </c>
      <c r="AE346" s="17">
        <v>27.876999999999999</v>
      </c>
      <c r="AF346" s="38">
        <f>+IFERROR(H346+I346+J346+K346,"n/a")</f>
        <v>60.554000000000002</v>
      </c>
      <c r="AG346" s="38">
        <f>+IFERROR(L346+M346+N346+O346,"n/a")</f>
        <v>126.65299999999999</v>
      </c>
      <c r="AH346" s="38">
        <f>+IFERROR(P346+Q346+R346+S346,"n/a")</f>
        <v>199.49200000000002</v>
      </c>
      <c r="AI346" s="38">
        <f t="shared" ref="AI346" si="1225">+IFERROR(T346+U346+V346+W346,"n/a")</f>
        <v>308.90100000000007</v>
      </c>
      <c r="AJ346" s="38">
        <f t="shared" ref="AJ346" si="1226">+IFERROR(X346+Y346+Z346+AA346,"n/a")</f>
        <v>369.91409795694091</v>
      </c>
    </row>
    <row r="347" spans="2:36" ht="10.15" x14ac:dyDescent="0.2">
      <c r="B347" s="8" t="s">
        <v>28</v>
      </c>
      <c r="H347" s="28" t="str">
        <f>+IFERROR(H346/D346-1,"n/a")</f>
        <v>n/a</v>
      </c>
      <c r="I347" s="28" t="str">
        <f t="shared" ref="I347" si="1227">+IFERROR(I346/E346-1,"n/a")</f>
        <v>n/a</v>
      </c>
      <c r="J347" s="28">
        <f t="shared" ref="J347" si="1228">+IFERROR(J346/F346-1,"n/a")</f>
        <v>1.1406381697772434</v>
      </c>
      <c r="K347" s="28">
        <f t="shared" ref="K347" si="1229">+IFERROR(K346/G346-1,"n/a")</f>
        <v>0.81434882827506661</v>
      </c>
      <c r="L347" s="28">
        <f t="shared" ref="L347" si="1230">+IFERROR(L346/H346-1,"n/a")</f>
        <v>1.0316461552697329</v>
      </c>
      <c r="M347" s="28">
        <f t="shared" ref="M347" si="1231">+IFERROR(M346/I346-1,"n/a")</f>
        <v>1.2150940510781449</v>
      </c>
      <c r="N347" s="28">
        <f t="shared" ref="N347" si="1232">+IFERROR(N346/J346-1,"n/a")</f>
        <v>1.0354933063336702</v>
      </c>
      <c r="O347" s="28">
        <f t="shared" ref="O347" si="1233">+IFERROR(O346/K346-1,"n/a")</f>
        <v>1.093113122650998</v>
      </c>
      <c r="P347" s="28">
        <f t="shared" ref="P347" si="1234">+IFERROR(P346/L346-1,"n/a")</f>
        <v>0.55861723446893752</v>
      </c>
      <c r="Q347" s="28">
        <f t="shared" ref="Q347" si="1235">+IFERROR(Q346/M346-1,"n/a")</f>
        <v>0.61348337878421799</v>
      </c>
      <c r="R347" s="28">
        <f t="shared" ref="R347" si="1236">+IFERROR(R346/N346-1,"n/a")</f>
        <v>0.54069140851687103</v>
      </c>
      <c r="S347" s="28">
        <f t="shared" ref="S347" si="1237">+IFERROR(S346/O346-1,"n/a")</f>
        <v>0.58764320578639939</v>
      </c>
      <c r="T347" s="28">
        <f t="shared" ref="T347" si="1238">+IFERROR(T346/P346-1,"n/a")</f>
        <v>0.89035972063937363</v>
      </c>
      <c r="U347" s="28">
        <f t="shared" ref="U347" si="1239">+IFERROR(U346/Q346-1,"n/a")</f>
        <v>0.55970133287691759</v>
      </c>
      <c r="V347" s="28">
        <f t="shared" ref="V347" si="1240">+IFERROR(V346/R346-1,"n/a")</f>
        <v>0.46967876168098566</v>
      </c>
      <c r="W347" s="28">
        <f t="shared" ref="W347:Y347" si="1241">+IFERROR(W346/S346-1,"n/a")</f>
        <v>0.42361055800691338</v>
      </c>
      <c r="X347" s="28">
        <f t="shared" si="1241"/>
        <v>0.2522491884371616</v>
      </c>
      <c r="Y347" s="28">
        <f t="shared" si="1241"/>
        <v>0.2158239828811277</v>
      </c>
      <c r="Z347" s="28">
        <f t="shared" ref="Z347" si="1242">+IFERROR(Z346/V346-1,"n/a")</f>
        <v>0.18435054026452335</v>
      </c>
      <c r="AA347" s="28">
        <f t="shared" ref="AA347" si="1243">+IFERROR(AA346/W346-1,"n/a")</f>
        <v>0.15503635490887424</v>
      </c>
      <c r="AE347" s="28">
        <f>+IFERROR(AE346/AD346-1,"n/a")</f>
        <v>3.140968508615563</v>
      </c>
      <c r="AF347" s="28">
        <f t="shared" ref="AF347" si="1244">+IFERROR(AF346/AE346-1,"n/a")</f>
        <v>1.1721849553395272</v>
      </c>
      <c r="AG347" s="28">
        <f t="shared" ref="AG347" si="1245">+IFERROR(AG346/AF346-1,"n/a")</f>
        <v>1.0915711596261186</v>
      </c>
      <c r="AH347" s="28">
        <f t="shared" ref="AH347" si="1246">+IFERROR(AH346/AG346-1,"n/a")</f>
        <v>0.57510678783763547</v>
      </c>
      <c r="AI347" s="28">
        <f t="shared" ref="AI347:AJ347" si="1247">+IFERROR(AI346/AH346-1,"n/a")</f>
        <v>0.54843803260281132</v>
      </c>
      <c r="AJ347" s="28">
        <f t="shared" si="1247"/>
        <v>0.19751667348743074</v>
      </c>
    </row>
    <row r="348" spans="2:36" ht="10.15" x14ac:dyDescent="0.2">
      <c r="B348" s="8" t="s">
        <v>29</v>
      </c>
      <c r="D348" s="43" t="str">
        <f t="shared" ref="D348:E348" si="1248">IFERROR(D346/D326,"n/a")</f>
        <v>n/a</v>
      </c>
      <c r="E348" s="43" t="str">
        <f t="shared" si="1248"/>
        <v>n/a</v>
      </c>
      <c r="F348" s="43">
        <f>IFERROR(F346/F326,"n/a")</f>
        <v>0.45091758062764675</v>
      </c>
      <c r="G348" s="43">
        <f t="shared" ref="G348:W348" si="1249">IFERROR(G346/G326,"n/a")</f>
        <v>0.4597924486641643</v>
      </c>
      <c r="H348" s="43">
        <f t="shared" si="1249"/>
        <v>0.47451152579582873</v>
      </c>
      <c r="I348" s="43">
        <f t="shared" si="1249"/>
        <v>0.5065262016344555</v>
      </c>
      <c r="J348" s="43">
        <f t="shared" si="1249"/>
        <v>0.52269787133952728</v>
      </c>
      <c r="K348" s="43">
        <f t="shared" si="1249"/>
        <v>0.49301876451705506</v>
      </c>
      <c r="L348" s="43">
        <f t="shared" si="1249"/>
        <v>0.5475311720698256</v>
      </c>
      <c r="M348" s="43">
        <f t="shared" si="1249"/>
        <v>0.5842173194046707</v>
      </c>
      <c r="N348" s="43">
        <f t="shared" si="1249"/>
        <v>0.61868695503504856</v>
      </c>
      <c r="O348" s="43">
        <f t="shared" si="1249"/>
        <v>0.57381474118039721</v>
      </c>
      <c r="P348" s="43">
        <f t="shared" si="1249"/>
        <v>0.53817604227279159</v>
      </c>
      <c r="Q348" s="43">
        <f t="shared" si="1249"/>
        <v>0.6137452893365023</v>
      </c>
      <c r="R348" s="43">
        <f t="shared" si="1249"/>
        <v>0.63012692277263527</v>
      </c>
      <c r="S348" s="43">
        <f t="shared" si="1249"/>
        <v>0.59719368340943679</v>
      </c>
      <c r="T348" s="43">
        <f t="shared" si="1249"/>
        <v>0.63919766809940226</v>
      </c>
      <c r="U348" s="43">
        <f t="shared" si="1249"/>
        <v>0.64551604448537236</v>
      </c>
      <c r="V348" s="43">
        <f t="shared" si="1249"/>
        <v>0.65617867753637693</v>
      </c>
      <c r="W348" s="43">
        <f t="shared" si="1249"/>
        <v>0.63986539700723144</v>
      </c>
      <c r="X348" s="43">
        <f t="shared" ref="X348:AA348" si="1250">IFERROR(X346/X326,"n/a")</f>
        <v>0.63988878093477719</v>
      </c>
      <c r="Y348" s="43">
        <f t="shared" ref="Y348" si="1251">IFERROR(Y346/Y326,"n/a")</f>
        <v>0.63897459557657366</v>
      </c>
      <c r="Z348" s="43">
        <f t="shared" si="1250"/>
        <v>0.65698493720556739</v>
      </c>
      <c r="AA348" s="43">
        <f t="shared" si="1250"/>
        <v>0.64233877153891372</v>
      </c>
      <c r="AD348" s="43">
        <f t="shared" ref="AD348:AI348" si="1252">IFERROR(AD346/AD326,"n/a")</f>
        <v>0.25431604397264951</v>
      </c>
      <c r="AE348" s="43">
        <f t="shared" si="1252"/>
        <v>0.4198786016598135</v>
      </c>
      <c r="AF348" s="43">
        <f t="shared" si="1252"/>
        <v>0.50076494959602391</v>
      </c>
      <c r="AG348" s="43">
        <f t="shared" si="1252"/>
        <v>0.58342584701844891</v>
      </c>
      <c r="AH348" s="43">
        <f t="shared" si="1252"/>
        <v>0.59845864469930377</v>
      </c>
      <c r="AI348" s="43">
        <f t="shared" si="1252"/>
        <v>0.64531298309531981</v>
      </c>
      <c r="AJ348" s="43">
        <f t="shared" ref="AJ348" si="1253">IFERROR(AJ346/AJ326,"n/a")</f>
        <v>0.6447555743525637</v>
      </c>
    </row>
    <row r="349" spans="2:36" ht="10.15" x14ac:dyDescent="0.2">
      <c r="B349" s="9"/>
    </row>
    <row r="350" spans="2:36" ht="10.15" x14ac:dyDescent="0.2">
      <c r="B350" s="2" t="s">
        <v>22</v>
      </c>
      <c r="C350" s="1"/>
    </row>
    <row r="351" spans="2:36" ht="10.15" x14ac:dyDescent="0.2">
      <c r="B351" s="4"/>
    </row>
    <row r="352" spans="2:36" ht="10.15" x14ac:dyDescent="0.2">
      <c r="B352" s="5" t="s">
        <v>227</v>
      </c>
    </row>
    <row r="353" spans="2:36" ht="10.15" x14ac:dyDescent="0.2">
      <c r="B353" s="111" t="s">
        <v>219</v>
      </c>
      <c r="D353" s="45" t="str">
        <f t="shared" ref="D353:W353" si="1254">+D370</f>
        <v>n/a</v>
      </c>
      <c r="E353" s="45">
        <f t="shared" si="1254"/>
        <v>1210.8</v>
      </c>
      <c r="F353" s="45">
        <f t="shared" si="1254"/>
        <v>1264.059</v>
      </c>
      <c r="G353" s="45">
        <f t="shared" si="1254"/>
        <v>1342.89</v>
      </c>
      <c r="H353" s="45">
        <f t="shared" si="1254"/>
        <v>1387.127</v>
      </c>
      <c r="I353" s="45">
        <f t="shared" si="1254"/>
        <v>1450.8</v>
      </c>
      <c r="J353" s="45">
        <f t="shared" si="1254"/>
        <v>1571.1399999999999</v>
      </c>
      <c r="K353" s="45">
        <f t="shared" si="1254"/>
        <v>1675.441</v>
      </c>
      <c r="L353" s="45">
        <f t="shared" si="1254"/>
        <v>1821.4680000000001</v>
      </c>
      <c r="M353" s="45">
        <f t="shared" si="1254"/>
        <v>1969.3500000000001</v>
      </c>
      <c r="N353" s="45">
        <f t="shared" si="1254"/>
        <v>2053.6390000000001</v>
      </c>
      <c r="O353" s="45">
        <f t="shared" si="1254"/>
        <v>2113.953</v>
      </c>
      <c r="P353" s="45">
        <f t="shared" si="1254"/>
        <v>2107.848</v>
      </c>
      <c r="Q353" s="45">
        <f t="shared" si="1254"/>
        <v>2379.38</v>
      </c>
      <c r="R353" s="45">
        <f t="shared" si="1254"/>
        <v>2651.453</v>
      </c>
      <c r="S353" s="45">
        <f t="shared" si="1254"/>
        <v>3117.5079999999998</v>
      </c>
      <c r="T353" s="45">
        <f t="shared" si="1254"/>
        <v>3309.91</v>
      </c>
      <c r="U353" s="45">
        <f t="shared" si="1254"/>
        <v>3624.9410000000003</v>
      </c>
      <c r="V353" s="45">
        <f t="shared" si="1254"/>
        <v>3903.3159999999998</v>
      </c>
      <c r="W353" s="45">
        <f t="shared" si="1254"/>
        <v>4361.058</v>
      </c>
      <c r="X353" s="45">
        <f t="shared" ref="X353:Y353" si="1255">+X370</f>
        <v>4398.9089999999997</v>
      </c>
      <c r="Y353" s="45">
        <f t="shared" si="1255"/>
        <v>4659.3130000000001</v>
      </c>
      <c r="Z353" s="45">
        <f t="shared" ref="Z353:AA353" si="1256">+IFERROR(Z355-Z354,"n/a")</f>
        <v>4905.4054350000006</v>
      </c>
      <c r="AA353" s="45">
        <f t="shared" si="1256"/>
        <v>5378.5975934250009</v>
      </c>
      <c r="AD353" s="45">
        <f>+AD370</f>
        <v>1066.7829999999999</v>
      </c>
      <c r="AE353" s="45">
        <f t="shared" ref="AE353" si="1257">+G353</f>
        <v>1342.89</v>
      </c>
      <c r="AF353" s="45">
        <f t="shared" ref="AF353" si="1258">+K353</f>
        <v>1675.441</v>
      </c>
      <c r="AG353" s="45">
        <f t="shared" ref="AG353" si="1259">+O353</f>
        <v>2113.953</v>
      </c>
      <c r="AH353" s="45">
        <f t="shared" ref="AH353" si="1260">+S353</f>
        <v>3117.5079999999998</v>
      </c>
      <c r="AI353" s="45">
        <f t="shared" ref="AI353" si="1261">+W353</f>
        <v>4361.058</v>
      </c>
      <c r="AJ353" s="45">
        <f t="shared" ref="AJ353:AJ355" si="1262">+AA353</f>
        <v>5378.5975934250009</v>
      </c>
    </row>
    <row r="354" spans="2:36" ht="12" x14ac:dyDescent="0.35">
      <c r="B354" s="111" t="s">
        <v>220</v>
      </c>
      <c r="D354" s="55" t="str">
        <f>+IFERROR(D355-D353,"n/a")</f>
        <v>n/a</v>
      </c>
      <c r="E354" s="55">
        <f t="shared" ref="E354:W354" si="1263">+IFERROR(E355-E353,"n/a")</f>
        <v>193.75400000000013</v>
      </c>
      <c r="F354" s="55">
        <f t="shared" si="1263"/>
        <v>245.98800000000006</v>
      </c>
      <c r="G354" s="55">
        <f t="shared" si="1263"/>
        <v>284.08299999999986</v>
      </c>
      <c r="H354" s="55">
        <f t="shared" si="1263"/>
        <v>254.84400000000005</v>
      </c>
      <c r="I354" s="55">
        <f t="shared" si="1263"/>
        <v>363.95700000000011</v>
      </c>
      <c r="J354" s="55">
        <f t="shared" si="1263"/>
        <v>404.59500000000003</v>
      </c>
      <c r="K354" s="55">
        <f t="shared" si="1263"/>
        <v>475.1400000000001</v>
      </c>
      <c r="L354" s="55">
        <f t="shared" si="1263"/>
        <v>443.59300000000007</v>
      </c>
      <c r="M354" s="55">
        <f t="shared" si="1263"/>
        <v>557.37899999999968</v>
      </c>
      <c r="N354" s="55">
        <f t="shared" si="1263"/>
        <v>595.75799999999981</v>
      </c>
      <c r="O354" s="55">
        <f t="shared" si="1263"/>
        <v>649.09000000000015</v>
      </c>
      <c r="P354" s="55">
        <f t="shared" si="1263"/>
        <v>578.28099999999995</v>
      </c>
      <c r="Q354" s="55">
        <f t="shared" si="1263"/>
        <v>738.51299999999992</v>
      </c>
      <c r="R354" s="55">
        <f t="shared" si="1263"/>
        <v>733.74499999999989</v>
      </c>
      <c r="S354" s="55">
        <f t="shared" si="1263"/>
        <v>883.18200000000024</v>
      </c>
      <c r="T354" s="55">
        <f t="shared" si="1263"/>
        <v>779.07500000000027</v>
      </c>
      <c r="U354" s="55">
        <f t="shared" si="1263"/>
        <v>895.72499999999991</v>
      </c>
      <c r="V354" s="55">
        <f t="shared" si="1263"/>
        <v>918.1230000000005</v>
      </c>
      <c r="W354" s="55">
        <f t="shared" si="1263"/>
        <v>1080.3980000000001</v>
      </c>
      <c r="X354" s="55">
        <f t="shared" ref="X354:Y354" si="1264">+IFERROR(X355-X353,"n/a")</f>
        <v>853.88799999999992</v>
      </c>
      <c r="Y354" s="55">
        <f t="shared" si="1264"/>
        <v>1038.0219999999999</v>
      </c>
      <c r="Z354" s="55">
        <f t="shared" ref="Z354:AA354" si="1265">+IFERROR(Z358*Z355,"n/a")</f>
        <v>1076.796315</v>
      </c>
      <c r="AA354" s="55">
        <f t="shared" si="1265"/>
        <v>1261.6463490750002</v>
      </c>
      <c r="AB354" s="55"/>
      <c r="AD354" s="55">
        <f t="shared" ref="AD354" si="1266">+IFERROR(AD355-AD353,"n/a")</f>
        <v>166.13700000000017</v>
      </c>
      <c r="AE354" s="55">
        <f t="shared" ref="AE354" si="1267">+G354</f>
        <v>284.08299999999986</v>
      </c>
      <c r="AF354" s="55">
        <f t="shared" ref="AF354" si="1268">+K354</f>
        <v>475.1400000000001</v>
      </c>
      <c r="AG354" s="55">
        <f t="shared" ref="AG354" si="1269">+O354</f>
        <v>649.09000000000015</v>
      </c>
      <c r="AH354" s="55">
        <f t="shared" ref="AH354" si="1270">+S354</f>
        <v>883.18200000000024</v>
      </c>
      <c r="AI354" s="55">
        <f t="shared" ref="AI354" si="1271">+W354</f>
        <v>1080.3980000000001</v>
      </c>
      <c r="AJ354" s="55">
        <f t="shared" si="1262"/>
        <v>1261.6463490750002</v>
      </c>
    </row>
    <row r="355" spans="2:36" s="4" customFormat="1" ht="10.15" x14ac:dyDescent="0.2">
      <c r="B355" s="6" t="s">
        <v>249</v>
      </c>
      <c r="D355" s="42" t="str">
        <f t="shared" ref="D355:W355" si="1272">+D673</f>
        <v>n/a</v>
      </c>
      <c r="E355" s="42">
        <f t="shared" si="1272"/>
        <v>1404.5540000000001</v>
      </c>
      <c r="F355" s="42">
        <f t="shared" si="1272"/>
        <v>1510.047</v>
      </c>
      <c r="G355" s="42">
        <f t="shared" si="1272"/>
        <v>1626.973</v>
      </c>
      <c r="H355" s="42">
        <f t="shared" si="1272"/>
        <v>1641.971</v>
      </c>
      <c r="I355" s="42">
        <f t="shared" si="1272"/>
        <v>1814.7570000000001</v>
      </c>
      <c r="J355" s="42">
        <f t="shared" si="1272"/>
        <v>1975.7349999999999</v>
      </c>
      <c r="K355" s="42">
        <f t="shared" si="1272"/>
        <v>2150.5810000000001</v>
      </c>
      <c r="L355" s="42">
        <f t="shared" si="1272"/>
        <v>2265.0610000000001</v>
      </c>
      <c r="M355" s="42">
        <f t="shared" si="1272"/>
        <v>2526.7289999999998</v>
      </c>
      <c r="N355" s="42">
        <f t="shared" si="1272"/>
        <v>2649.3969999999999</v>
      </c>
      <c r="O355" s="42">
        <f t="shared" si="1272"/>
        <v>2763.0430000000001</v>
      </c>
      <c r="P355" s="42">
        <f t="shared" si="1272"/>
        <v>2686.1289999999999</v>
      </c>
      <c r="Q355" s="42">
        <f t="shared" si="1272"/>
        <v>3117.893</v>
      </c>
      <c r="R355" s="42">
        <f t="shared" si="1272"/>
        <v>3385.1979999999999</v>
      </c>
      <c r="S355" s="42">
        <f t="shared" si="1272"/>
        <v>4000.69</v>
      </c>
      <c r="T355" s="42">
        <f t="shared" si="1272"/>
        <v>4088.9850000000001</v>
      </c>
      <c r="U355" s="42">
        <f t="shared" si="1272"/>
        <v>4520.6660000000002</v>
      </c>
      <c r="V355" s="42">
        <f t="shared" si="1272"/>
        <v>4821.4390000000003</v>
      </c>
      <c r="W355" s="42">
        <f t="shared" si="1272"/>
        <v>5441.4560000000001</v>
      </c>
      <c r="X355" s="42">
        <f t="shared" ref="X355:Y355" si="1273">+X673</f>
        <v>5252.7969999999996</v>
      </c>
      <c r="Y355" s="42">
        <f t="shared" si="1273"/>
        <v>5697.335</v>
      </c>
      <c r="Z355" s="42">
        <f t="shared" ref="Z355:AA355" si="1274">+Y355*(1+Z357)</f>
        <v>5982.2017500000002</v>
      </c>
      <c r="AA355" s="42">
        <f t="shared" si="1274"/>
        <v>6640.2439425000011</v>
      </c>
      <c r="AD355" s="42">
        <f>+AD673</f>
        <v>1232.92</v>
      </c>
      <c r="AE355" s="42">
        <f t="shared" ref="AE355" si="1275">+G355</f>
        <v>1626.973</v>
      </c>
      <c r="AF355" s="42">
        <f t="shared" ref="AF355" si="1276">+K355</f>
        <v>2150.5810000000001</v>
      </c>
      <c r="AG355" s="42">
        <f t="shared" ref="AG355" si="1277">+O355</f>
        <v>2763.0430000000001</v>
      </c>
      <c r="AH355" s="42">
        <f t="shared" ref="AH355" si="1278">+S355</f>
        <v>4000.69</v>
      </c>
      <c r="AI355" s="42">
        <f t="shared" ref="AI355" si="1279">+W355</f>
        <v>5441.4560000000001</v>
      </c>
      <c r="AJ355" s="42">
        <f t="shared" si="1262"/>
        <v>6640.2439425000011</v>
      </c>
    </row>
    <row r="356" spans="2:36" s="66" customFormat="1" ht="10.15" x14ac:dyDescent="0.2">
      <c r="B356" s="9" t="s">
        <v>28</v>
      </c>
      <c r="D356" s="112"/>
      <c r="E356" s="112"/>
      <c r="F356" s="112"/>
      <c r="G356" s="112"/>
      <c r="H356" s="28" t="str">
        <f>+IFERROR(H355/D355-1,"n/a")</f>
        <v>n/a</v>
      </c>
      <c r="I356" s="28">
        <f t="shared" ref="I356" si="1280">+IFERROR(I355/E355-1,"n/a")</f>
        <v>0.29205213897080484</v>
      </c>
      <c r="J356" s="28">
        <f t="shared" ref="J356" si="1281">+IFERROR(J355/F355-1,"n/a")</f>
        <v>0.30839305001764838</v>
      </c>
      <c r="K356" s="28">
        <f t="shared" ref="K356" si="1282">+IFERROR(K355/G355-1,"n/a")</f>
        <v>0.32182955709775163</v>
      </c>
      <c r="L356" s="28">
        <f t="shared" ref="L356" si="1283">+IFERROR(L355/H355-1,"n/a")</f>
        <v>0.37947686043176176</v>
      </c>
      <c r="M356" s="28">
        <f t="shared" ref="M356" si="1284">+IFERROR(M355/I355-1,"n/a")</f>
        <v>0.39232360034979874</v>
      </c>
      <c r="N356" s="28">
        <f t="shared" ref="N356" si="1285">+IFERROR(N355/J355-1,"n/a")</f>
        <v>0.34096779173320302</v>
      </c>
      <c r="O356" s="28">
        <f t="shared" ref="O356" si="1286">+IFERROR(O355/K355-1,"n/a")</f>
        <v>0.28478908722805607</v>
      </c>
      <c r="P356" s="28">
        <f t="shared" ref="P356" si="1287">+IFERROR(P355/L355-1,"n/a")</f>
        <v>0.18589698025792667</v>
      </c>
      <c r="Q356" s="28">
        <f t="shared" ref="Q356" si="1288">+IFERROR(Q355/M355-1,"n/a")</f>
        <v>0.2339641489055615</v>
      </c>
      <c r="R356" s="28">
        <f t="shared" ref="R356" si="1289">+IFERROR(R355/N355-1,"n/a")</f>
        <v>0.27772395001579597</v>
      </c>
      <c r="S356" s="28">
        <f t="shared" ref="S356" si="1290">+IFERROR(S355/O355-1,"n/a")</f>
        <v>0.44792896817023831</v>
      </c>
      <c r="T356" s="28">
        <f t="shared" ref="T356" si="1291">+IFERROR(T355/P355-1,"n/a")</f>
        <v>0.52225935537719903</v>
      </c>
      <c r="U356" s="28">
        <f t="shared" ref="U356" si="1292">+IFERROR(U355/Q355-1,"n/a")</f>
        <v>0.4499105646024415</v>
      </c>
      <c r="V356" s="28">
        <f t="shared" ref="V356" si="1293">+IFERROR(V355/R355-1,"n/a")</f>
        <v>0.42427089936836793</v>
      </c>
      <c r="W356" s="28">
        <f t="shared" ref="W356:Y356" si="1294">+IFERROR(W355/S355-1,"n/a")</f>
        <v>0.36012937768234976</v>
      </c>
      <c r="X356" s="28">
        <f t="shared" si="1294"/>
        <v>0.28462124463650507</v>
      </c>
      <c r="Y356" s="28">
        <f t="shared" si="1294"/>
        <v>0.26028664802929469</v>
      </c>
      <c r="Z356" s="28">
        <f t="shared" ref="Z356" si="1295">+IFERROR(Z355/V355-1,"n/a")</f>
        <v>0.24075027185867115</v>
      </c>
      <c r="AA356" s="28">
        <f t="shared" ref="AA356" si="1296">+IFERROR(AA355/W355-1,"n/a")</f>
        <v>0.22030646622889183</v>
      </c>
      <c r="AE356" s="28">
        <f>+IFERROR(AE355/AD355-1,"n/a")</f>
        <v>0.31960954482042614</v>
      </c>
      <c r="AF356" s="28">
        <f t="shared" ref="AF356" si="1297">+IFERROR(AF355/AE355-1,"n/a")</f>
        <v>0.32182955709775163</v>
      </c>
      <c r="AG356" s="28">
        <f t="shared" ref="AG356" si="1298">+IFERROR(AG355/AF355-1,"n/a")</f>
        <v>0.28478908722805607</v>
      </c>
      <c r="AH356" s="28">
        <f t="shared" ref="AH356" si="1299">+IFERROR(AH355/AG355-1,"n/a")</f>
        <v>0.44792896817023831</v>
      </c>
      <c r="AI356" s="28">
        <f t="shared" ref="AI356" si="1300">+IFERROR(AI355/AH355-1,"n/a")</f>
        <v>0.36012937768234976</v>
      </c>
      <c r="AJ356" s="28">
        <f>+IFERROR(AJ355/AI355-1,"n/a")</f>
        <v>0.22030646622889183</v>
      </c>
    </row>
    <row r="357" spans="2:36" s="66" customFormat="1" ht="10.15" x14ac:dyDescent="0.2">
      <c r="B357" s="9" t="s">
        <v>78</v>
      </c>
      <c r="D357" s="112"/>
      <c r="E357" s="28" t="str">
        <f>+IFERROR(E355/D355-1,"n/a")</f>
        <v>n/a</v>
      </c>
      <c r="F357" s="28">
        <f t="shared" ref="F357:Y357" si="1301">+IFERROR(F355/E355-1,"n/a")</f>
        <v>7.5107827822924467E-2</v>
      </c>
      <c r="G357" s="28">
        <f t="shared" si="1301"/>
        <v>7.7432026950154498E-2</v>
      </c>
      <c r="H357" s="28">
        <f t="shared" si="1301"/>
        <v>9.218345971322206E-3</v>
      </c>
      <c r="I357" s="28">
        <f t="shared" si="1301"/>
        <v>0.10523084756064516</v>
      </c>
      <c r="J357" s="28">
        <f t="shared" si="1301"/>
        <v>8.8704989152817548E-2</v>
      </c>
      <c r="K357" s="28">
        <f t="shared" si="1301"/>
        <v>8.8496686043421979E-2</v>
      </c>
      <c r="L357" s="28">
        <f t="shared" si="1301"/>
        <v>5.3232126574167538E-2</v>
      </c>
      <c r="M357" s="28">
        <f t="shared" si="1301"/>
        <v>0.11552359958517666</v>
      </c>
      <c r="N357" s="28">
        <f t="shared" si="1301"/>
        <v>4.8548142677746764E-2</v>
      </c>
      <c r="O357" s="28">
        <f t="shared" si="1301"/>
        <v>4.289504366465291E-2</v>
      </c>
      <c r="P357" s="28">
        <f t="shared" si="1301"/>
        <v>-2.783670033365393E-2</v>
      </c>
      <c r="Q357" s="28">
        <f t="shared" si="1301"/>
        <v>0.16073837109088962</v>
      </c>
      <c r="R357" s="28">
        <f t="shared" si="1301"/>
        <v>8.5732576454676135E-2</v>
      </c>
      <c r="S357" s="28">
        <f t="shared" si="1301"/>
        <v>0.18181861149628475</v>
      </c>
      <c r="T357" s="28">
        <f t="shared" si="1301"/>
        <v>2.2069942934843656E-2</v>
      </c>
      <c r="U357" s="28">
        <f t="shared" si="1301"/>
        <v>0.1055716761005483</v>
      </c>
      <c r="V357" s="28">
        <f t="shared" si="1301"/>
        <v>6.6532895816678428E-2</v>
      </c>
      <c r="W357" s="28">
        <f t="shared" si="1301"/>
        <v>0.12859584037047855</v>
      </c>
      <c r="X357" s="28">
        <f t="shared" si="1301"/>
        <v>-3.4670683728766805E-2</v>
      </c>
      <c r="Y357" s="28">
        <f t="shared" si="1301"/>
        <v>8.4628817751761787E-2</v>
      </c>
      <c r="Z357" s="70">
        <v>0.05</v>
      </c>
      <c r="AA357" s="70">
        <v>0.11</v>
      </c>
      <c r="AE357" s="28"/>
      <c r="AF357" s="28"/>
      <c r="AG357" s="28"/>
      <c r="AH357" s="28"/>
      <c r="AI357" s="28"/>
      <c r="AJ357" s="28"/>
    </row>
    <row r="358" spans="2:36" s="66" customFormat="1" ht="10.15" x14ac:dyDescent="0.2">
      <c r="B358" s="9" t="s">
        <v>250</v>
      </c>
      <c r="D358" s="28" t="str">
        <f t="shared" ref="D358:W358" si="1302">IFERROR(D354/D355,"n/a")</f>
        <v>n/a</v>
      </c>
      <c r="E358" s="28">
        <f t="shared" si="1302"/>
        <v>0.13794699242606559</v>
      </c>
      <c r="F358" s="28">
        <f t="shared" si="1302"/>
        <v>0.16290088983985271</v>
      </c>
      <c r="G358" s="28">
        <f t="shared" si="1302"/>
        <v>0.17460830634558772</v>
      </c>
      <c r="H358" s="28">
        <f t="shared" si="1302"/>
        <v>0.15520615163117987</v>
      </c>
      <c r="I358" s="28">
        <f t="shared" si="1302"/>
        <v>0.20055412377524931</v>
      </c>
      <c r="J358" s="28">
        <f t="shared" si="1302"/>
        <v>0.20478201783133873</v>
      </c>
      <c r="K358" s="28">
        <f t="shared" si="1302"/>
        <v>0.22093564483272199</v>
      </c>
      <c r="L358" s="28">
        <f t="shared" si="1302"/>
        <v>0.19584152479778694</v>
      </c>
      <c r="M358" s="28">
        <f t="shared" si="1302"/>
        <v>0.22059310673997873</v>
      </c>
      <c r="N358" s="28">
        <f t="shared" si="1302"/>
        <v>0.2248655071323776</v>
      </c>
      <c r="O358" s="28">
        <f t="shared" si="1302"/>
        <v>0.23491853004097299</v>
      </c>
      <c r="P358" s="28">
        <f t="shared" si="1302"/>
        <v>0.21528415053781855</v>
      </c>
      <c r="Q358" s="28">
        <f t="shared" si="1302"/>
        <v>0.23686284295195503</v>
      </c>
      <c r="R358" s="28">
        <f t="shared" si="1302"/>
        <v>0.21675098472821971</v>
      </c>
      <c r="S358" s="28">
        <f t="shared" si="1302"/>
        <v>0.22075741934516302</v>
      </c>
      <c r="T358" s="28">
        <f t="shared" si="1302"/>
        <v>0.19053016824468669</v>
      </c>
      <c r="U358" s="28">
        <f t="shared" si="1302"/>
        <v>0.19814005281522676</v>
      </c>
      <c r="V358" s="28">
        <f t="shared" si="1302"/>
        <v>0.19042509922867434</v>
      </c>
      <c r="W358" s="28">
        <f t="shared" si="1302"/>
        <v>0.19854943235781014</v>
      </c>
      <c r="X358" s="28">
        <f t="shared" ref="X358:Y358" si="1303">IFERROR(X354/X355,"n/a")</f>
        <v>0.16255872823564282</v>
      </c>
      <c r="Y358" s="28">
        <f t="shared" si="1303"/>
        <v>0.18219430663634839</v>
      </c>
      <c r="Z358" s="70">
        <v>0.18</v>
      </c>
      <c r="AA358" s="70">
        <v>0.19</v>
      </c>
      <c r="AD358" s="28">
        <f t="shared" ref="AD358:AI358" si="1304">IFERROR(AD354/AD355,"n/a")</f>
        <v>0.13475083541511224</v>
      </c>
      <c r="AE358" s="28">
        <f t="shared" si="1304"/>
        <v>0.17460830634558772</v>
      </c>
      <c r="AF358" s="28">
        <f t="shared" si="1304"/>
        <v>0.22093564483272199</v>
      </c>
      <c r="AG358" s="28">
        <f t="shared" si="1304"/>
        <v>0.23491853004097299</v>
      </c>
      <c r="AH358" s="28">
        <f t="shared" si="1304"/>
        <v>0.22075741934516302</v>
      </c>
      <c r="AI358" s="28">
        <f t="shared" si="1304"/>
        <v>0.19854943235781014</v>
      </c>
      <c r="AJ358" s="28">
        <f t="shared" ref="AJ358" si="1305">IFERROR(AJ354/AJ355,"n/a")</f>
        <v>0.19</v>
      </c>
    </row>
    <row r="359" spans="2:36" ht="10.15" x14ac:dyDescent="0.2">
      <c r="B359" s="4"/>
    </row>
    <row r="360" spans="2:36" ht="10.15" x14ac:dyDescent="0.2">
      <c r="B360" s="5" t="s">
        <v>334</v>
      </c>
    </row>
    <row r="361" spans="2:36" ht="10.15" x14ac:dyDescent="0.2">
      <c r="B361" t="s">
        <v>215</v>
      </c>
      <c r="D361" s="45" t="str">
        <f>+IFERROR(D665-D719,"n/a")</f>
        <v>n/a</v>
      </c>
      <c r="E361" s="45">
        <f t="shared" ref="E361:Y361" si="1306">+IFERROR(E665-E719,"n/a")</f>
        <v>242.60599999999988</v>
      </c>
      <c r="F361" s="45">
        <f t="shared" si="1306"/>
        <v>181.22899999999993</v>
      </c>
      <c r="G361" s="45">
        <f t="shared" si="1306"/>
        <v>190.49800000000016</v>
      </c>
      <c r="H361" s="45">
        <f t="shared" si="1306"/>
        <v>206.95199999999994</v>
      </c>
      <c r="I361" s="45">
        <f t="shared" si="1306"/>
        <v>337.2109999999999</v>
      </c>
      <c r="J361" s="45">
        <f t="shared" si="1306"/>
        <v>416.41300000000001</v>
      </c>
      <c r="K361" s="45">
        <f t="shared" si="1306"/>
        <v>394.4319999999999</v>
      </c>
      <c r="L361" s="45">
        <f t="shared" si="1306"/>
        <v>406.67699999999991</v>
      </c>
      <c r="M361" s="45">
        <f t="shared" si="1306"/>
        <v>489.38300000000027</v>
      </c>
      <c r="N361" s="45">
        <f t="shared" si="1306"/>
        <v>243.50300000000016</v>
      </c>
      <c r="O361" s="45">
        <f t="shared" si="1306"/>
        <v>-41.673000000000116</v>
      </c>
      <c r="P361" s="45">
        <f t="shared" si="1306"/>
        <v>-37.159999999999968</v>
      </c>
      <c r="Q361" s="45">
        <f t="shared" si="1306"/>
        <v>115.18000000000006</v>
      </c>
      <c r="R361" s="45">
        <f t="shared" si="1306"/>
        <v>175.67100000000016</v>
      </c>
      <c r="S361" s="45">
        <f t="shared" si="1306"/>
        <v>193.08999999999969</v>
      </c>
      <c r="T361" s="45">
        <f t="shared" si="1306"/>
        <v>571.64399999999978</v>
      </c>
      <c r="U361" s="45">
        <f t="shared" si="1306"/>
        <v>749.82600000000002</v>
      </c>
      <c r="V361" s="45">
        <f t="shared" si="1306"/>
        <v>506.29899999999952</v>
      </c>
      <c r="W361" s="45">
        <f t="shared" si="1306"/>
        <v>297.3739999999998</v>
      </c>
      <c r="X361" s="45">
        <f t="shared" si="1306"/>
        <v>458.548</v>
      </c>
      <c r="Y361" s="45">
        <f t="shared" si="1306"/>
        <v>256.12900000000013</v>
      </c>
      <c r="Z361" s="45">
        <f ca="1">+Z94-Z354</f>
        <v>534.4227894171986</v>
      </c>
      <c r="AA361" s="45">
        <f ca="1">+AA94-AA354</f>
        <v>768.95175141198706</v>
      </c>
      <c r="AC361" s="36">
        <f>212.535-166.137</f>
        <v>46.397999999999996</v>
      </c>
      <c r="AD361" s="45">
        <f>+IFERROR(AD665-AD719,"n/a")</f>
        <v>200.4939999999998</v>
      </c>
      <c r="AE361" s="45">
        <f>+G361</f>
        <v>190.49800000000016</v>
      </c>
      <c r="AF361" s="45">
        <f>+K361</f>
        <v>394.4319999999999</v>
      </c>
      <c r="AG361" s="45">
        <f>+O361</f>
        <v>-41.673000000000116</v>
      </c>
      <c r="AH361" s="45">
        <f>+S361</f>
        <v>193.08999999999969</v>
      </c>
      <c r="AI361" s="45">
        <f>+W361</f>
        <v>297.3739999999998</v>
      </c>
      <c r="AJ361" s="45">
        <f t="shared" ref="AJ361:AJ366" ca="1" si="1307">+AA361</f>
        <v>768.95175141198706</v>
      </c>
    </row>
    <row r="362" spans="2:36" ht="10.15" x14ac:dyDescent="0.2">
      <c r="B362" t="s">
        <v>213</v>
      </c>
      <c r="D362" s="45" t="str">
        <f>+D662</f>
        <v>n/a</v>
      </c>
      <c r="E362" s="45">
        <f t="shared" ref="E362:I362" si="1308">+E662</f>
        <v>211.935</v>
      </c>
      <c r="F362" s="45">
        <f t="shared" si="1308"/>
        <v>266.15199999999999</v>
      </c>
      <c r="G362" s="45">
        <f t="shared" si="1308"/>
        <v>239.14</v>
      </c>
      <c r="H362" s="45">
        <f t="shared" si="1308"/>
        <v>305.08800000000002</v>
      </c>
      <c r="I362" s="45">
        <f t="shared" si="1308"/>
        <v>361.72699999999998</v>
      </c>
      <c r="J362" s="45">
        <f t="shared" ref="J362:W362" si="1309">+J662</f>
        <v>269.62599999999998</v>
      </c>
      <c r="K362" s="45">
        <f t="shared" si="1309"/>
        <v>330.40899999999999</v>
      </c>
      <c r="L362" s="45">
        <f t="shared" si="1309"/>
        <v>324.84500000000003</v>
      </c>
      <c r="M362" s="45">
        <f t="shared" si="1309"/>
        <v>202.62299999999999</v>
      </c>
      <c r="N362" s="45">
        <f t="shared" si="1309"/>
        <v>235.72</v>
      </c>
      <c r="O362" s="45">
        <f t="shared" si="1309"/>
        <v>342.101</v>
      </c>
      <c r="P362" s="45">
        <f t="shared" si="1309"/>
        <v>445.34699999999998</v>
      </c>
      <c r="Q362" s="45">
        <f t="shared" si="1309"/>
        <v>508.52100000000002</v>
      </c>
      <c r="R362" s="45">
        <f t="shared" si="1309"/>
        <v>517.66300000000001</v>
      </c>
      <c r="S362" s="45">
        <f t="shared" si="1309"/>
        <v>615.36</v>
      </c>
      <c r="T362" s="45">
        <f t="shared" si="1309"/>
        <v>520.83799999999997</v>
      </c>
      <c r="U362" s="45">
        <f t="shared" si="1309"/>
        <v>527.28</v>
      </c>
      <c r="V362" s="45">
        <f t="shared" si="1309"/>
        <v>528.51499999999999</v>
      </c>
      <c r="W362" s="45">
        <f t="shared" si="1309"/>
        <v>820.46600000000001</v>
      </c>
      <c r="X362" s="45">
        <f t="shared" ref="X362:Y362" si="1310">+X662</f>
        <v>668.05799999999999</v>
      </c>
      <c r="Y362" s="45">
        <f t="shared" si="1310"/>
        <v>594.86199999999997</v>
      </c>
      <c r="Z362" s="50">
        <v>600</v>
      </c>
      <c r="AA362" s="50">
        <v>600</v>
      </c>
      <c r="AC362" s="36">
        <v>304.839</v>
      </c>
      <c r="AD362" s="45">
        <f>+AD662</f>
        <v>168.471</v>
      </c>
      <c r="AE362" s="45">
        <f t="shared" ref="AE362:AE366" si="1311">+G362</f>
        <v>239.14</v>
      </c>
      <c r="AF362" s="45">
        <f t="shared" ref="AF362:AF366" si="1312">+K362</f>
        <v>330.40899999999999</v>
      </c>
      <c r="AG362" s="45">
        <f t="shared" ref="AG362:AG366" si="1313">+O362</f>
        <v>342.101</v>
      </c>
      <c r="AH362" s="45">
        <f t="shared" ref="AH362:AH366" si="1314">+S362</f>
        <v>615.36</v>
      </c>
      <c r="AI362" s="45">
        <f t="shared" ref="AI362:AI366" si="1315">+W362</f>
        <v>820.46600000000001</v>
      </c>
      <c r="AJ362" s="45">
        <f t="shared" si="1307"/>
        <v>600</v>
      </c>
    </row>
    <row r="363" spans="2:36" ht="12" x14ac:dyDescent="0.35">
      <c r="B363" t="s">
        <v>214</v>
      </c>
      <c r="D363" s="55" t="str">
        <f>+D664</f>
        <v>n/a</v>
      </c>
      <c r="E363" s="55">
        <f t="shared" ref="E363:I363" si="1316">+E664</f>
        <v>28.933</v>
      </c>
      <c r="F363" s="55">
        <f t="shared" si="1316"/>
        <v>38.71</v>
      </c>
      <c r="G363" s="55">
        <f t="shared" si="1316"/>
        <v>43.484000000000002</v>
      </c>
      <c r="H363" s="55">
        <f t="shared" si="1316"/>
        <v>50.685000000000002</v>
      </c>
      <c r="I363" s="55">
        <f t="shared" si="1316"/>
        <v>41.453000000000003</v>
      </c>
      <c r="J363" s="55">
        <f t="shared" ref="J363:W363" si="1317">+J664</f>
        <v>41.704999999999998</v>
      </c>
      <c r="K363" s="55">
        <f t="shared" si="1317"/>
        <v>44.259</v>
      </c>
      <c r="L363" s="55">
        <f t="shared" si="1317"/>
        <v>46.780999999999999</v>
      </c>
      <c r="M363" s="55">
        <f t="shared" si="1317"/>
        <v>48.972000000000001</v>
      </c>
      <c r="N363" s="55">
        <f t="shared" si="1317"/>
        <v>54.536000000000001</v>
      </c>
      <c r="O363" s="55">
        <f t="shared" si="1317"/>
        <v>50.902999999999999</v>
      </c>
      <c r="P363" s="55">
        <f t="shared" si="1317"/>
        <v>44.801000000000002</v>
      </c>
      <c r="Q363" s="55">
        <f t="shared" si="1317"/>
        <v>31.33</v>
      </c>
      <c r="R363" s="55">
        <f t="shared" si="1317"/>
        <v>36.021999999999998</v>
      </c>
      <c r="S363" s="55">
        <f t="shared" si="1317"/>
        <v>25.667999999999999</v>
      </c>
      <c r="T363" s="55">
        <f t="shared" si="1317"/>
        <v>25.297000000000001</v>
      </c>
      <c r="U363" s="55">
        <f t="shared" si="1317"/>
        <v>26.244</v>
      </c>
      <c r="V363" s="55">
        <f t="shared" si="1317"/>
        <v>29.588999999999999</v>
      </c>
      <c r="W363" s="55">
        <f t="shared" si="1317"/>
        <v>30.683</v>
      </c>
      <c r="X363" s="55">
        <f t="shared" ref="X363:Y363" si="1318">+X664</f>
        <v>30.155999999999999</v>
      </c>
      <c r="Y363" s="55">
        <f t="shared" si="1318"/>
        <v>33.697000000000003</v>
      </c>
      <c r="Z363" s="75">
        <f t="shared" ref="Z363:AA363" si="1319">+Y363</f>
        <v>33.697000000000003</v>
      </c>
      <c r="AA363" s="75">
        <f t="shared" si="1319"/>
        <v>33.697000000000003</v>
      </c>
      <c r="AC363" s="37">
        <v>8.3339999999999996</v>
      </c>
      <c r="AD363" s="55">
        <f>+AD664</f>
        <v>22.872</v>
      </c>
      <c r="AE363" s="55">
        <f t="shared" si="1311"/>
        <v>43.484000000000002</v>
      </c>
      <c r="AF363" s="55">
        <f t="shared" si="1312"/>
        <v>44.259</v>
      </c>
      <c r="AG363" s="55">
        <f t="shared" si="1313"/>
        <v>50.902999999999999</v>
      </c>
      <c r="AH363" s="55">
        <f t="shared" si="1314"/>
        <v>25.667999999999999</v>
      </c>
      <c r="AI363" s="55">
        <f t="shared" si="1315"/>
        <v>30.683</v>
      </c>
      <c r="AJ363" s="55">
        <f t="shared" si="1307"/>
        <v>33.697000000000003</v>
      </c>
    </row>
    <row r="364" spans="2:36" ht="10.15" x14ac:dyDescent="0.2">
      <c r="B364" s="3" t="s">
        <v>216</v>
      </c>
      <c r="D364" s="45" t="str">
        <f>+IFERROR(D361+D362+D363,"n/a")</f>
        <v>n/a</v>
      </c>
      <c r="E364" s="45">
        <f t="shared" ref="E364:AA364" si="1320">+IFERROR(E361+E362+E363,"n/a")</f>
        <v>483.47399999999988</v>
      </c>
      <c r="F364" s="45">
        <f t="shared" si="1320"/>
        <v>486.09099999999989</v>
      </c>
      <c r="G364" s="45">
        <f t="shared" si="1320"/>
        <v>473.12200000000013</v>
      </c>
      <c r="H364" s="45">
        <f t="shared" si="1320"/>
        <v>562.72499999999991</v>
      </c>
      <c r="I364" s="45">
        <f t="shared" si="1320"/>
        <v>740.39099999999985</v>
      </c>
      <c r="J364" s="45">
        <f t="shared" si="1320"/>
        <v>727.74400000000003</v>
      </c>
      <c r="K364" s="45">
        <f t="shared" si="1320"/>
        <v>769.09999999999991</v>
      </c>
      <c r="L364" s="45">
        <f t="shared" si="1320"/>
        <v>778.30299999999988</v>
      </c>
      <c r="M364" s="45">
        <f t="shared" si="1320"/>
        <v>740.97800000000029</v>
      </c>
      <c r="N364" s="45">
        <f t="shared" si="1320"/>
        <v>533.75900000000024</v>
      </c>
      <c r="O364" s="45">
        <f t="shared" si="1320"/>
        <v>351.3309999999999</v>
      </c>
      <c r="P364" s="45">
        <f t="shared" si="1320"/>
        <v>452.988</v>
      </c>
      <c r="Q364" s="45">
        <f t="shared" si="1320"/>
        <v>655.03100000000006</v>
      </c>
      <c r="R364" s="45">
        <f t="shared" si="1320"/>
        <v>729.35600000000022</v>
      </c>
      <c r="S364" s="45">
        <f t="shared" si="1320"/>
        <v>834.11799999999971</v>
      </c>
      <c r="T364" s="45">
        <f t="shared" si="1320"/>
        <v>1117.7789999999998</v>
      </c>
      <c r="U364" s="45">
        <f t="shared" si="1320"/>
        <v>1303.3499999999999</v>
      </c>
      <c r="V364" s="45">
        <f t="shared" si="1320"/>
        <v>1064.4029999999993</v>
      </c>
      <c r="W364" s="45">
        <f t="shared" si="1320"/>
        <v>1148.5229999999997</v>
      </c>
      <c r="X364" s="45">
        <f t="shared" si="1320"/>
        <v>1156.7619999999999</v>
      </c>
      <c r="Y364" s="45">
        <f t="shared" si="1320"/>
        <v>884.6880000000001</v>
      </c>
      <c r="Z364" s="45">
        <f t="shared" ca="1" si="1320"/>
        <v>1168.1197894171987</v>
      </c>
      <c r="AA364" s="45">
        <f t="shared" ca="1" si="1320"/>
        <v>1402.6487514119872</v>
      </c>
      <c r="AC364" s="45">
        <f>+IFERROR(AC361+AC362+AC363,"n/a")</f>
        <v>359.57099999999997</v>
      </c>
      <c r="AD364" s="45">
        <f>+IFERROR(AD361+AD362+AD363,"n/a")</f>
        <v>391.83699999999982</v>
      </c>
      <c r="AE364" s="45">
        <f t="shared" si="1311"/>
        <v>473.12200000000013</v>
      </c>
      <c r="AF364" s="45">
        <f t="shared" si="1312"/>
        <v>769.09999999999991</v>
      </c>
      <c r="AG364" s="45">
        <f t="shared" si="1313"/>
        <v>351.3309999999999</v>
      </c>
      <c r="AH364" s="45">
        <f t="shared" si="1314"/>
        <v>834.11799999999971</v>
      </c>
      <c r="AI364" s="45">
        <f t="shared" si="1315"/>
        <v>1148.5229999999997</v>
      </c>
      <c r="AJ364" s="45">
        <f t="shared" ca="1" si="1307"/>
        <v>1402.6487514119872</v>
      </c>
    </row>
    <row r="365" spans="2:36" ht="12" x14ac:dyDescent="0.35">
      <c r="B365" t="s">
        <v>218</v>
      </c>
      <c r="D365" s="55" t="str">
        <f t="shared" ref="D365:Y365" si="1321">+D666</f>
        <v>n/a</v>
      </c>
      <c r="E365" s="55">
        <f t="shared" si="1321"/>
        <v>1130.8679999999999</v>
      </c>
      <c r="F365" s="55">
        <f t="shared" si="1321"/>
        <v>1174.556</v>
      </c>
      <c r="G365" s="55">
        <f t="shared" si="1321"/>
        <v>1292.104</v>
      </c>
      <c r="H365" s="55">
        <f t="shared" si="1321"/>
        <v>1285.174</v>
      </c>
      <c r="I365" s="55">
        <f t="shared" si="1321"/>
        <v>1227.99</v>
      </c>
      <c r="J365" s="55">
        <f t="shared" si="1321"/>
        <v>1253.6990000000001</v>
      </c>
      <c r="K365" s="55">
        <f t="shared" si="1321"/>
        <v>1404.5540000000001</v>
      </c>
      <c r="L365" s="55">
        <f t="shared" si="1321"/>
        <v>1506.7619999999999</v>
      </c>
      <c r="M365" s="55">
        <f t="shared" si="1321"/>
        <v>1743.461</v>
      </c>
      <c r="N365" s="55">
        <f t="shared" si="1321"/>
        <v>2086.2080000000001</v>
      </c>
      <c r="O365" s="55">
        <f t="shared" si="1321"/>
        <v>2430.7370000000001</v>
      </c>
      <c r="P365" s="55">
        <f t="shared" si="1321"/>
        <v>2361.366</v>
      </c>
      <c r="Q365" s="55">
        <f t="shared" si="1321"/>
        <v>2488.817</v>
      </c>
      <c r="R365" s="55">
        <f t="shared" si="1321"/>
        <v>2825.77</v>
      </c>
      <c r="S365" s="55">
        <f t="shared" si="1321"/>
        <v>3154.81</v>
      </c>
      <c r="T365" s="55">
        <f t="shared" si="1321"/>
        <v>3247.058</v>
      </c>
      <c r="U365" s="55">
        <f t="shared" si="1321"/>
        <v>3330.53</v>
      </c>
      <c r="V365" s="55">
        <f t="shared" si="1321"/>
        <v>3789.8519999999999</v>
      </c>
      <c r="W365" s="55">
        <f t="shared" si="1321"/>
        <v>4235.9570000000003</v>
      </c>
      <c r="X365" s="55">
        <f t="shared" si="1321"/>
        <v>4523.8410000000003</v>
      </c>
      <c r="Y365" s="55">
        <f t="shared" si="1321"/>
        <v>4857.3149999999996</v>
      </c>
      <c r="Z365" s="41">
        <f t="shared" ref="Z365:AA365" si="1322">+Z368*Z355</f>
        <v>5084.8714874999996</v>
      </c>
      <c r="AA365" s="41">
        <f t="shared" si="1322"/>
        <v>5644.207351125001</v>
      </c>
      <c r="AC365" s="37">
        <v>891.32299999999998</v>
      </c>
      <c r="AD365" s="55">
        <f>+AD666</f>
        <v>1067.002</v>
      </c>
      <c r="AE365" s="55">
        <f t="shared" si="1311"/>
        <v>1292.104</v>
      </c>
      <c r="AF365" s="55">
        <f t="shared" si="1312"/>
        <v>1404.5540000000001</v>
      </c>
      <c r="AG365" s="55">
        <f t="shared" si="1313"/>
        <v>2430.7370000000001</v>
      </c>
      <c r="AH365" s="55">
        <f t="shared" si="1314"/>
        <v>3154.81</v>
      </c>
      <c r="AI365" s="55">
        <f t="shared" si="1315"/>
        <v>4235.9570000000003</v>
      </c>
      <c r="AJ365" s="55">
        <f t="shared" si="1307"/>
        <v>5644.207351125001</v>
      </c>
    </row>
    <row r="366" spans="2:36" s="4" customFormat="1" ht="10.15" x14ac:dyDescent="0.2">
      <c r="B366" s="6" t="s">
        <v>233</v>
      </c>
      <c r="D366" s="42" t="str">
        <f>+IFERROR(D364+D365,"n/a")</f>
        <v>n/a</v>
      </c>
      <c r="E366" s="42">
        <f t="shared" ref="E366:AA366" si="1323">+IFERROR(E364+E365,"n/a")</f>
        <v>1614.3419999999999</v>
      </c>
      <c r="F366" s="42">
        <f t="shared" si="1323"/>
        <v>1660.6469999999999</v>
      </c>
      <c r="G366" s="42">
        <f t="shared" si="1323"/>
        <v>1765.2260000000001</v>
      </c>
      <c r="H366" s="42">
        <f t="shared" si="1323"/>
        <v>1847.8989999999999</v>
      </c>
      <c r="I366" s="42">
        <f t="shared" si="1323"/>
        <v>1968.3809999999999</v>
      </c>
      <c r="J366" s="42">
        <f t="shared" si="1323"/>
        <v>1981.4430000000002</v>
      </c>
      <c r="K366" s="42">
        <f t="shared" si="1323"/>
        <v>2173.654</v>
      </c>
      <c r="L366" s="42">
        <f t="shared" si="1323"/>
        <v>2285.0649999999996</v>
      </c>
      <c r="M366" s="42">
        <f t="shared" si="1323"/>
        <v>2484.4390000000003</v>
      </c>
      <c r="N366" s="42">
        <f t="shared" si="1323"/>
        <v>2619.9670000000006</v>
      </c>
      <c r="O366" s="42">
        <f t="shared" si="1323"/>
        <v>2782.0680000000002</v>
      </c>
      <c r="P366" s="42">
        <f t="shared" si="1323"/>
        <v>2814.3539999999998</v>
      </c>
      <c r="Q366" s="42">
        <f t="shared" si="1323"/>
        <v>3143.848</v>
      </c>
      <c r="R366" s="42">
        <f t="shared" si="1323"/>
        <v>3555.1260000000002</v>
      </c>
      <c r="S366" s="42">
        <f t="shared" si="1323"/>
        <v>3988.9279999999999</v>
      </c>
      <c r="T366" s="42">
        <f t="shared" si="1323"/>
        <v>4364.8369999999995</v>
      </c>
      <c r="U366" s="42">
        <f t="shared" si="1323"/>
        <v>4633.88</v>
      </c>
      <c r="V366" s="42">
        <f t="shared" si="1323"/>
        <v>4854.2549999999992</v>
      </c>
      <c r="W366" s="42">
        <f t="shared" si="1323"/>
        <v>5384.48</v>
      </c>
      <c r="X366" s="42">
        <f t="shared" ref="X366:Y366" si="1324">+IFERROR(X364+X365,"n/a")</f>
        <v>5680.6030000000001</v>
      </c>
      <c r="Y366" s="42">
        <f t="shared" si="1324"/>
        <v>5742.0029999999997</v>
      </c>
      <c r="Z366" s="42">
        <f t="shared" ca="1" si="1323"/>
        <v>6252.9912769171988</v>
      </c>
      <c r="AA366" s="42">
        <f t="shared" ca="1" si="1323"/>
        <v>7046.8561025369881</v>
      </c>
      <c r="AC366" s="42">
        <f>+IFERROR(AC364+AC365,"n/a")</f>
        <v>1250.894</v>
      </c>
      <c r="AD366" s="42">
        <f>+IFERROR(AD364+AD365,"n/a")</f>
        <v>1458.8389999999997</v>
      </c>
      <c r="AE366" s="42">
        <f t="shared" si="1311"/>
        <v>1765.2260000000001</v>
      </c>
      <c r="AF366" s="42">
        <f t="shared" si="1312"/>
        <v>2173.654</v>
      </c>
      <c r="AG366" s="42">
        <f t="shared" si="1313"/>
        <v>2782.0680000000002</v>
      </c>
      <c r="AH366" s="42">
        <f t="shared" si="1314"/>
        <v>3988.9279999999999</v>
      </c>
      <c r="AI366" s="42">
        <f t="shared" si="1315"/>
        <v>5384.48</v>
      </c>
      <c r="AJ366" s="42">
        <f t="shared" ca="1" si="1307"/>
        <v>7046.8561025369881</v>
      </c>
    </row>
    <row r="367" spans="2:36" s="4" customFormat="1" ht="10.15" x14ac:dyDescent="0.2">
      <c r="B367" s="9" t="s">
        <v>28</v>
      </c>
      <c r="C367"/>
      <c r="D367" s="42"/>
      <c r="E367" s="42"/>
      <c r="F367" s="42"/>
      <c r="G367" s="42"/>
      <c r="H367" s="28" t="str">
        <f>+IFERROR(H366/D366-1,"n/a")</f>
        <v>n/a</v>
      </c>
      <c r="I367" s="28">
        <f t="shared" ref="I367" si="1325">+IFERROR(I366/E366-1,"n/a")</f>
        <v>0.21930854800283961</v>
      </c>
      <c r="J367" s="28">
        <f t="shared" ref="J367" si="1326">+IFERROR(J366/F366-1,"n/a")</f>
        <v>0.1931753105867775</v>
      </c>
      <c r="K367" s="28">
        <f t="shared" ref="K367" si="1327">+IFERROR(K366/G366-1,"n/a")</f>
        <v>0.23137433960297438</v>
      </c>
      <c r="L367" s="28">
        <f t="shared" ref="L367" si="1328">+IFERROR(L366/H366-1,"n/a")</f>
        <v>0.23657461798507362</v>
      </c>
      <c r="M367" s="28">
        <f t="shared" ref="M367" si="1329">+IFERROR(M366/I366-1,"n/a")</f>
        <v>0.26217383728048604</v>
      </c>
      <c r="N367" s="28">
        <f t="shared" ref="N367" si="1330">+IFERROR(N366/J366-1,"n/a")</f>
        <v>0.32225201532418568</v>
      </c>
      <c r="O367" s="28">
        <f t="shared" ref="O367" si="1331">+IFERROR(O366/K366-1,"n/a")</f>
        <v>0.27990379333601401</v>
      </c>
      <c r="P367" s="28">
        <f t="shared" ref="P367" si="1332">+IFERROR(P366/L366-1,"n/a")</f>
        <v>0.23162973482154792</v>
      </c>
      <c r="Q367" s="28">
        <f t="shared" ref="Q367" si="1333">+IFERROR(Q366/M366-1,"n/a")</f>
        <v>0.26541565319172644</v>
      </c>
      <c r="R367" s="28">
        <f t="shared" ref="R367" si="1334">+IFERROR(R366/N366-1,"n/a")</f>
        <v>0.35693541178190391</v>
      </c>
      <c r="S367" s="28">
        <f t="shared" ref="S367" si="1335">+IFERROR(S366/O366-1,"n/a")</f>
        <v>0.43379960518578242</v>
      </c>
      <c r="T367" s="28">
        <f t="shared" ref="T367" si="1336">+IFERROR(T366/P366-1,"n/a")</f>
        <v>0.55091967819257981</v>
      </c>
      <c r="U367" s="28">
        <f t="shared" ref="U367" si="1337">+IFERROR(U366/Q366-1,"n/a")</f>
        <v>0.47395166687448009</v>
      </c>
      <c r="V367" s="28">
        <f t="shared" ref="V367" si="1338">+IFERROR(V366/R366-1,"n/a")</f>
        <v>0.36542417905863211</v>
      </c>
      <c r="W367" s="28">
        <f t="shared" ref="W367:Y367" si="1339">+IFERROR(W366/S366-1,"n/a")</f>
        <v>0.34985640252218131</v>
      </c>
      <c r="X367" s="28">
        <f t="shared" si="1339"/>
        <v>0.30144676651155611</v>
      </c>
      <c r="Y367" s="28">
        <f t="shared" si="1339"/>
        <v>0.23913502291815925</v>
      </c>
      <c r="Z367" s="28">
        <f t="shared" ref="Z367" ca="1" si="1340">+IFERROR(Z366/V366-1,"n/a")</f>
        <v>0.28814643584179245</v>
      </c>
      <c r="AA367" s="28">
        <f t="shared" ref="AA367" ca="1" si="1341">+IFERROR(AA366/W366-1,"n/a")</f>
        <v>0.30873475294494335</v>
      </c>
      <c r="AB367"/>
      <c r="AC367"/>
      <c r="AD367"/>
      <c r="AE367" s="28">
        <f>+IFERROR(AE366/AD366-1,"n/a")</f>
        <v>0.21002111953409552</v>
      </c>
      <c r="AF367" s="28">
        <f t="shared" ref="AF367" si="1342">+IFERROR(AF366/AE366-1,"n/a")</f>
        <v>0.23137433960297438</v>
      </c>
      <c r="AG367" s="28">
        <f t="shared" ref="AG367" si="1343">+IFERROR(AG366/AF366-1,"n/a")</f>
        <v>0.27990379333601401</v>
      </c>
      <c r="AH367" s="28">
        <f t="shared" ref="AH367" si="1344">+IFERROR(AH366/AG366-1,"n/a")</f>
        <v>0.43379960518578242</v>
      </c>
      <c r="AI367" s="28">
        <f t="shared" ref="AI367:AJ367" si="1345">+IFERROR(AI366/AH366-1,"n/a")</f>
        <v>0.34985640252218131</v>
      </c>
      <c r="AJ367" s="28">
        <f t="shared" ca="1" si="1345"/>
        <v>0.30873475294494335</v>
      </c>
    </row>
    <row r="368" spans="2:36" ht="10.15" x14ac:dyDescent="0.2">
      <c r="B368" s="9" t="s">
        <v>342</v>
      </c>
      <c r="D368" s="28" t="str">
        <f>+IFERROR(D365/D355,"n/a")</f>
        <v>n/a</v>
      </c>
      <c r="E368" s="28">
        <f t="shared" ref="E368:W368" si="1346">+IFERROR(E365/E355,"n/a")</f>
        <v>0.80514383925431121</v>
      </c>
      <c r="F368" s="28">
        <f t="shared" si="1346"/>
        <v>0.77782744510601332</v>
      </c>
      <c r="G368" s="28">
        <f t="shared" si="1346"/>
        <v>0.79417667041800943</v>
      </c>
      <c r="H368" s="28">
        <f t="shared" si="1346"/>
        <v>0.78270200874436879</v>
      </c>
      <c r="I368" s="28">
        <f t="shared" si="1346"/>
        <v>0.67666910776484124</v>
      </c>
      <c r="J368" s="28">
        <f t="shared" si="1346"/>
        <v>0.63454815549656207</v>
      </c>
      <c r="K368" s="28">
        <f t="shared" si="1346"/>
        <v>0.6531044401489644</v>
      </c>
      <c r="L368" s="28">
        <f t="shared" si="1346"/>
        <v>0.66521917069783099</v>
      </c>
      <c r="M368" s="28">
        <f t="shared" si="1346"/>
        <v>0.69000711987712182</v>
      </c>
      <c r="N368" s="28">
        <f t="shared" si="1346"/>
        <v>0.78742747878102082</v>
      </c>
      <c r="O368" s="28">
        <f t="shared" si="1346"/>
        <v>0.87973187532731123</v>
      </c>
      <c r="P368" s="28">
        <f t="shared" si="1346"/>
        <v>0.87909627571870153</v>
      </c>
      <c r="Q368" s="28">
        <f t="shared" si="1346"/>
        <v>0.79823682211031621</v>
      </c>
      <c r="R368" s="28">
        <f t="shared" si="1346"/>
        <v>0.83474290130148965</v>
      </c>
      <c r="S368" s="28">
        <f t="shared" si="1346"/>
        <v>0.78856647228353105</v>
      </c>
      <c r="T368" s="28">
        <f t="shared" si="1346"/>
        <v>0.79409878001508927</v>
      </c>
      <c r="U368" s="28">
        <f t="shared" si="1346"/>
        <v>0.73673436613100818</v>
      </c>
      <c r="V368" s="28">
        <f t="shared" si="1346"/>
        <v>0.78604167759874166</v>
      </c>
      <c r="W368" s="28">
        <f t="shared" si="1346"/>
        <v>0.77846021358989215</v>
      </c>
      <c r="X368" s="28">
        <f t="shared" ref="X368:Y368" si="1347">+IFERROR(X365/X355,"n/a")</f>
        <v>0.86122517203691684</v>
      </c>
      <c r="Y368" s="28">
        <f t="shared" si="1347"/>
        <v>0.85255913510439518</v>
      </c>
      <c r="Z368" s="70">
        <v>0.85</v>
      </c>
      <c r="AA368" s="70">
        <v>0.85</v>
      </c>
      <c r="AD368" s="28">
        <f t="shared" ref="AD368:AJ368" si="1348">+IFERROR(AD365/AD355,"n/a")</f>
        <v>0.86542679168153647</v>
      </c>
      <c r="AE368" s="28">
        <f t="shared" si="1348"/>
        <v>0.79417667041800943</v>
      </c>
      <c r="AF368" s="28">
        <f t="shared" si="1348"/>
        <v>0.6531044401489644</v>
      </c>
      <c r="AG368" s="28">
        <f t="shared" si="1348"/>
        <v>0.87973187532731123</v>
      </c>
      <c r="AH368" s="28">
        <f t="shared" si="1348"/>
        <v>0.78856647228353105</v>
      </c>
      <c r="AI368" s="28">
        <f t="shared" si="1348"/>
        <v>0.77846021358989215</v>
      </c>
      <c r="AJ368" s="28">
        <f t="shared" si="1348"/>
        <v>0.85</v>
      </c>
    </row>
    <row r="369" spans="2:36" s="4" customFormat="1" ht="10.15" x14ac:dyDescent="0.2">
      <c r="B369" s="9"/>
      <c r="C369"/>
      <c r="D369" s="42"/>
      <c r="E369" s="42"/>
      <c r="F369" s="42"/>
      <c r="G369" s="42"/>
      <c r="H369" s="28"/>
      <c r="I369" s="28"/>
      <c r="J369" s="28"/>
      <c r="K369" s="28"/>
      <c r="L369" s="28"/>
      <c r="M369" s="28"/>
      <c r="N369" s="28"/>
      <c r="O369" s="28"/>
      <c r="P369" s="28"/>
      <c r="Q369" s="28"/>
      <c r="R369" s="28"/>
      <c r="S369" s="28"/>
      <c r="T369" s="28"/>
      <c r="U369" s="28"/>
      <c r="V369" s="28"/>
      <c r="W369" s="28"/>
      <c r="X369"/>
      <c r="Y369"/>
      <c r="Z369"/>
      <c r="AA369"/>
      <c r="AB369"/>
      <c r="AC369"/>
      <c r="AD369"/>
      <c r="AE369" s="28"/>
      <c r="AF369" s="28"/>
      <c r="AG369" s="28"/>
      <c r="AH369" s="28"/>
      <c r="AI369" s="28"/>
    </row>
    <row r="370" spans="2:36" s="4" customFormat="1" ht="10.15" x14ac:dyDescent="0.2">
      <c r="B370" t="s">
        <v>219</v>
      </c>
      <c r="D370" s="45" t="str">
        <f t="shared" ref="D370:W370" si="1349">+D718</f>
        <v>n/a</v>
      </c>
      <c r="E370" s="45">
        <f t="shared" si="1349"/>
        <v>1210.8</v>
      </c>
      <c r="F370" s="45">
        <f t="shared" si="1349"/>
        <v>1264.059</v>
      </c>
      <c r="G370" s="45">
        <f t="shared" si="1349"/>
        <v>1342.89</v>
      </c>
      <c r="H370" s="45">
        <f t="shared" si="1349"/>
        <v>1387.127</v>
      </c>
      <c r="I370" s="45">
        <f t="shared" si="1349"/>
        <v>1450.8</v>
      </c>
      <c r="J370" s="45">
        <f t="shared" si="1349"/>
        <v>1571.1399999999999</v>
      </c>
      <c r="K370" s="45">
        <f t="shared" si="1349"/>
        <v>1675.441</v>
      </c>
      <c r="L370" s="45">
        <f t="shared" si="1349"/>
        <v>1821.4680000000001</v>
      </c>
      <c r="M370" s="45">
        <f t="shared" si="1349"/>
        <v>1969.3500000000001</v>
      </c>
      <c r="N370" s="45">
        <f t="shared" si="1349"/>
        <v>2053.6390000000001</v>
      </c>
      <c r="O370" s="45">
        <f t="shared" si="1349"/>
        <v>2113.953</v>
      </c>
      <c r="P370" s="45">
        <f t="shared" si="1349"/>
        <v>2107.848</v>
      </c>
      <c r="Q370" s="45">
        <f t="shared" si="1349"/>
        <v>2379.38</v>
      </c>
      <c r="R370" s="45">
        <f t="shared" si="1349"/>
        <v>2651.453</v>
      </c>
      <c r="S370" s="45">
        <f t="shared" si="1349"/>
        <v>3117.5079999999998</v>
      </c>
      <c r="T370" s="45">
        <f t="shared" si="1349"/>
        <v>3309.91</v>
      </c>
      <c r="U370" s="45">
        <f t="shared" si="1349"/>
        <v>3624.9410000000003</v>
      </c>
      <c r="V370" s="45">
        <f t="shared" si="1349"/>
        <v>3903.3159999999998</v>
      </c>
      <c r="W370" s="45">
        <f t="shared" si="1349"/>
        <v>4361.058</v>
      </c>
      <c r="X370" s="45">
        <f t="shared" ref="X370:Y370" si="1350">+X718</f>
        <v>4398.9089999999997</v>
      </c>
      <c r="Y370" s="45">
        <f t="shared" si="1350"/>
        <v>4659.3130000000001</v>
      </c>
      <c r="Z370" s="45">
        <f>+Z353</f>
        <v>4905.4054350000006</v>
      </c>
      <c r="AA370" s="45">
        <f>+AA353</f>
        <v>5378.5975934250009</v>
      </c>
      <c r="AC370" s="36">
        <v>900.59100000000001</v>
      </c>
      <c r="AD370" s="45">
        <f t="shared" ref="AD370" si="1351">+AD718</f>
        <v>1066.7829999999999</v>
      </c>
      <c r="AE370" s="45">
        <f t="shared" ref="AE370" si="1352">+G370</f>
        <v>1342.89</v>
      </c>
      <c r="AF370" s="45">
        <f t="shared" ref="AF370" si="1353">+K370</f>
        <v>1675.441</v>
      </c>
      <c r="AG370" s="45">
        <f t="shared" ref="AG370" si="1354">+O370</f>
        <v>2113.953</v>
      </c>
      <c r="AH370" s="45">
        <f t="shared" ref="AH370" si="1355">+S370</f>
        <v>3117.5079999999998</v>
      </c>
      <c r="AI370" s="45">
        <f t="shared" ref="AI370" si="1356">+W370</f>
        <v>4361.058</v>
      </c>
      <c r="AJ370" s="45">
        <f>+AA370</f>
        <v>5378.5975934250009</v>
      </c>
    </row>
    <row r="371" spans="2:36" s="4" customFormat="1" ht="10.15" x14ac:dyDescent="0.2">
      <c r="B371" t="s">
        <v>229</v>
      </c>
      <c r="D371" s="45" t="str">
        <f>+D674</f>
        <v>n/a</v>
      </c>
      <c r="E371" s="45">
        <f t="shared" ref="E371:W371" si="1357">+E674</f>
        <v>138.327</v>
      </c>
      <c r="F371" s="45">
        <f t="shared" si="1357"/>
        <v>135.126</v>
      </c>
      <c r="G371" s="45">
        <f t="shared" si="1357"/>
        <v>138.57400000000001</v>
      </c>
      <c r="H371" s="45">
        <f t="shared" si="1357"/>
        <v>135.37899999999999</v>
      </c>
      <c r="I371" s="45">
        <f t="shared" si="1357"/>
        <v>138.83500000000001</v>
      </c>
      <c r="J371" s="45">
        <f t="shared" si="1357"/>
        <v>135.648</v>
      </c>
      <c r="K371" s="45">
        <f t="shared" si="1357"/>
        <v>139.11099999999999</v>
      </c>
      <c r="L371" s="45">
        <f t="shared" si="1357"/>
        <v>135.93199999999999</v>
      </c>
      <c r="M371" s="45">
        <f t="shared" si="1357"/>
        <v>139.40299999999999</v>
      </c>
      <c r="N371" s="45">
        <f t="shared" si="1357"/>
        <v>136.232</v>
      </c>
      <c r="O371" s="45">
        <f t="shared" si="1357"/>
        <v>139.71100000000001</v>
      </c>
      <c r="P371" s="45">
        <f t="shared" si="1357"/>
        <v>136.547</v>
      </c>
      <c r="Q371" s="45">
        <f t="shared" si="1357"/>
        <v>140.035</v>
      </c>
      <c r="R371" s="45">
        <f t="shared" si="1357"/>
        <v>136.881</v>
      </c>
      <c r="S371" s="45">
        <f t="shared" si="1357"/>
        <v>140.37799999999999</v>
      </c>
      <c r="T371" s="45">
        <f t="shared" si="1357"/>
        <v>97.102000000000004</v>
      </c>
      <c r="U371" s="45">
        <f t="shared" si="1357"/>
        <v>99.465999999999994</v>
      </c>
      <c r="V371" s="45">
        <f t="shared" si="1357"/>
        <v>97.103999999999999</v>
      </c>
      <c r="W371" s="45">
        <f t="shared" si="1357"/>
        <v>99.468000000000004</v>
      </c>
      <c r="X371" s="45">
        <f t="shared" ref="X371:Y371" si="1358">+X674</f>
        <v>49.83</v>
      </c>
      <c r="Y371" s="45">
        <f t="shared" si="1358"/>
        <v>51.048999999999999</v>
      </c>
      <c r="Z371" s="50">
        <f t="shared" ref="Z371:AA371" si="1359">+Y371</f>
        <v>51.048999999999999</v>
      </c>
      <c r="AA371" s="50">
        <f t="shared" si="1359"/>
        <v>51.048999999999999</v>
      </c>
      <c r="AC371" s="36">
        <v>111.33499999999999</v>
      </c>
      <c r="AD371" s="45">
        <f t="shared" ref="AD371" si="1360">+AD674</f>
        <v>138.09399999999999</v>
      </c>
      <c r="AE371" s="45">
        <f t="shared" ref="AE371:AE374" si="1361">+G371</f>
        <v>138.57400000000001</v>
      </c>
      <c r="AF371" s="45">
        <f t="shared" ref="AF371:AF374" si="1362">+K371</f>
        <v>139.11099999999999</v>
      </c>
      <c r="AG371" s="45">
        <f t="shared" ref="AG371:AG374" si="1363">+O371</f>
        <v>139.71100000000001</v>
      </c>
      <c r="AH371" s="45">
        <f t="shared" ref="AH371:AH374" si="1364">+S371</f>
        <v>140.37799999999999</v>
      </c>
      <c r="AI371" s="45">
        <f t="shared" ref="AI371:AI374" si="1365">+W371</f>
        <v>99.468000000000004</v>
      </c>
      <c r="AJ371" s="45">
        <f t="shared" ref="AJ371:AJ374" si="1366">+AA371</f>
        <v>51.048999999999999</v>
      </c>
    </row>
    <row r="372" spans="2:36" s="4" customFormat="1" ht="10.15" x14ac:dyDescent="0.2">
      <c r="B372" t="s">
        <v>230</v>
      </c>
      <c r="D372" s="45" t="str">
        <f>+D678</f>
        <v>n/a</v>
      </c>
      <c r="E372" s="45">
        <f t="shared" ref="E372:W372" si="1367">+E678</f>
        <v>89.605000000000004</v>
      </c>
      <c r="F372" s="45">
        <f t="shared" si="1367"/>
        <v>76.061999999999998</v>
      </c>
      <c r="G372" s="45">
        <f t="shared" si="1367"/>
        <v>77.786000000000001</v>
      </c>
      <c r="H372" s="45">
        <f t="shared" si="1367"/>
        <v>76.043000000000006</v>
      </c>
      <c r="I372" s="45">
        <f t="shared" si="1367"/>
        <v>77.792000000000002</v>
      </c>
      <c r="J372" s="45">
        <f t="shared" si="1367"/>
        <v>76.254000000000005</v>
      </c>
      <c r="K372" s="45">
        <f t="shared" si="1367"/>
        <v>78.009</v>
      </c>
      <c r="L372" s="45">
        <f t="shared" si="1367"/>
        <v>76.195999999999998</v>
      </c>
      <c r="M372" s="45">
        <f t="shared" si="1367"/>
        <v>78.040999999999997</v>
      </c>
      <c r="N372" s="45">
        <f t="shared" si="1367"/>
        <v>65.989999999999995</v>
      </c>
      <c r="O372" s="45">
        <f t="shared" si="1367"/>
        <v>67.665000000000006</v>
      </c>
      <c r="P372" s="45">
        <f t="shared" si="1367"/>
        <v>65.941000000000003</v>
      </c>
      <c r="Q372" s="45">
        <f t="shared" si="1367"/>
        <v>67.655000000000001</v>
      </c>
      <c r="R372" s="45">
        <f t="shared" si="1367"/>
        <v>65.793999999999997</v>
      </c>
      <c r="S372" s="45">
        <f t="shared" si="1367"/>
        <v>67.608000000000004</v>
      </c>
      <c r="T372" s="45">
        <f t="shared" si="1367"/>
        <v>60.85</v>
      </c>
      <c r="U372" s="45">
        <f t="shared" si="1367"/>
        <v>62.46</v>
      </c>
      <c r="V372" s="45">
        <f t="shared" si="1367"/>
        <v>60.783000000000001</v>
      </c>
      <c r="W372" s="45">
        <f t="shared" si="1367"/>
        <v>62.369</v>
      </c>
      <c r="X372" s="45">
        <f t="shared" ref="X372:Y372" si="1368">+X678</f>
        <v>60.823999999999998</v>
      </c>
      <c r="Y372" s="45">
        <f t="shared" si="1368"/>
        <v>62.347999999999999</v>
      </c>
      <c r="Z372" s="50">
        <f t="shared" ref="Z372:AA372" si="1369">+Y372</f>
        <v>62.347999999999999</v>
      </c>
      <c r="AA372" s="50">
        <f t="shared" si="1369"/>
        <v>62.347999999999999</v>
      </c>
      <c r="AC372" s="36">
        <v>93.578999999999994</v>
      </c>
      <c r="AD372" s="45">
        <f t="shared" ref="AD372" si="1370">+AD678</f>
        <v>89.602999999999994</v>
      </c>
      <c r="AE372" s="45">
        <f t="shared" si="1361"/>
        <v>77.786000000000001</v>
      </c>
      <c r="AF372" s="45">
        <f t="shared" si="1362"/>
        <v>78.009</v>
      </c>
      <c r="AG372" s="45">
        <f t="shared" si="1363"/>
        <v>67.665000000000006</v>
      </c>
      <c r="AH372" s="45">
        <f t="shared" si="1364"/>
        <v>67.608000000000004</v>
      </c>
      <c r="AI372" s="45">
        <f t="shared" si="1365"/>
        <v>62.369</v>
      </c>
      <c r="AJ372" s="45">
        <f t="shared" si="1366"/>
        <v>62.347999999999999</v>
      </c>
    </row>
    <row r="373" spans="2:36" s="4" customFormat="1" ht="12" x14ac:dyDescent="0.35">
      <c r="B373" t="s">
        <v>231</v>
      </c>
      <c r="D373" s="55" t="str">
        <f>+D672</f>
        <v>n/a</v>
      </c>
      <c r="E373" s="55">
        <f t="shared" ref="E373:W373" si="1371">+E672</f>
        <v>1.2569999999999999</v>
      </c>
      <c r="F373" s="55">
        <f t="shared" si="1371"/>
        <v>1.079</v>
      </c>
      <c r="G373" s="55">
        <f t="shared" si="1371"/>
        <v>3</v>
      </c>
      <c r="H373" s="55">
        <f t="shared" si="1371"/>
        <v>0</v>
      </c>
      <c r="I373" s="55">
        <f t="shared" si="1371"/>
        <v>0</v>
      </c>
      <c r="J373" s="55">
        <f t="shared" si="1371"/>
        <v>0</v>
      </c>
      <c r="K373" s="55">
        <f t="shared" si="1371"/>
        <v>0</v>
      </c>
      <c r="L373" s="55">
        <f t="shared" si="1371"/>
        <v>0</v>
      </c>
      <c r="M373" s="55">
        <f t="shared" si="1371"/>
        <v>4</v>
      </c>
      <c r="N373" s="55">
        <f t="shared" si="1371"/>
        <v>26.396000000000001</v>
      </c>
      <c r="O373" s="55">
        <f t="shared" si="1371"/>
        <v>76.492000000000004</v>
      </c>
      <c r="P373" s="55">
        <f t="shared" si="1371"/>
        <v>75.957999999999998</v>
      </c>
      <c r="Q373" s="55">
        <f t="shared" si="1371"/>
        <v>20.963999999999999</v>
      </c>
      <c r="R373" s="55">
        <f t="shared" si="1371"/>
        <v>107.16500000000001</v>
      </c>
      <c r="S373" s="55">
        <f t="shared" si="1371"/>
        <v>16.431999999999999</v>
      </c>
      <c r="T373" s="55">
        <f t="shared" si="1371"/>
        <v>133.541</v>
      </c>
      <c r="U373" s="55">
        <f t="shared" si="1371"/>
        <v>139.30099999999999</v>
      </c>
      <c r="V373" s="55">
        <f t="shared" si="1371"/>
        <v>5.0110000000000001</v>
      </c>
      <c r="W373" s="55">
        <f t="shared" si="1371"/>
        <v>0.154</v>
      </c>
      <c r="X373" s="55">
        <f t="shared" ref="X373:Y373" si="1372">+X672</f>
        <v>104.05500000000001</v>
      </c>
      <c r="Y373" s="55">
        <f t="shared" si="1372"/>
        <v>27.02</v>
      </c>
      <c r="Z373" s="75">
        <f t="shared" ref="Z373:AA373" si="1373">+Y373</f>
        <v>27.02</v>
      </c>
      <c r="AA373" s="75">
        <f t="shared" si="1373"/>
        <v>27.02</v>
      </c>
      <c r="AC373" s="37">
        <v>63.2</v>
      </c>
      <c r="AD373" s="55">
        <f t="shared" ref="AD373" si="1374">+AD672</f>
        <v>4.9000000000000002E-2</v>
      </c>
      <c r="AE373" s="55">
        <f t="shared" si="1361"/>
        <v>3</v>
      </c>
      <c r="AF373" s="55">
        <f t="shared" si="1362"/>
        <v>0</v>
      </c>
      <c r="AG373" s="55">
        <f t="shared" si="1363"/>
        <v>76.492000000000004</v>
      </c>
      <c r="AH373" s="55">
        <f t="shared" si="1364"/>
        <v>16.431999999999999</v>
      </c>
      <c r="AI373" s="55">
        <f t="shared" si="1365"/>
        <v>0.154</v>
      </c>
      <c r="AJ373" s="55">
        <f t="shared" si="1366"/>
        <v>27.02</v>
      </c>
    </row>
    <row r="374" spans="2:36" s="4" customFormat="1" ht="10.15" x14ac:dyDescent="0.2">
      <c r="B374" s="6" t="s">
        <v>232</v>
      </c>
      <c r="D374" s="42" t="str">
        <f>+IFERROR(D370+D371+D372+D373,"n/a")</f>
        <v>n/a</v>
      </c>
      <c r="E374" s="42">
        <f t="shared" ref="E374:W374" si="1375">+IFERROR(E370+E371+E372+E373,"n/a")</f>
        <v>1439.989</v>
      </c>
      <c r="F374" s="42">
        <f t="shared" si="1375"/>
        <v>1476.3259999999998</v>
      </c>
      <c r="G374" s="42">
        <f t="shared" si="1375"/>
        <v>1562.2500000000002</v>
      </c>
      <c r="H374" s="42">
        <f t="shared" si="1375"/>
        <v>1598.549</v>
      </c>
      <c r="I374" s="42">
        <f t="shared" si="1375"/>
        <v>1667.4269999999999</v>
      </c>
      <c r="J374" s="42">
        <f t="shared" si="1375"/>
        <v>1783.0419999999997</v>
      </c>
      <c r="K374" s="42">
        <f t="shared" si="1375"/>
        <v>1892.5610000000001</v>
      </c>
      <c r="L374" s="42">
        <f t="shared" si="1375"/>
        <v>2033.596</v>
      </c>
      <c r="M374" s="42">
        <f t="shared" si="1375"/>
        <v>2190.7940000000003</v>
      </c>
      <c r="N374" s="42">
        <f t="shared" si="1375"/>
        <v>2282.2570000000001</v>
      </c>
      <c r="O374" s="42">
        <f t="shared" si="1375"/>
        <v>2397.8209999999999</v>
      </c>
      <c r="P374" s="42">
        <f t="shared" si="1375"/>
        <v>2386.2939999999999</v>
      </c>
      <c r="Q374" s="42">
        <f t="shared" si="1375"/>
        <v>2608.0340000000001</v>
      </c>
      <c r="R374" s="42">
        <f t="shared" si="1375"/>
        <v>2961.2929999999997</v>
      </c>
      <c r="S374" s="42">
        <f t="shared" si="1375"/>
        <v>3341.9259999999999</v>
      </c>
      <c r="T374" s="42">
        <f t="shared" si="1375"/>
        <v>3601.4029999999998</v>
      </c>
      <c r="U374" s="42">
        <f t="shared" si="1375"/>
        <v>3926.1680000000001</v>
      </c>
      <c r="V374" s="42">
        <f t="shared" si="1375"/>
        <v>4066.2139999999995</v>
      </c>
      <c r="W374" s="42">
        <f t="shared" si="1375"/>
        <v>4523.049</v>
      </c>
      <c r="X374" s="42">
        <f t="shared" ref="X374:Y374" si="1376">+IFERROR(X370+X371+X372+X373,"n/a")</f>
        <v>4613.6179999999995</v>
      </c>
      <c r="Y374" s="42">
        <f t="shared" si="1376"/>
        <v>4799.7300000000005</v>
      </c>
      <c r="Z374" s="42">
        <f t="shared" ref="Z374" si="1377">+IFERROR(Z370+Z371+Z372+Z373,"n/a")</f>
        <v>5045.822435000001</v>
      </c>
      <c r="AA374" s="42">
        <f t="shared" ref="AA374" si="1378">+IFERROR(AA370+AA371+AA372+AA373,"n/a")</f>
        <v>5519.0145934250013</v>
      </c>
      <c r="AC374" s="42">
        <f t="shared" ref="AC374:AD374" si="1379">+IFERROR(AC370+AC371+AC372+AC373,"n/a")</f>
        <v>1168.7050000000002</v>
      </c>
      <c r="AD374" s="42">
        <f t="shared" si="1379"/>
        <v>1294.529</v>
      </c>
      <c r="AE374" s="42">
        <f t="shared" si="1361"/>
        <v>1562.2500000000002</v>
      </c>
      <c r="AF374" s="42">
        <f t="shared" si="1362"/>
        <v>1892.5610000000001</v>
      </c>
      <c r="AG374" s="42">
        <f t="shared" si="1363"/>
        <v>2397.8209999999999</v>
      </c>
      <c r="AH374" s="42">
        <f t="shared" si="1364"/>
        <v>3341.9259999999999</v>
      </c>
      <c r="AI374" s="42">
        <f t="shared" si="1365"/>
        <v>4523.049</v>
      </c>
      <c r="AJ374" s="42">
        <f t="shared" si="1366"/>
        <v>5519.0145934250013</v>
      </c>
    </row>
    <row r="375" spans="2:36" ht="10.15" x14ac:dyDescent="0.2">
      <c r="B375" s="9" t="s">
        <v>28</v>
      </c>
      <c r="D375" s="42"/>
      <c r="E375" s="42"/>
      <c r="F375" s="42"/>
      <c r="G375" s="42"/>
      <c r="H375" s="28" t="str">
        <f>+IFERROR(H374/D374-1,"n/a")</f>
        <v>n/a</v>
      </c>
      <c r="I375" s="28">
        <f t="shared" ref="I375" si="1380">+IFERROR(I374/E374-1,"n/a")</f>
        <v>0.15794426207422418</v>
      </c>
      <c r="J375" s="28">
        <f t="shared" ref="J375" si="1381">+IFERROR(J374/F374-1,"n/a")</f>
        <v>0.20775628147170733</v>
      </c>
      <c r="K375" s="28">
        <f t="shared" ref="K375" si="1382">+IFERROR(K374/G374-1,"n/a")</f>
        <v>0.21143286925908145</v>
      </c>
      <c r="L375" s="28">
        <f t="shared" ref="L375" si="1383">+IFERROR(L374/H374-1,"n/a")</f>
        <v>0.27215118210326983</v>
      </c>
      <c r="M375" s="28">
        <f t="shared" ref="M375" si="1384">+IFERROR(M374/I374-1,"n/a")</f>
        <v>0.31387700930835383</v>
      </c>
      <c r="N375" s="28">
        <f t="shared" ref="N375" si="1385">+IFERROR(N374/J374-1,"n/a")</f>
        <v>0.27997938354789209</v>
      </c>
      <c r="O375" s="28">
        <f t="shared" ref="O375" si="1386">+IFERROR(O374/K374-1,"n/a")</f>
        <v>0.2669715797799912</v>
      </c>
      <c r="P375" s="28">
        <f t="shared" ref="P375" si="1387">+IFERROR(P374/L374-1,"n/a")</f>
        <v>0.17343562831555515</v>
      </c>
      <c r="Q375" s="28">
        <f t="shared" ref="Q375" si="1388">+IFERROR(Q374/M374-1,"n/a")</f>
        <v>0.19045149840651376</v>
      </c>
      <c r="R375" s="28">
        <f t="shared" ref="R375" si="1389">+IFERROR(R374/N374-1,"n/a")</f>
        <v>0.29752828011919763</v>
      </c>
      <c r="S375" s="28">
        <f t="shared" ref="S375" si="1390">+IFERROR(S374/O374-1,"n/a")</f>
        <v>0.39373456150396557</v>
      </c>
      <c r="T375" s="28">
        <f t="shared" ref="T375" si="1391">+IFERROR(T374/P374-1,"n/a")</f>
        <v>0.50920339237327839</v>
      </c>
      <c r="U375" s="28">
        <f t="shared" ref="U375" si="1392">+IFERROR(U374/Q374-1,"n/a")</f>
        <v>0.50541288955588759</v>
      </c>
      <c r="V375" s="28">
        <f t="shared" ref="V375" si="1393">+IFERROR(V374/R374-1,"n/a")</f>
        <v>0.3731211332347053</v>
      </c>
      <c r="W375" s="28">
        <f t="shared" ref="W375:X375" si="1394">+IFERROR(W374/S374-1,"n/a")</f>
        <v>0.35342583887255441</v>
      </c>
      <c r="X375" s="28">
        <f t="shared" si="1394"/>
        <v>0.28106129749989095</v>
      </c>
      <c r="Y375" s="28">
        <f t="shared" ref="Y375" si="1395">+IFERROR(Y374/U374-1,"n/a")</f>
        <v>0.2224973562007535</v>
      </c>
      <c r="Z375" s="28">
        <f t="shared" ref="Z375" si="1396">+IFERROR(Z374/V374-1,"n/a")</f>
        <v>0.24091413658995853</v>
      </c>
      <c r="AA375" s="28">
        <f t="shared" ref="AA375" si="1397">+IFERROR(AA374/W374-1,"n/a")</f>
        <v>0.22019783412140814</v>
      </c>
      <c r="AE375" s="28">
        <f>+IFERROR(AE374/AD374-1,"n/a")</f>
        <v>0.20680958093638702</v>
      </c>
      <c r="AF375" s="28">
        <f t="shared" ref="AF375" si="1398">+IFERROR(AF374/AE374-1,"n/a")</f>
        <v>0.21143286925908145</v>
      </c>
      <c r="AG375" s="28">
        <f t="shared" ref="AG375" si="1399">+IFERROR(AG374/AF374-1,"n/a")</f>
        <v>0.2669715797799912</v>
      </c>
      <c r="AH375" s="28">
        <f t="shared" ref="AH375" si="1400">+IFERROR(AH374/AG374-1,"n/a")</f>
        <v>0.39373456150396557</v>
      </c>
      <c r="AI375" s="28">
        <f t="shared" ref="AI375:AJ375" si="1401">+IFERROR(AI374/AH374-1,"n/a")</f>
        <v>0.35342583887255441</v>
      </c>
      <c r="AJ375" s="28">
        <f t="shared" si="1401"/>
        <v>0.22019783412140814</v>
      </c>
    </row>
    <row r="376" spans="2:36" ht="10.15" x14ac:dyDescent="0.2">
      <c r="B376" s="77"/>
      <c r="D376" s="42"/>
      <c r="E376" s="42"/>
      <c r="F376" s="42"/>
      <c r="G376" s="42"/>
      <c r="H376" s="28"/>
      <c r="I376" s="28"/>
      <c r="J376" s="28"/>
      <c r="K376" s="28"/>
      <c r="L376" s="28"/>
      <c r="M376" s="28"/>
      <c r="N376" s="28"/>
      <c r="O376" s="28"/>
      <c r="P376" s="28"/>
      <c r="Q376" s="28"/>
      <c r="R376" s="28"/>
      <c r="S376" s="28"/>
      <c r="T376" s="28"/>
      <c r="U376" s="28"/>
      <c r="V376" s="28"/>
      <c r="W376" s="28"/>
      <c r="AE376" s="28"/>
      <c r="AF376" s="28"/>
      <c r="AG376" s="28"/>
      <c r="AH376" s="28"/>
      <c r="AI376" s="28"/>
    </row>
    <row r="377" spans="2:36" ht="10.15" x14ac:dyDescent="0.2">
      <c r="B377" s="5" t="s">
        <v>234</v>
      </c>
    </row>
    <row r="378" spans="2:36" ht="10.15" x14ac:dyDescent="0.2">
      <c r="B378" t="s">
        <v>216</v>
      </c>
      <c r="D378" s="45" t="str">
        <f t="shared" ref="D378:AA378" si="1402">+IFERROR((D364+C364)/2,"n/a")</f>
        <v>n/a</v>
      </c>
      <c r="E378" s="45" t="str">
        <f t="shared" si="1402"/>
        <v>n/a</v>
      </c>
      <c r="F378" s="45">
        <f t="shared" si="1402"/>
        <v>484.78249999999991</v>
      </c>
      <c r="G378" s="45">
        <f t="shared" si="1402"/>
        <v>479.60649999999998</v>
      </c>
      <c r="H378" s="45">
        <f t="shared" si="1402"/>
        <v>517.92349999999999</v>
      </c>
      <c r="I378" s="45">
        <f t="shared" si="1402"/>
        <v>651.55799999999988</v>
      </c>
      <c r="J378" s="45">
        <f t="shared" si="1402"/>
        <v>734.06749999999988</v>
      </c>
      <c r="K378" s="45">
        <f t="shared" si="1402"/>
        <v>748.42200000000003</v>
      </c>
      <c r="L378" s="45">
        <f t="shared" si="1402"/>
        <v>773.7014999999999</v>
      </c>
      <c r="M378" s="45">
        <f t="shared" si="1402"/>
        <v>759.64050000000009</v>
      </c>
      <c r="N378" s="45">
        <f t="shared" si="1402"/>
        <v>637.36850000000027</v>
      </c>
      <c r="O378" s="45">
        <f t="shared" si="1402"/>
        <v>442.54500000000007</v>
      </c>
      <c r="P378" s="45">
        <f t="shared" si="1402"/>
        <v>402.15949999999998</v>
      </c>
      <c r="Q378" s="45">
        <f t="shared" si="1402"/>
        <v>554.0095</v>
      </c>
      <c r="R378" s="45">
        <f t="shared" si="1402"/>
        <v>692.19350000000009</v>
      </c>
      <c r="S378" s="45">
        <f t="shared" si="1402"/>
        <v>781.73699999999997</v>
      </c>
      <c r="T378" s="45">
        <f t="shared" si="1402"/>
        <v>975.94849999999974</v>
      </c>
      <c r="U378" s="45">
        <f t="shared" si="1402"/>
        <v>1210.5645</v>
      </c>
      <c r="V378" s="45">
        <f t="shared" si="1402"/>
        <v>1183.8764999999996</v>
      </c>
      <c r="W378" s="45">
        <f t="shared" si="1402"/>
        <v>1106.4629999999995</v>
      </c>
      <c r="X378" s="45">
        <f t="shared" si="1402"/>
        <v>1152.6424999999999</v>
      </c>
      <c r="Y378" s="45">
        <f t="shared" si="1402"/>
        <v>1020.725</v>
      </c>
      <c r="Z378" s="45">
        <f t="shared" ca="1" si="1402"/>
        <v>1026.4038947085994</v>
      </c>
      <c r="AA378" s="45">
        <f t="shared" ca="1" si="1402"/>
        <v>1285.3842704145929</v>
      </c>
      <c r="AD378" s="45">
        <f>+IFERROR((AD364+AC364)/2,"n/a")</f>
        <v>375.70399999999989</v>
      </c>
      <c r="AE378" s="45">
        <f>+IFERROR((AE364+AD364)/2,"n/a")</f>
        <v>432.47949999999997</v>
      </c>
      <c r="AF378" s="45">
        <f>+AVERAGE(H378:K378)</f>
        <v>662.99274999999989</v>
      </c>
      <c r="AG378" s="45">
        <f>+AVERAGE(L378:O378)</f>
        <v>653.31387500000005</v>
      </c>
      <c r="AH378" s="45">
        <f>+AVERAGE(P378:S378)</f>
        <v>607.52487500000007</v>
      </c>
      <c r="AI378" s="45">
        <f>+AVERAGE(T378:W378)</f>
        <v>1119.2131249999998</v>
      </c>
      <c r="AJ378" s="45">
        <f ca="1">+AVERAGE(X378:AA378)</f>
        <v>1121.288916280798</v>
      </c>
    </row>
    <row r="379" spans="2:36" ht="12" x14ac:dyDescent="0.35">
      <c r="B379" t="s">
        <v>218</v>
      </c>
      <c r="D379" s="32">
        <f>+H379/(1+H384)</f>
        <v>1070.2479338842975</v>
      </c>
      <c r="E379" s="32">
        <f>+I379/(1+I384)</f>
        <v>1110.7142857142856</v>
      </c>
      <c r="F379" s="21">
        <v>1162</v>
      </c>
      <c r="G379" s="21">
        <v>1230</v>
      </c>
      <c r="H379" s="21">
        <v>1295</v>
      </c>
      <c r="I379" s="21">
        <v>1244</v>
      </c>
      <c r="J379" s="21">
        <v>1224</v>
      </c>
      <c r="K379" s="21">
        <v>1319</v>
      </c>
      <c r="L379" s="21">
        <v>1446</v>
      </c>
      <c r="M379" s="32">
        <f>+I379*(1+M384)</f>
        <v>1604.76</v>
      </c>
      <c r="N379" s="32">
        <f>+J379*(1+N384)</f>
        <v>1909.44</v>
      </c>
      <c r="O379" s="32">
        <f>+K379*(1+O384)</f>
        <v>2268.6799999999998</v>
      </c>
      <c r="P379" s="32">
        <f>+L379*(1+P384)</f>
        <v>2414.8199999999997</v>
      </c>
      <c r="Q379" s="32">
        <f>+M379*(1+Q384)</f>
        <v>2407.14</v>
      </c>
      <c r="R379" s="21">
        <v>2681</v>
      </c>
      <c r="S379" s="32">
        <f>+O379*(1+S384)</f>
        <v>2994.6576</v>
      </c>
      <c r="T379" s="32">
        <f>+P379*(1+T384)</f>
        <v>3187.5623999999998</v>
      </c>
      <c r="U379" s="32">
        <f>+Q379*(1+U384)</f>
        <v>3297.7818000000002</v>
      </c>
      <c r="V379" s="21">
        <v>3621</v>
      </c>
      <c r="W379" s="32">
        <f>+S379*(1+W384)</f>
        <v>3982.8946080000001</v>
      </c>
      <c r="X379" s="32">
        <f t="shared" ref="X379:Y379" si="1403">+T379*(1+X384)</f>
        <v>4366.9604879999997</v>
      </c>
      <c r="Y379" s="32">
        <f t="shared" si="1403"/>
        <v>4682.8501560000004</v>
      </c>
      <c r="Z379" s="33">
        <f>+AVERAGE(Y365:Z365)</f>
        <v>4971.0932437499996</v>
      </c>
      <c r="AA379" s="33">
        <f>+AVERAGE(Z365:AA365)</f>
        <v>5364.5394193125003</v>
      </c>
      <c r="AB379" s="57"/>
      <c r="AC379" s="57"/>
      <c r="AD379" s="21">
        <v>988</v>
      </c>
      <c r="AE379" s="21">
        <v>1145</v>
      </c>
      <c r="AF379" s="21">
        <v>1274</v>
      </c>
      <c r="AG379" s="21">
        <v>1815</v>
      </c>
      <c r="AH379" s="21">
        <v>2639</v>
      </c>
      <c r="AI379" s="32">
        <f>+AH379*(1+AI384)</f>
        <v>3483.48</v>
      </c>
      <c r="AJ379" s="32">
        <f>+AVERAGE(X379:AA379)</f>
        <v>4846.3608267656255</v>
      </c>
    </row>
    <row r="380" spans="2:36" ht="10.15" x14ac:dyDescent="0.2">
      <c r="B380" s="6" t="s">
        <v>236</v>
      </c>
      <c r="D380" s="42" t="str">
        <f>+IFERROR(D378+D379,"n/a")</f>
        <v>n/a</v>
      </c>
      <c r="E380" s="42" t="str">
        <f t="shared" ref="E380:X380" si="1404">+IFERROR(E378+E379,"n/a")</f>
        <v>n/a</v>
      </c>
      <c r="F380" s="42">
        <f t="shared" si="1404"/>
        <v>1646.7824999999998</v>
      </c>
      <c r="G380" s="42">
        <f t="shared" si="1404"/>
        <v>1709.6064999999999</v>
      </c>
      <c r="H380" s="42">
        <f t="shared" si="1404"/>
        <v>1812.9234999999999</v>
      </c>
      <c r="I380" s="42">
        <f t="shared" si="1404"/>
        <v>1895.558</v>
      </c>
      <c r="J380" s="42">
        <f t="shared" si="1404"/>
        <v>1958.0674999999999</v>
      </c>
      <c r="K380" s="42">
        <f t="shared" si="1404"/>
        <v>2067.422</v>
      </c>
      <c r="L380" s="42">
        <f t="shared" si="1404"/>
        <v>2219.7015000000001</v>
      </c>
      <c r="M380" s="42">
        <f t="shared" si="1404"/>
        <v>2364.4005000000002</v>
      </c>
      <c r="N380" s="42">
        <f t="shared" si="1404"/>
        <v>2546.8085000000001</v>
      </c>
      <c r="O380" s="42">
        <f t="shared" si="1404"/>
        <v>2711.2249999999999</v>
      </c>
      <c r="P380" s="42">
        <f t="shared" si="1404"/>
        <v>2816.9794999999995</v>
      </c>
      <c r="Q380" s="42">
        <f t="shared" si="1404"/>
        <v>2961.1495</v>
      </c>
      <c r="R380" s="42">
        <f t="shared" si="1404"/>
        <v>3373.1935000000003</v>
      </c>
      <c r="S380" s="42">
        <f t="shared" si="1404"/>
        <v>3776.3946000000001</v>
      </c>
      <c r="T380" s="42">
        <f t="shared" si="1404"/>
        <v>4163.5108999999993</v>
      </c>
      <c r="U380" s="42">
        <f t="shared" si="1404"/>
        <v>4508.3463000000002</v>
      </c>
      <c r="V380" s="42">
        <f t="shared" si="1404"/>
        <v>4804.8764999999994</v>
      </c>
      <c r="W380" s="42">
        <f t="shared" si="1404"/>
        <v>5089.3576079999993</v>
      </c>
      <c r="X380" s="42">
        <f t="shared" si="1404"/>
        <v>5519.6029879999996</v>
      </c>
      <c r="Y380" s="42">
        <f t="shared" ref="Y380" si="1405">+IFERROR(Y378+Y379,"n/a")</f>
        <v>5703.5751560000008</v>
      </c>
      <c r="Z380" s="42">
        <f t="shared" ref="Z380" ca="1" si="1406">+IFERROR(Z378+Z379,"n/a")</f>
        <v>5997.4971384585988</v>
      </c>
      <c r="AA380" s="42">
        <f t="shared" ref="AA380" ca="1" si="1407">+IFERROR(AA378+AA379,"n/a")</f>
        <v>6649.923689727093</v>
      </c>
      <c r="AD380" s="42">
        <f t="shared" ref="AD380" si="1408">+IFERROR(AD378+AD379,"n/a")</f>
        <v>1363.704</v>
      </c>
      <c r="AE380" s="42">
        <f t="shared" ref="AE380" si="1409">+IFERROR(AE378+AE379,"n/a")</f>
        <v>1577.4794999999999</v>
      </c>
      <c r="AF380" s="42">
        <f t="shared" ref="AF380" si="1410">+IFERROR(AF378+AF379,"n/a")</f>
        <v>1936.9927499999999</v>
      </c>
      <c r="AG380" s="42">
        <f t="shared" ref="AG380" si="1411">+IFERROR(AG378+AG379,"n/a")</f>
        <v>2468.3138749999998</v>
      </c>
      <c r="AH380" s="42">
        <f t="shared" ref="AH380" si="1412">+IFERROR(AH378+AH379,"n/a")</f>
        <v>3246.5248750000001</v>
      </c>
      <c r="AI380" s="42">
        <f t="shared" ref="AI380:AJ380" si="1413">+IFERROR(AI378+AI379,"n/a")</f>
        <v>4602.6931249999998</v>
      </c>
      <c r="AJ380" s="42">
        <f t="shared" ca="1" si="1413"/>
        <v>5967.6497430464233</v>
      </c>
    </row>
    <row r="381" spans="2:36" ht="10.15" x14ac:dyDescent="0.2">
      <c r="B381" s="6"/>
      <c r="D381" s="42"/>
      <c r="E381" s="42"/>
      <c r="F381" s="42"/>
      <c r="G381" s="42"/>
      <c r="H381" s="42"/>
      <c r="I381" s="42"/>
      <c r="J381" s="42"/>
      <c r="K381" s="42"/>
      <c r="L381" s="42"/>
      <c r="M381" s="42"/>
      <c r="N381" s="42"/>
      <c r="O381" s="42"/>
      <c r="P381" s="42"/>
      <c r="Q381" s="42"/>
      <c r="R381" s="42"/>
      <c r="S381" s="42"/>
      <c r="T381" s="42"/>
      <c r="U381" s="42"/>
      <c r="V381" s="42"/>
      <c r="W381" s="42"/>
    </row>
    <row r="382" spans="2:36" ht="10.15" x14ac:dyDescent="0.2">
      <c r="B382" s="7" t="s">
        <v>28</v>
      </c>
      <c r="D382" s="42"/>
      <c r="E382" s="42"/>
      <c r="F382" s="42"/>
      <c r="G382" s="42"/>
      <c r="H382" s="42"/>
      <c r="I382" s="42"/>
      <c r="J382" s="42"/>
      <c r="K382" s="42"/>
      <c r="L382" s="42"/>
      <c r="M382" s="42"/>
      <c r="N382" s="42"/>
      <c r="O382" s="42"/>
      <c r="P382" s="42"/>
      <c r="Q382" s="42"/>
      <c r="R382" s="42"/>
      <c r="S382" s="42"/>
      <c r="T382" s="42"/>
      <c r="U382" s="42"/>
      <c r="V382" s="42"/>
      <c r="W382" s="42"/>
    </row>
    <row r="383" spans="2:36" ht="10.15" x14ac:dyDescent="0.2">
      <c r="B383" s="8" t="s">
        <v>216</v>
      </c>
      <c r="D383" s="42"/>
      <c r="E383" s="42"/>
      <c r="F383" s="42"/>
      <c r="G383" s="42"/>
      <c r="H383" s="28" t="str">
        <f t="shared" ref="H383:X383" si="1414">+IFERROR(H378/D378-1,"n/a")</f>
        <v>n/a</v>
      </c>
      <c r="I383" s="28" t="str">
        <f t="shared" si="1414"/>
        <v>n/a</v>
      </c>
      <c r="J383" s="28">
        <f t="shared" si="1414"/>
        <v>0.5142202946682275</v>
      </c>
      <c r="K383" s="28">
        <f t="shared" si="1414"/>
        <v>0.560491778155634</v>
      </c>
      <c r="L383" s="28">
        <f t="shared" si="1414"/>
        <v>0.49385285664774803</v>
      </c>
      <c r="M383" s="28">
        <f t="shared" si="1414"/>
        <v>0.1658831600563575</v>
      </c>
      <c r="N383" s="28">
        <f t="shared" si="1414"/>
        <v>-0.13173039264100317</v>
      </c>
      <c r="O383" s="28">
        <f t="shared" si="1414"/>
        <v>-0.40869589616553226</v>
      </c>
      <c r="P383" s="28">
        <f t="shared" si="1414"/>
        <v>-0.48021362243707677</v>
      </c>
      <c r="Q383" s="28">
        <f t="shared" si="1414"/>
        <v>-0.27069515119322896</v>
      </c>
      <c r="R383" s="28">
        <f t="shared" si="1414"/>
        <v>8.601774326782663E-2</v>
      </c>
      <c r="S383" s="28">
        <f t="shared" si="1414"/>
        <v>0.76645764837474117</v>
      </c>
      <c r="T383" s="28">
        <f t="shared" si="1414"/>
        <v>1.4267697269366999</v>
      </c>
      <c r="U383" s="28">
        <f t="shared" si="1414"/>
        <v>1.1850970064592756</v>
      </c>
      <c r="V383" s="28">
        <f t="shared" si="1414"/>
        <v>0.71032594209567046</v>
      </c>
      <c r="W383" s="28">
        <f t="shared" si="1414"/>
        <v>0.41539034227623817</v>
      </c>
      <c r="X383" s="28">
        <f t="shared" si="1414"/>
        <v>0.18104848770196402</v>
      </c>
      <c r="Y383" s="28">
        <f t="shared" ref="Y383:AA383" si="1415">+IFERROR(Y378/U378-1,"n/a")</f>
        <v>-0.15681898816626449</v>
      </c>
      <c r="Z383" s="28">
        <f t="shared" ca="1" si="1415"/>
        <v>-0.13301438561488488</v>
      </c>
      <c r="AA383" s="28">
        <f t="shared" ca="1" si="1415"/>
        <v>0.16170560643654008</v>
      </c>
      <c r="AE383" s="28">
        <f t="shared" ref="AE383:AJ383" si="1416">+IFERROR(AE378/AD378-1,"n/a")</f>
        <v>0.15111763515959398</v>
      </c>
      <c r="AF383" s="28">
        <f t="shared" si="1416"/>
        <v>0.53300387648431879</v>
      </c>
      <c r="AG383" s="28">
        <f t="shared" si="1416"/>
        <v>-1.4598764466127068E-2</v>
      </c>
      <c r="AH383" s="28">
        <f t="shared" si="1416"/>
        <v>-7.0087291502878291E-2</v>
      </c>
      <c r="AI383" s="28">
        <f t="shared" si="1416"/>
        <v>0.84225069796524732</v>
      </c>
      <c r="AJ383" s="28">
        <f t="shared" ca="1" si="1416"/>
        <v>1.8546881147398775E-3</v>
      </c>
    </row>
    <row r="384" spans="2:36" ht="12" x14ac:dyDescent="0.35">
      <c r="B384" s="8" t="s">
        <v>218</v>
      </c>
      <c r="D384" s="42"/>
      <c r="E384" s="42"/>
      <c r="F384" s="42"/>
      <c r="G384" s="42"/>
      <c r="H384" s="85">
        <v>0.21</v>
      </c>
      <c r="I384" s="85">
        <v>0.12</v>
      </c>
      <c r="J384" s="85">
        <v>0.05</v>
      </c>
      <c r="K384" s="85">
        <v>7.0000000000000007E-2</v>
      </c>
      <c r="L384" s="85">
        <v>0.12</v>
      </c>
      <c r="M384" s="85">
        <v>0.28999999999999998</v>
      </c>
      <c r="N384" s="85">
        <v>0.56000000000000005</v>
      </c>
      <c r="O384" s="85">
        <v>0.72</v>
      </c>
      <c r="P384" s="85">
        <v>0.67</v>
      </c>
      <c r="Q384" s="85">
        <v>0.5</v>
      </c>
      <c r="R384" s="85">
        <v>0.4</v>
      </c>
      <c r="S384" s="85">
        <v>0.32</v>
      </c>
      <c r="T384" s="85">
        <v>0.32</v>
      </c>
      <c r="U384" s="85">
        <v>0.37</v>
      </c>
      <c r="V384" s="85">
        <v>0.35</v>
      </c>
      <c r="W384" s="85">
        <v>0.33</v>
      </c>
      <c r="X384" s="85">
        <v>0.37</v>
      </c>
      <c r="Y384" s="85">
        <v>0.42</v>
      </c>
      <c r="Z384" s="86">
        <f t="shared" ref="Z384:Z385" si="1417">+IFERROR(Z379/V379-1,"n/a")</f>
        <v>0.37285093724109353</v>
      </c>
      <c r="AA384" s="86">
        <f t="shared" ref="AA384:AA385" si="1418">+IFERROR(AA379/W379-1,"n/a")</f>
        <v>0.34689464504969392</v>
      </c>
      <c r="AE384" s="86">
        <f t="shared" ref="AE384:AH385" si="1419">+IFERROR(AE379/AD379-1,"n/a")</f>
        <v>0.15890688259109309</v>
      </c>
      <c r="AF384" s="86">
        <f t="shared" si="1419"/>
        <v>0.11266375545851526</v>
      </c>
      <c r="AG384" s="86">
        <f t="shared" si="1419"/>
        <v>0.42464678178963888</v>
      </c>
      <c r="AH384" s="86">
        <f t="shared" si="1419"/>
        <v>0.45399449035812678</v>
      </c>
      <c r="AI384" s="85">
        <v>0.32</v>
      </c>
      <c r="AJ384" s="86">
        <f>+IFERROR(AJ379/AI379-1,"n/a")</f>
        <v>0.39124118030407096</v>
      </c>
    </row>
    <row r="385" spans="2:36" ht="10.15" x14ac:dyDescent="0.2">
      <c r="B385" s="9" t="s">
        <v>217</v>
      </c>
      <c r="D385" s="42"/>
      <c r="E385" s="42"/>
      <c r="F385" s="42"/>
      <c r="G385" s="42"/>
      <c r="H385" s="28" t="str">
        <f t="shared" ref="H385:X385" si="1420">+IFERROR(H380/D380-1,"n/a")</f>
        <v>n/a</v>
      </c>
      <c r="I385" s="28" t="str">
        <f t="shared" si="1420"/>
        <v>n/a</v>
      </c>
      <c r="J385" s="28">
        <f t="shared" si="1420"/>
        <v>0.18902617680234046</v>
      </c>
      <c r="K385" s="28">
        <f t="shared" si="1420"/>
        <v>0.20929699319697259</v>
      </c>
      <c r="L385" s="28">
        <f t="shared" si="1420"/>
        <v>0.22437681457601499</v>
      </c>
      <c r="M385" s="28">
        <f t="shared" si="1420"/>
        <v>0.24733745947103714</v>
      </c>
      <c r="N385" s="28">
        <f t="shared" si="1420"/>
        <v>0.3006745170940226</v>
      </c>
      <c r="O385" s="28">
        <f t="shared" si="1420"/>
        <v>0.31140376759074817</v>
      </c>
      <c r="P385" s="28">
        <f t="shared" si="1420"/>
        <v>0.26908032453913244</v>
      </c>
      <c r="Q385" s="28">
        <f t="shared" si="1420"/>
        <v>0.25238913627365567</v>
      </c>
      <c r="R385" s="28">
        <f t="shared" si="1420"/>
        <v>0.32447865632614326</v>
      </c>
      <c r="S385" s="28">
        <f t="shared" si="1420"/>
        <v>0.39287392230449347</v>
      </c>
      <c r="T385" s="28">
        <f t="shared" si="1420"/>
        <v>0.47800539549542331</v>
      </c>
      <c r="U385" s="28">
        <f t="shared" si="1420"/>
        <v>0.52249871207110621</v>
      </c>
      <c r="V385" s="28">
        <f t="shared" si="1420"/>
        <v>0.424429550217027</v>
      </c>
      <c r="W385" s="28">
        <f t="shared" si="1420"/>
        <v>0.3476763281040598</v>
      </c>
      <c r="X385" s="28">
        <f t="shared" si="1420"/>
        <v>0.3257087877444973</v>
      </c>
      <c r="Y385" s="28">
        <f t="shared" ref="Y385" si="1421">+IFERROR(Y380/U380-1,"n/a")</f>
        <v>0.26511469538176358</v>
      </c>
      <c r="Z385" s="28">
        <f t="shared" ca="1" si="1417"/>
        <v>0.24821046669120417</v>
      </c>
      <c r="AA385" s="28">
        <f t="shared" ca="1" si="1418"/>
        <v>0.30663321423395917</v>
      </c>
      <c r="AE385" s="28">
        <f t="shared" si="1419"/>
        <v>0.15676092465813696</v>
      </c>
      <c r="AF385" s="28">
        <f t="shared" si="1419"/>
        <v>0.22790359557762874</v>
      </c>
      <c r="AG385" s="28">
        <f t="shared" si="1419"/>
        <v>0.27430207211668711</v>
      </c>
      <c r="AH385" s="28">
        <f t="shared" si="1419"/>
        <v>0.31528040573851257</v>
      </c>
      <c r="AI385" s="28">
        <f>+IFERROR(AI380/AH380-1,"n/a")</f>
        <v>0.4177292034455764</v>
      </c>
      <c r="AJ385" s="28">
        <f ca="1">+IFERROR(AJ380/AI380-1,"n/a")</f>
        <v>0.29655607727409028</v>
      </c>
    </row>
    <row r="386" spans="2:36" ht="10.15" x14ac:dyDescent="0.2">
      <c r="B386" s="9"/>
      <c r="D386" s="42"/>
      <c r="E386" s="42"/>
      <c r="F386" s="42"/>
      <c r="G386" s="42"/>
      <c r="H386" s="28"/>
      <c r="I386" s="28"/>
      <c r="J386" s="28"/>
      <c r="K386" s="28"/>
      <c r="L386" s="28"/>
      <c r="M386" s="28"/>
      <c r="N386" s="28"/>
      <c r="O386" s="28"/>
      <c r="P386" s="28"/>
      <c r="Q386" s="28"/>
      <c r="R386" s="28"/>
      <c r="S386" s="28"/>
      <c r="T386" s="28"/>
      <c r="U386" s="28"/>
      <c r="V386" s="28"/>
      <c r="W386" s="28"/>
      <c r="AE386" s="28"/>
      <c r="AF386" s="28"/>
      <c r="AG386" s="28"/>
      <c r="AH386" s="28"/>
      <c r="AI386" s="28"/>
      <c r="AJ386" s="28"/>
    </row>
    <row r="387" spans="2:36" ht="10.15" x14ac:dyDescent="0.2">
      <c r="B387" s="4" t="s">
        <v>235</v>
      </c>
      <c r="D387" s="42" t="str">
        <f t="shared" ref="D387:AA387" si="1422">IFERROR((D374+C374)/2,"n/a")</f>
        <v>n/a</v>
      </c>
      <c r="E387" s="42" t="str">
        <f t="shared" si="1422"/>
        <v>n/a</v>
      </c>
      <c r="F387" s="42">
        <f t="shared" si="1422"/>
        <v>1458.1574999999998</v>
      </c>
      <c r="G387" s="42">
        <f t="shared" si="1422"/>
        <v>1519.288</v>
      </c>
      <c r="H387" s="42">
        <f t="shared" si="1422"/>
        <v>1580.3995</v>
      </c>
      <c r="I387" s="42">
        <f t="shared" si="1422"/>
        <v>1632.9879999999998</v>
      </c>
      <c r="J387" s="42">
        <f t="shared" si="1422"/>
        <v>1725.2344999999998</v>
      </c>
      <c r="K387" s="42">
        <f t="shared" si="1422"/>
        <v>1837.8015</v>
      </c>
      <c r="L387" s="42">
        <f t="shared" si="1422"/>
        <v>1963.0785000000001</v>
      </c>
      <c r="M387" s="42">
        <f t="shared" si="1422"/>
        <v>2112.1950000000002</v>
      </c>
      <c r="N387" s="42">
        <f t="shared" si="1422"/>
        <v>2236.5255000000002</v>
      </c>
      <c r="O387" s="42">
        <f t="shared" si="1422"/>
        <v>2340.0389999999998</v>
      </c>
      <c r="P387" s="42">
        <f t="shared" si="1422"/>
        <v>2392.0574999999999</v>
      </c>
      <c r="Q387" s="42">
        <f t="shared" si="1422"/>
        <v>2497.1639999999998</v>
      </c>
      <c r="R387" s="42">
        <f t="shared" si="1422"/>
        <v>2784.6634999999997</v>
      </c>
      <c r="S387" s="42">
        <f t="shared" si="1422"/>
        <v>3151.6094999999996</v>
      </c>
      <c r="T387" s="42">
        <f t="shared" si="1422"/>
        <v>3471.6644999999999</v>
      </c>
      <c r="U387" s="42">
        <f t="shared" si="1422"/>
        <v>3763.7855</v>
      </c>
      <c r="V387" s="42">
        <f t="shared" si="1422"/>
        <v>3996.1909999999998</v>
      </c>
      <c r="W387" s="42">
        <f t="shared" si="1422"/>
        <v>4294.6314999999995</v>
      </c>
      <c r="X387" s="42">
        <f t="shared" si="1422"/>
        <v>4568.3334999999997</v>
      </c>
      <c r="Y387" s="42">
        <f t="shared" si="1422"/>
        <v>4706.674</v>
      </c>
      <c r="Z387" s="42">
        <f t="shared" si="1422"/>
        <v>4922.7762175000007</v>
      </c>
      <c r="AA387" s="42">
        <f t="shared" si="1422"/>
        <v>5282.4185142125007</v>
      </c>
      <c r="AD387" s="42">
        <f>IFERROR((AD374+AC374)/2,"n/a")</f>
        <v>1231.6170000000002</v>
      </c>
      <c r="AE387" s="42">
        <f>IFERROR((AE374+AD374)/2,"n/a")</f>
        <v>1428.3895000000002</v>
      </c>
      <c r="AF387" s="42">
        <f>+AVERAGE(H387:K387)</f>
        <v>1694.1058749999997</v>
      </c>
      <c r="AG387" s="42">
        <f>+AVERAGE(L387:O387)</f>
        <v>2162.9594999999999</v>
      </c>
      <c r="AH387" s="42">
        <f>+AVERAGE(P387:S387)</f>
        <v>2706.3736249999997</v>
      </c>
      <c r="AI387" s="42">
        <f>+AVERAGE(T387:W387)</f>
        <v>3881.5681249999998</v>
      </c>
      <c r="AJ387" s="42">
        <f>+AVERAGE(X387:AA387)</f>
        <v>4870.0505579281253</v>
      </c>
    </row>
    <row r="388" spans="2:36" ht="10.15" x14ac:dyDescent="0.2">
      <c r="B388" s="8" t="s">
        <v>28</v>
      </c>
      <c r="D388" s="42"/>
      <c r="E388" s="42"/>
      <c r="F388" s="42"/>
      <c r="G388" s="42"/>
      <c r="H388" s="28" t="str">
        <f>+IFERROR(H387/D387-1,"n/a")</f>
        <v>n/a</v>
      </c>
      <c r="I388" s="28" t="str">
        <f t="shared" ref="I388:W388" si="1423">+IFERROR(I387/E387-1,"n/a")</f>
        <v>n/a</v>
      </c>
      <c r="J388" s="28">
        <f t="shared" si="1423"/>
        <v>0.18316059822069986</v>
      </c>
      <c r="K388" s="28">
        <f t="shared" si="1423"/>
        <v>0.20964655812459521</v>
      </c>
      <c r="L388" s="28">
        <f t="shared" si="1423"/>
        <v>0.2421406739245362</v>
      </c>
      <c r="M388" s="28">
        <f t="shared" si="1423"/>
        <v>0.29345408539438167</v>
      </c>
      <c r="N388" s="28">
        <f t="shared" si="1423"/>
        <v>0.29636029189075486</v>
      </c>
      <c r="O388" s="28">
        <f t="shared" si="1423"/>
        <v>0.27328169010635794</v>
      </c>
      <c r="P388" s="28">
        <f t="shared" si="1423"/>
        <v>0.21852360972829143</v>
      </c>
      <c r="Q388" s="28">
        <f t="shared" si="1423"/>
        <v>0.1822601606385772</v>
      </c>
      <c r="R388" s="28">
        <f t="shared" si="1423"/>
        <v>0.24508461897706924</v>
      </c>
      <c r="S388" s="28">
        <f t="shared" si="1423"/>
        <v>0.346819219679672</v>
      </c>
      <c r="T388" s="28">
        <f t="shared" si="1423"/>
        <v>0.45132986978782919</v>
      </c>
      <c r="U388" s="28">
        <f t="shared" si="1423"/>
        <v>0.50722399489981451</v>
      </c>
      <c r="V388" s="28">
        <f t="shared" si="1423"/>
        <v>0.43507141886263834</v>
      </c>
      <c r="W388" s="28">
        <f t="shared" si="1423"/>
        <v>0.36267881537988766</v>
      </c>
      <c r="X388" s="28">
        <f t="shared" ref="X388" si="1424">+IFERROR(X387/T387-1,"n/a")</f>
        <v>0.31589141174211965</v>
      </c>
      <c r="Y388" s="28">
        <f t="shared" ref="Y388" si="1425">+IFERROR(Y387/U387-1,"n/a")</f>
        <v>0.25051600310379007</v>
      </c>
      <c r="Z388" s="28">
        <f t="shared" ref="Z388" si="1426">+IFERROR(Z387/V387-1,"n/a")</f>
        <v>0.23186709982080456</v>
      </c>
      <c r="AA388" s="28">
        <f t="shared" ref="AA388" si="1427">+IFERROR(AA387/W387-1,"n/a")</f>
        <v>0.2300050689360662</v>
      </c>
      <c r="AE388" s="28">
        <f>+IFERROR(AE387/AD387-1,"n/a")</f>
        <v>0.15976760632566789</v>
      </c>
      <c r="AF388" s="28">
        <f t="shared" ref="AF388:AJ388" si="1428">+IFERROR(AF387/AE387-1,"n/a")</f>
        <v>0.18602515280320908</v>
      </c>
      <c r="AG388" s="28">
        <f t="shared" si="1428"/>
        <v>0.27675579898452352</v>
      </c>
      <c r="AH388" s="28">
        <f t="shared" si="1428"/>
        <v>0.25123638468496501</v>
      </c>
      <c r="AI388" s="28">
        <f t="shared" si="1428"/>
        <v>0.43423217295062133</v>
      </c>
      <c r="AJ388" s="28">
        <f t="shared" si="1428"/>
        <v>0.25466059105380912</v>
      </c>
    </row>
    <row r="389" spans="2:36" ht="10.15" x14ac:dyDescent="0.2">
      <c r="B389" s="9"/>
    </row>
    <row r="390" spans="2:36" ht="10.15" x14ac:dyDescent="0.2">
      <c r="B390" s="5" t="s">
        <v>251</v>
      </c>
    </row>
    <row r="391" spans="2:36" ht="10.15" x14ac:dyDescent="0.2">
      <c r="B391" t="s">
        <v>237</v>
      </c>
      <c r="D391" s="52" t="str">
        <f t="shared" ref="D391:Y391" si="1429">+IFERROR(D399*(360/D$9)/D378,"n/a")</f>
        <v>n/a</v>
      </c>
      <c r="E391" s="52" t="str">
        <f t="shared" si="1429"/>
        <v>n/a</v>
      </c>
      <c r="F391" s="52">
        <f t="shared" si="1429"/>
        <v>6.6027458750551257E-2</v>
      </c>
      <c r="G391" s="52">
        <f t="shared" si="1429"/>
        <v>6.9796348899974534E-2</v>
      </c>
      <c r="H391" s="52">
        <f t="shared" si="1429"/>
        <v>7.5371031767101859E-2</v>
      </c>
      <c r="I391" s="52">
        <f t="shared" si="1429"/>
        <v>4.2840138813175666E-2</v>
      </c>
      <c r="J391" s="52">
        <f t="shared" si="1429"/>
        <v>5.2633591182898294E-2</v>
      </c>
      <c r="K391" s="52">
        <f t="shared" si="1429"/>
        <v>3.6402678191436479E-2</v>
      </c>
      <c r="L391" s="52">
        <f t="shared" si="1429"/>
        <v>5.5788957369218038E-2</v>
      </c>
      <c r="M391" s="52">
        <f t="shared" si="1429"/>
        <v>4.195418377884956E-2</v>
      </c>
      <c r="N391" s="52">
        <f t="shared" si="1429"/>
        <v>2.8625051421519235E-2</v>
      </c>
      <c r="O391" s="52">
        <f t="shared" si="1429"/>
        <v>-1.1462066004586694E-2</v>
      </c>
      <c r="P391" s="52">
        <f t="shared" si="1429"/>
        <v>-8.6239912273612194E-3</v>
      </c>
      <c r="Q391" s="52">
        <f t="shared" si="1429"/>
        <v>1.5618825673924109E-2</v>
      </c>
      <c r="R391" s="52">
        <f t="shared" si="1429"/>
        <v>3.8076121024339257E-2</v>
      </c>
      <c r="S391" s="52">
        <f t="shared" si="1429"/>
        <v>3.5597847402365039E-2</v>
      </c>
      <c r="T391" s="52">
        <f t="shared" si="1429"/>
        <v>9.8921933688099345E-2</v>
      </c>
      <c r="U391" s="52">
        <f t="shared" si="1429"/>
        <v>7.8882155912195703E-2</v>
      </c>
      <c r="V391" s="52">
        <f t="shared" si="1429"/>
        <v>9.2088409853414779E-2</v>
      </c>
      <c r="W391" s="52">
        <f t="shared" si="1429"/>
        <v>7.673126608489092E-2</v>
      </c>
      <c r="X391" s="52">
        <f t="shared" si="1429"/>
        <v>5.1684891279753446E-2</v>
      </c>
      <c r="Y391" s="52">
        <f t="shared" si="1429"/>
        <v>3.0440627462757427E-2</v>
      </c>
      <c r="Z391" s="49">
        <f>+Y391-0.25%</f>
        <v>2.7940627462757429E-2</v>
      </c>
      <c r="AA391" s="49">
        <f>+Z391-0.25%</f>
        <v>2.544062746275743E-2</v>
      </c>
      <c r="AD391" s="52">
        <f t="shared" ref="AD391:AJ391" si="1430">+IFERROR(AD399*(360/AD$9)/AD378,"n/a")</f>
        <v>5.5666819025995323E-2</v>
      </c>
      <c r="AE391" s="52">
        <f t="shared" si="1430"/>
        <v>8.0872120520337598E-2</v>
      </c>
      <c r="AF391" s="52">
        <f t="shared" si="1430"/>
        <v>5.0085238900763288E-2</v>
      </c>
      <c r="AG391" s="52">
        <f t="shared" si="1430"/>
        <v>3.3535176754010743E-2</v>
      </c>
      <c r="AH391" s="52">
        <f t="shared" si="1430"/>
        <v>2.4623727695777087E-2</v>
      </c>
      <c r="AI391" s="52">
        <f t="shared" si="1430"/>
        <v>8.6213698851868067E-2</v>
      </c>
      <c r="AJ391" s="52">
        <f t="shared" ca="1" si="1430"/>
        <v>3.3859502067181038E-2</v>
      </c>
    </row>
    <row r="392" spans="2:36" ht="12" x14ac:dyDescent="0.35">
      <c r="B392" t="s">
        <v>239</v>
      </c>
      <c r="D392" s="53" t="s">
        <v>76</v>
      </c>
      <c r="E392" s="53" t="s">
        <v>76</v>
      </c>
      <c r="F392" s="53">
        <v>0.33900000000000002</v>
      </c>
      <c r="G392" s="53">
        <v>0.32500000000000001</v>
      </c>
      <c r="H392" s="53">
        <v>0.32100000000000001</v>
      </c>
      <c r="I392" s="53">
        <v>0.34300000000000003</v>
      </c>
      <c r="J392" s="53">
        <v>0.32900000000000001</v>
      </c>
      <c r="K392" s="53">
        <v>0.315</v>
      </c>
      <c r="L392" s="53">
        <v>0.29799999999999999</v>
      </c>
      <c r="M392" s="53">
        <v>0.30099999999999999</v>
      </c>
      <c r="N392" s="53">
        <v>0.29799999999999999</v>
      </c>
      <c r="O392" s="53">
        <v>0.28599999999999998</v>
      </c>
      <c r="P392" s="53">
        <v>0.27100000000000002</v>
      </c>
      <c r="Q392" s="53">
        <v>0.27300000000000002</v>
      </c>
      <c r="R392" s="53">
        <v>0.26700000000000002</v>
      </c>
      <c r="S392" s="53">
        <v>0.26</v>
      </c>
      <c r="T392" s="53">
        <v>0.253</v>
      </c>
      <c r="U392" s="53">
        <v>0.26200000000000001</v>
      </c>
      <c r="V392" s="87">
        <f>0.064/(V$9/360)</f>
        <v>0.25043478260869567</v>
      </c>
      <c r="W392" s="87">
        <f>0.064/(W$9/360)</f>
        <v>0.25043478260869567</v>
      </c>
      <c r="X392" s="87">
        <v>0.2475</v>
      </c>
      <c r="Y392" s="87">
        <v>0.2475</v>
      </c>
      <c r="Z392" s="87">
        <v>0.2475</v>
      </c>
      <c r="AA392" s="87">
        <v>0.2475</v>
      </c>
      <c r="AB392" s="57"/>
      <c r="AC392" s="57"/>
      <c r="AD392" s="88">
        <v>0.30499999999999999</v>
      </c>
      <c r="AE392" s="88">
        <v>0.32200000000000001</v>
      </c>
      <c r="AF392" s="89">
        <f>+AF400/(360/AF$9)/AF379</f>
        <v>0.33678273478835979</v>
      </c>
      <c r="AG392" s="89">
        <f>+AG400/(360/AG$9)/AG379</f>
        <v>0.30224318934887595</v>
      </c>
      <c r="AH392" s="89">
        <f>+AH400/(360/AH$9)/AH379</f>
        <v>0.27340372628573534</v>
      </c>
      <c r="AI392" s="89">
        <f>+AI400/(360/AI$9)/AI379</f>
        <v>0.26389126357082415</v>
      </c>
      <c r="AJ392" s="89">
        <f>+AJ400/(360/AJ$9)/AJ379</f>
        <v>0.25591147277153237</v>
      </c>
    </row>
    <row r="393" spans="2:36" ht="10.15" x14ac:dyDescent="0.2">
      <c r="B393" s="6" t="s">
        <v>238</v>
      </c>
      <c r="D393" s="54" t="str">
        <f t="shared" ref="D393:W393" si="1431">+IFERROR(D401*(360/D$9)/D380,"n/a")</f>
        <v>n/a</v>
      </c>
      <c r="E393" s="54" t="str">
        <f t="shared" si="1431"/>
        <v>n/a</v>
      </c>
      <c r="F393" s="54">
        <f t="shared" si="1431"/>
        <v>0.25864190111428748</v>
      </c>
      <c r="G393" s="54">
        <f t="shared" si="1431"/>
        <v>0.25340613913710303</v>
      </c>
      <c r="H393" s="54">
        <f t="shared" si="1431"/>
        <v>0.25082769822964324</v>
      </c>
      <c r="I393" s="54">
        <f t="shared" si="1431"/>
        <v>0.2398263915769579</v>
      </c>
      <c r="J393" s="54">
        <f t="shared" si="1431"/>
        <v>0.22539192785522061</v>
      </c>
      <c r="K393" s="54">
        <f t="shared" si="1431"/>
        <v>0.21414571636433744</v>
      </c>
      <c r="L393" s="54">
        <f t="shared" si="1431"/>
        <v>0.21357466307969786</v>
      </c>
      <c r="M393" s="54">
        <f t="shared" si="1431"/>
        <v>0.21777311294886681</v>
      </c>
      <c r="N393" s="54">
        <f t="shared" si="1431"/>
        <v>0.23058578062973972</v>
      </c>
      <c r="O393" s="54">
        <f t="shared" si="1431"/>
        <v>0.23744617285544356</v>
      </c>
      <c r="P393" s="54">
        <f t="shared" si="1431"/>
        <v>0.23108013388098853</v>
      </c>
      <c r="Q393" s="54">
        <f t="shared" si="1431"/>
        <v>0.22484585725989109</v>
      </c>
      <c r="R393" s="54">
        <f t="shared" si="1431"/>
        <v>0.22002385676311215</v>
      </c>
      <c r="S393" s="54">
        <f t="shared" si="1431"/>
        <v>0.21354736881436664</v>
      </c>
      <c r="T393" s="54">
        <f t="shared" si="1431"/>
        <v>0.21688330394427457</v>
      </c>
      <c r="U393" s="54">
        <f t="shared" si="1431"/>
        <v>0.21282987272534259</v>
      </c>
      <c r="V393" s="54">
        <f t="shared" si="1431"/>
        <v>0.21141972164610542</v>
      </c>
      <c r="W393" s="54">
        <f t="shared" si="1431"/>
        <v>0.21267038701948349</v>
      </c>
      <c r="X393" s="54">
        <f t="shared" ref="X393:AA393" si="1432">+IFERROR(X401*(360/X$9)/X380,"n/a")</f>
        <v>0.20660850527768485</v>
      </c>
      <c r="Y393" s="54">
        <f t="shared" si="1432"/>
        <v>0.20865455271944575</v>
      </c>
      <c r="Z393" s="54">
        <f t="shared" ca="1" si="1432"/>
        <v>0.20992489326974148</v>
      </c>
      <c r="AA393" s="54">
        <f t="shared" ca="1" si="1432"/>
        <v>0.20457745864836838</v>
      </c>
      <c r="AD393" s="54">
        <f t="shared" ref="AD393:AJ393" si="1433">+IFERROR(AD401*(360/AD$9)/AD380,"n/a")</f>
        <v>0.23630805994214468</v>
      </c>
      <c r="AE393" s="54">
        <f t="shared" si="1433"/>
        <v>0.25589272903170868</v>
      </c>
      <c r="AF393" s="54">
        <f t="shared" si="1433"/>
        <v>0.23144902425020078</v>
      </c>
      <c r="AG393" s="54">
        <f t="shared" si="1433"/>
        <v>0.22507428177169719</v>
      </c>
      <c r="AH393" s="54">
        <f t="shared" si="1433"/>
        <v>0.22080221714332587</v>
      </c>
      <c r="AI393" s="54">
        <f t="shared" si="1433"/>
        <v>0.2152519650603531</v>
      </c>
      <c r="AJ393" s="54">
        <f t="shared" ca="1" si="1433"/>
        <v>0.20743096490228596</v>
      </c>
    </row>
    <row r="394" spans="2:36" ht="12" x14ac:dyDescent="0.35">
      <c r="B394" t="s">
        <v>240</v>
      </c>
      <c r="D394" s="56" t="str">
        <f t="shared" ref="D394:Y394" si="1434">+IFERROR(D402*(360/D$9)/D387,"n/a")</f>
        <v>n/a</v>
      </c>
      <c r="E394" s="56" t="str">
        <f t="shared" si="1434"/>
        <v>n/a</v>
      </c>
      <c r="F394" s="56">
        <f t="shared" si="1434"/>
        <v>-7.8182643984379047E-2</v>
      </c>
      <c r="G394" s="56">
        <f t="shared" si="1434"/>
        <v>-7.8632370815345298E-2</v>
      </c>
      <c r="H394" s="56">
        <f t="shared" si="1434"/>
        <v>-7.7814237740256448E-2</v>
      </c>
      <c r="I394" s="56">
        <f t="shared" si="1434"/>
        <v>-8.0657376216192317E-2</v>
      </c>
      <c r="J394" s="56">
        <f t="shared" si="1434"/>
        <v>-8.2793281775292882E-2</v>
      </c>
      <c r="K394" s="56">
        <f t="shared" si="1434"/>
        <v>-8.1162902711650914E-2</v>
      </c>
      <c r="L394" s="56">
        <f t="shared" si="1434"/>
        <v>-8.3301813962100846E-2</v>
      </c>
      <c r="M394" s="56">
        <f t="shared" si="1434"/>
        <v>-7.8463659581880202E-2</v>
      </c>
      <c r="N394" s="56">
        <f t="shared" si="1434"/>
        <v>-7.6097461461306054E-2</v>
      </c>
      <c r="O394" s="56">
        <f t="shared" si="1434"/>
        <v>-7.5620813231708148E-2</v>
      </c>
      <c r="P394" s="56">
        <f t="shared" si="1434"/>
        <v>-8.4235433303756296E-2</v>
      </c>
      <c r="Q394" s="56">
        <f t="shared" si="1434"/>
        <v>-0.10292484585722834</v>
      </c>
      <c r="R394" s="56">
        <f t="shared" si="1434"/>
        <v>-0.10563824193542207</v>
      </c>
      <c r="S394" s="56">
        <f t="shared" si="1434"/>
        <v>-0.10945587450254973</v>
      </c>
      <c r="T394" s="56">
        <f t="shared" si="1434"/>
        <v>-0.12324232367499798</v>
      </c>
      <c r="U394" s="56">
        <f t="shared" si="1434"/>
        <v>-0.11930822026136971</v>
      </c>
      <c r="V394" s="56">
        <f t="shared" si="1434"/>
        <v>-0.1213778646803375</v>
      </c>
      <c r="W394" s="56">
        <f t="shared" si="1434"/>
        <v>-0.12171019440960389</v>
      </c>
      <c r="X394" s="56">
        <f t="shared" si="1434"/>
        <v>-0.12599790264008517</v>
      </c>
      <c r="Y394" s="56">
        <f t="shared" si="1434"/>
        <v>-0.12362758187091889</v>
      </c>
      <c r="Z394" s="87">
        <v>-0.12199790264008517</v>
      </c>
      <c r="AA394" s="87">
        <v>-0.11999790264008517</v>
      </c>
      <c r="AD394" s="56">
        <f t="shared" ref="AD394:AJ394" si="1435">+IFERROR(AD402*(360/AD$9)/AD387,"n/a")</f>
        <v>-8.2232021938949795E-2</v>
      </c>
      <c r="AE394" s="56">
        <f t="shared" si="1435"/>
        <v>-8.1827571426152615E-2</v>
      </c>
      <c r="AF394" s="56">
        <f t="shared" si="1435"/>
        <v>-8.0705273918328518E-2</v>
      </c>
      <c r="AG394" s="56">
        <f t="shared" si="1435"/>
        <v>-7.8199248862116044E-2</v>
      </c>
      <c r="AH394" s="56">
        <f t="shared" si="1435"/>
        <v>-0.10155971001525897</v>
      </c>
      <c r="AI394" s="56">
        <f t="shared" si="1435"/>
        <v>-0.12146171408706607</v>
      </c>
      <c r="AJ394" s="56">
        <f t="shared" si="1435"/>
        <v>-0.12280895581037765</v>
      </c>
    </row>
    <row r="395" spans="2:36" s="4" customFormat="1" ht="10.15" x14ac:dyDescent="0.2">
      <c r="B395" s="6" t="s">
        <v>241</v>
      </c>
      <c r="D395" s="54" t="str">
        <f>+IFERROR(D393+D394,"n/a")</f>
        <v>n/a</v>
      </c>
      <c r="E395" s="54" t="str">
        <f t="shared" ref="E395:Y395" si="1436">+IFERROR(E393+E394,"n/a")</f>
        <v>n/a</v>
      </c>
      <c r="F395" s="54">
        <f t="shared" si="1436"/>
        <v>0.18045925712990843</v>
      </c>
      <c r="G395" s="54">
        <f t="shared" si="1436"/>
        <v>0.17477376832175773</v>
      </c>
      <c r="H395" s="54">
        <f t="shared" si="1436"/>
        <v>0.17301346048938679</v>
      </c>
      <c r="I395" s="54">
        <f t="shared" si="1436"/>
        <v>0.15916901536076558</v>
      </c>
      <c r="J395" s="54">
        <f t="shared" si="1436"/>
        <v>0.14259864607992773</v>
      </c>
      <c r="K395" s="54">
        <f t="shared" si="1436"/>
        <v>0.13298281365268652</v>
      </c>
      <c r="L395" s="54">
        <f t="shared" si="1436"/>
        <v>0.13027284911759701</v>
      </c>
      <c r="M395" s="54">
        <f t="shared" si="1436"/>
        <v>0.13930945336698661</v>
      </c>
      <c r="N395" s="54">
        <f t="shared" si="1436"/>
        <v>0.15448831916843367</v>
      </c>
      <c r="O395" s="54">
        <f t="shared" si="1436"/>
        <v>0.1618253596237354</v>
      </c>
      <c r="P395" s="54">
        <f t="shared" si="1436"/>
        <v>0.14684470057723223</v>
      </c>
      <c r="Q395" s="54">
        <f t="shared" si="1436"/>
        <v>0.12192101140266275</v>
      </c>
      <c r="R395" s="54">
        <f t="shared" si="1436"/>
        <v>0.11438561482769008</v>
      </c>
      <c r="S395" s="54">
        <f t="shared" si="1436"/>
        <v>0.10409149431181691</v>
      </c>
      <c r="T395" s="54">
        <f t="shared" si="1436"/>
        <v>9.36409802692766E-2</v>
      </c>
      <c r="U395" s="54">
        <f t="shared" si="1436"/>
        <v>9.3521652463972885E-2</v>
      </c>
      <c r="V395" s="54">
        <f t="shared" si="1436"/>
        <v>9.0041856965767927E-2</v>
      </c>
      <c r="W395" s="54">
        <f t="shared" si="1436"/>
        <v>9.09601926098796E-2</v>
      </c>
      <c r="X395" s="54">
        <f t="shared" si="1436"/>
        <v>8.0610602637599671E-2</v>
      </c>
      <c r="Y395" s="54">
        <f t="shared" si="1436"/>
        <v>8.5026970848526853E-2</v>
      </c>
      <c r="Z395" s="54">
        <f t="shared" ref="Z395" ca="1" si="1437">+IFERROR(Z393+Z394,"n/a")</f>
        <v>8.792699062965631E-2</v>
      </c>
      <c r="AA395" s="54">
        <f t="shared" ref="AA395" ca="1" si="1438">+IFERROR(AA393+AA394,"n/a")</f>
        <v>8.4579556008283208E-2</v>
      </c>
      <c r="AD395" s="54">
        <f t="shared" ref="AD395:AE395" si="1439">+IFERROR(AD393+AD394,"n/a")</f>
        <v>0.15407603800319489</v>
      </c>
      <c r="AE395" s="54">
        <f t="shared" si="1439"/>
        <v>0.17406515760555608</v>
      </c>
      <c r="AF395" s="54">
        <f t="shared" ref="AF395" si="1440">+IFERROR(AF393+AF394,"n/a")</f>
        <v>0.15074375033187226</v>
      </c>
      <c r="AG395" s="54">
        <f t="shared" ref="AG395" si="1441">+IFERROR(AG393+AG394,"n/a")</f>
        <v>0.14687503290958115</v>
      </c>
      <c r="AH395" s="54">
        <f t="shared" ref="AH395" si="1442">+IFERROR(AH393+AH394,"n/a")</f>
        <v>0.1192425071280669</v>
      </c>
      <c r="AI395" s="54">
        <f t="shared" ref="AI395:AJ395" si="1443">+IFERROR(AI393+AI394,"n/a")</f>
        <v>9.3790250973287026E-2</v>
      </c>
      <c r="AJ395" s="54">
        <f t="shared" ca="1" si="1443"/>
        <v>8.4622009091908312E-2</v>
      </c>
    </row>
    <row r="396" spans="2:36" s="4" customFormat="1" ht="10.15" x14ac:dyDescent="0.2">
      <c r="B396" s="8" t="s">
        <v>335</v>
      </c>
      <c r="D396" s="43" t="str">
        <f>+IFERROR(D403/D380*(360/D$8),"n/a")</f>
        <v>n/a</v>
      </c>
      <c r="E396" s="43" t="str">
        <f t="shared" ref="E396" si="1444">+IFERROR(E403/E380*(360/E$8),"n/a")</f>
        <v>n/a</v>
      </c>
      <c r="F396" s="43">
        <f>+IFERROR(F403/F380*(360/F$9),"n/a")</f>
        <v>0.18941441740247236</v>
      </c>
      <c r="G396" s="43">
        <f t="shared" ref="G396:AA396" si="1445">+IFERROR(G403/G380*(360/G$9),"n/a")</f>
        <v>0.18352735861579333</v>
      </c>
      <c r="H396" s="43">
        <f t="shared" si="1445"/>
        <v>0.18299384731559062</v>
      </c>
      <c r="I396" s="43">
        <f t="shared" si="1445"/>
        <v>0.17034156047575841</v>
      </c>
      <c r="J396" s="43">
        <f t="shared" si="1445"/>
        <v>0.15244356111763036</v>
      </c>
      <c r="K396" s="43">
        <f t="shared" si="1445"/>
        <v>0.14199726077673794</v>
      </c>
      <c r="L396" s="43">
        <f t="shared" si="1445"/>
        <v>0.13990349603313779</v>
      </c>
      <c r="M396" s="43">
        <f t="shared" si="1445"/>
        <v>0.14767900264456368</v>
      </c>
      <c r="N396" s="43">
        <f t="shared" si="1445"/>
        <v>0.16375943187070338</v>
      </c>
      <c r="O396" s="43">
        <f t="shared" si="1445"/>
        <v>0.17217838719622566</v>
      </c>
      <c r="P396" s="43">
        <f t="shared" si="1445"/>
        <v>0.15955103684638106</v>
      </c>
      <c r="Q396" s="43">
        <f t="shared" si="1445"/>
        <v>0.1380484092484956</v>
      </c>
      <c r="R396" s="43">
        <f t="shared" si="1445"/>
        <v>0.13281659856053968</v>
      </c>
      <c r="S396" s="43">
        <f t="shared" si="1445"/>
        <v>0.12220040684353779</v>
      </c>
      <c r="T396" s="43">
        <f t="shared" si="1445"/>
        <v>0.1141200326868365</v>
      </c>
      <c r="U396" s="43">
        <f t="shared" si="1445"/>
        <v>0.11322560109905928</v>
      </c>
      <c r="V396" s="43">
        <f t="shared" si="1445"/>
        <v>0.11047037769631136</v>
      </c>
      <c r="W396" s="43">
        <f t="shared" si="1445"/>
        <v>0.10996578753113709</v>
      </c>
      <c r="X396" s="43">
        <f t="shared" si="1445"/>
        <v>0.10232556304219531</v>
      </c>
      <c r="Y396" s="43">
        <f t="shared" ref="Y396" si="1446">+IFERROR(Y403/Y380*(360/Y$9),"n/a")</f>
        <v>0.10663525616251171</v>
      </c>
      <c r="Z396" s="43">
        <f t="shared" ca="1" si="1445"/>
        <v>0.10978839302026537</v>
      </c>
      <c r="AA396" s="43">
        <f t="shared" ca="1" si="1445"/>
        <v>0.10925619299957882</v>
      </c>
      <c r="AD396" s="43">
        <f t="shared" ref="AD396:AJ396" si="1447">+IFERROR(AD403/AD380*(360/AD$9),"n/a")</f>
        <v>0.16204094907029598</v>
      </c>
      <c r="AE396" s="43">
        <f t="shared" si="1447"/>
        <v>0.181798806520756</v>
      </c>
      <c r="AF396" s="43">
        <f t="shared" si="1447"/>
        <v>0.1608636910379187</v>
      </c>
      <c r="AG396" s="43">
        <f t="shared" si="1447"/>
        <v>0.15654903871719378</v>
      </c>
      <c r="AH396" s="43">
        <f t="shared" si="1447"/>
        <v>0.13613983778978858</v>
      </c>
      <c r="AI396" s="43">
        <f t="shared" si="1447"/>
        <v>0.11282021369126323</v>
      </c>
      <c r="AJ396" s="43">
        <f t="shared" ca="1" si="1447"/>
        <v>0.10720962995215808</v>
      </c>
    </row>
    <row r="397" spans="2:36" ht="10.15" x14ac:dyDescent="0.2">
      <c r="B397" s="9"/>
    </row>
    <row r="398" spans="2:36" ht="10.15" x14ac:dyDescent="0.2">
      <c r="B398" s="5" t="s">
        <v>0</v>
      </c>
    </row>
    <row r="399" spans="2:36" ht="10.15" x14ac:dyDescent="0.2">
      <c r="B399" t="s">
        <v>88</v>
      </c>
      <c r="D399" s="40" t="str">
        <f t="shared" ref="D399:X399" si="1448">+D423</f>
        <v>n/a</v>
      </c>
      <c r="E399" s="40" t="str">
        <f t="shared" si="1448"/>
        <v>n/a</v>
      </c>
      <c r="F399" s="40">
        <f t="shared" si="1448"/>
        <v>8.1800666666666615</v>
      </c>
      <c r="G399" s="40">
        <f t="shared" si="1448"/>
        <v>8.5546666666666624</v>
      </c>
      <c r="H399" s="40">
        <f t="shared" si="1448"/>
        <v>9.8675416666666678</v>
      </c>
      <c r="I399" s="40">
        <f t="shared" si="1448"/>
        <v>7.0557444444444286</v>
      </c>
      <c r="J399" s="40">
        <f t="shared" si="1448"/>
        <v>9.8738000000000028</v>
      </c>
      <c r="K399" s="40">
        <f t="shared" si="1448"/>
        <v>6.9624999999999915</v>
      </c>
      <c r="L399" s="40">
        <f t="shared" si="1448"/>
        <v>10.791000000000011</v>
      </c>
      <c r="M399" s="40">
        <f t="shared" si="1448"/>
        <v>8.0560523333333407</v>
      </c>
      <c r="N399" s="40">
        <f t="shared" si="1448"/>
        <v>4.6625360000000171</v>
      </c>
      <c r="O399" s="40">
        <f t="shared" si="1448"/>
        <v>-1.2963004444443982</v>
      </c>
      <c r="P399" s="40">
        <f t="shared" si="1448"/>
        <v>-0.86705499999999347</v>
      </c>
      <c r="Q399" s="40">
        <f t="shared" si="1448"/>
        <v>2.1872805000000142</v>
      </c>
      <c r="R399" s="40">
        <f t="shared" si="1448"/>
        <v>6.7354333333333614</v>
      </c>
      <c r="S399" s="40">
        <f t="shared" si="1448"/>
        <v>7.1116394666666736</v>
      </c>
      <c r="T399" s="40">
        <f t="shared" si="1448"/>
        <v>24.135678200000001</v>
      </c>
      <c r="U399" s="40">
        <f t="shared" si="1448"/>
        <v>24.13823979</v>
      </c>
      <c r="V399" s="40">
        <f t="shared" si="1448"/>
        <v>27.861000000000018</v>
      </c>
      <c r="W399" s="40">
        <f t="shared" si="1448"/>
        <v>21.696745087999915</v>
      </c>
      <c r="X399" s="40">
        <f t="shared" si="1448"/>
        <v>15.059034469500034</v>
      </c>
      <c r="Y399" s="40">
        <f t="shared" ref="Y399" si="1449">+Y423</f>
        <v>7.8541871152499994</v>
      </c>
      <c r="Z399" s="40">
        <f t="shared" ref="Z399:AA399" ca="1" si="1450">+IFERROR(Z378*Z391*(Z$9/360),"n/a")</f>
        <v>7.3289164834739369</v>
      </c>
      <c r="AA399" s="40">
        <f t="shared" ca="1" si="1450"/>
        <v>8.3569177168048459</v>
      </c>
      <c r="AD399" s="40">
        <f>+AD423</f>
        <v>21.204722222222301</v>
      </c>
      <c r="AE399" s="40">
        <f>+AE423</f>
        <v>35.461305555555555</v>
      </c>
      <c r="AF399" s="40">
        <f t="shared" ref="AF399" si="1451">+IFERROR(H399+I399+J399+K399,"n/a")</f>
        <v>33.759586111111091</v>
      </c>
      <c r="AG399" s="40">
        <f t="shared" ref="AG399" si="1452">+IFERROR(L399+M399+N399+O399,"n/a")</f>
        <v>22.213287888888971</v>
      </c>
      <c r="AH399" s="40">
        <f t="shared" ref="AH399" si="1453">+IFERROR(P399+Q399+R399+S399,"n/a")</f>
        <v>15.167298300000056</v>
      </c>
      <c r="AI399" s="40">
        <f t="shared" ref="AI399" si="1454">+IFERROR(T399+U399+V399+W399,"n/a")</f>
        <v>97.831663077999934</v>
      </c>
      <c r="AJ399" s="40">
        <f t="shared" ref="AJ399:AJ408" ca="1" si="1455">+IFERROR(X399+Y399+Z399+AA399,"n/a")</f>
        <v>38.599055785028817</v>
      </c>
    </row>
    <row r="400" spans="2:36" ht="12" x14ac:dyDescent="0.35">
      <c r="B400" t="s">
        <v>226</v>
      </c>
      <c r="D400" s="41" t="str">
        <f t="shared" ref="D400:X400" si="1456">+IFERROR(D379*D392*(D$9/360),"n/a")</f>
        <v>n/a</v>
      </c>
      <c r="E400" s="41" t="str">
        <f t="shared" si="1456"/>
        <v>n/a</v>
      </c>
      <c r="F400" s="41">
        <f t="shared" si="1456"/>
        <v>100.66793333333332</v>
      </c>
      <c r="G400" s="41">
        <f t="shared" si="1456"/>
        <v>102.15833333333333</v>
      </c>
      <c r="H400" s="41">
        <f t="shared" si="1456"/>
        <v>105.07845833333333</v>
      </c>
      <c r="I400" s="41">
        <f t="shared" si="1456"/>
        <v>107.85825555555556</v>
      </c>
      <c r="J400" s="41">
        <f t="shared" si="1456"/>
        <v>102.91119999999999</v>
      </c>
      <c r="K400" s="41">
        <f t="shared" si="1456"/>
        <v>106.17949999999999</v>
      </c>
      <c r="L400" s="41">
        <f t="shared" si="1456"/>
        <v>107.72699999999999</v>
      </c>
      <c r="M400" s="41">
        <f t="shared" si="1456"/>
        <v>122.09994766666667</v>
      </c>
      <c r="N400" s="41">
        <f t="shared" si="1456"/>
        <v>145.41446399999998</v>
      </c>
      <c r="O400" s="41">
        <f t="shared" si="1456"/>
        <v>165.8153004444444</v>
      </c>
      <c r="P400" s="41">
        <f t="shared" si="1456"/>
        <v>163.60405499999999</v>
      </c>
      <c r="Q400" s="41">
        <f t="shared" si="1456"/>
        <v>166.1127195</v>
      </c>
      <c r="R400" s="41">
        <f t="shared" si="1456"/>
        <v>182.93356666666665</v>
      </c>
      <c r="S400" s="41">
        <f t="shared" si="1456"/>
        <v>198.97836053333333</v>
      </c>
      <c r="T400" s="41">
        <f t="shared" si="1456"/>
        <v>201.61332179999999</v>
      </c>
      <c r="U400" s="41">
        <f t="shared" si="1456"/>
        <v>218.40476021000001</v>
      </c>
      <c r="V400" s="41">
        <f t="shared" si="1456"/>
        <v>231.744</v>
      </c>
      <c r="W400" s="41">
        <f t="shared" si="1456"/>
        <v>254.905254912</v>
      </c>
      <c r="X400" s="41">
        <f t="shared" si="1456"/>
        <v>273.20796553049996</v>
      </c>
      <c r="Y400" s="41">
        <f t="shared" ref="Y400" si="1457">+IFERROR(Y379*Y392*(Y$9/360),"n/a")</f>
        <v>292.97081288474999</v>
      </c>
      <c r="Z400" s="41">
        <f t="shared" ref="Z400:AA400" si="1458">+IFERROR(Z379*Z392*(Z$9/360),"n/a")</f>
        <v>314.42164766718747</v>
      </c>
      <c r="AA400" s="41">
        <f t="shared" si="1458"/>
        <v>339.30711827151561</v>
      </c>
      <c r="AB400" s="57"/>
      <c r="AC400" s="57"/>
      <c r="AD400" s="41">
        <f>+IFERROR(AD379*AD392*(AD$9/360),"n/a")</f>
        <v>305.52527777777772</v>
      </c>
      <c r="AE400" s="41">
        <f>+IFERROR(AE379*AE392*(AE$9/360),"n/a")</f>
        <v>373.81069444444444</v>
      </c>
      <c r="AF400" s="41">
        <f t="shared" ref="AF400:AF401" si="1459">+IFERROR(H400+I400+J400+K400,"n/a")</f>
        <v>422.02741388888887</v>
      </c>
      <c r="AG400" s="41">
        <f t="shared" ref="AG400:AG401" si="1460">+IFERROR(L400+M400+N400+O400,"n/a")</f>
        <v>541.05671211111098</v>
      </c>
      <c r="AH400" s="41">
        <f t="shared" ref="AH400:AH401" si="1461">+IFERROR(P400+Q400+R400+S400,"n/a")</f>
        <v>711.62870169999997</v>
      </c>
      <c r="AI400" s="41">
        <f t="shared" ref="AI400:AI401" si="1462">+IFERROR(T400+U400+V400+W400,"n/a")</f>
        <v>906.667336922</v>
      </c>
      <c r="AJ400" s="41">
        <f t="shared" si="1455"/>
        <v>1219.9075443539532</v>
      </c>
    </row>
    <row r="401" spans="2:36" ht="10.15" x14ac:dyDescent="0.2">
      <c r="B401" s="6" t="s">
        <v>243</v>
      </c>
      <c r="D401" s="42" t="str">
        <f>+IFERROR(D399+D400,"n/a")</f>
        <v>n/a</v>
      </c>
      <c r="E401" s="42" t="str">
        <f t="shared" ref="E401:X401" si="1463">+IFERROR(E399+E400,"n/a")</f>
        <v>n/a</v>
      </c>
      <c r="F401" s="42">
        <f t="shared" si="1463"/>
        <v>108.84799999999998</v>
      </c>
      <c r="G401" s="42">
        <f t="shared" si="1463"/>
        <v>110.71299999999999</v>
      </c>
      <c r="H401" s="42">
        <f t="shared" si="1463"/>
        <v>114.946</v>
      </c>
      <c r="I401" s="42">
        <f t="shared" si="1463"/>
        <v>114.91399999999999</v>
      </c>
      <c r="J401" s="42">
        <f t="shared" si="1463"/>
        <v>112.785</v>
      </c>
      <c r="K401" s="42">
        <f t="shared" si="1463"/>
        <v>113.14199999999998</v>
      </c>
      <c r="L401" s="42">
        <f t="shared" si="1463"/>
        <v>118.518</v>
      </c>
      <c r="M401" s="42">
        <f t="shared" si="1463"/>
        <v>130.15600000000001</v>
      </c>
      <c r="N401" s="42">
        <f t="shared" si="1463"/>
        <v>150.077</v>
      </c>
      <c r="O401" s="42">
        <f t="shared" si="1463"/>
        <v>164.51900000000001</v>
      </c>
      <c r="P401" s="42">
        <f t="shared" si="1463"/>
        <v>162.73699999999999</v>
      </c>
      <c r="Q401" s="42">
        <f t="shared" si="1463"/>
        <v>168.3</v>
      </c>
      <c r="R401" s="42">
        <f t="shared" si="1463"/>
        <v>189.66900000000001</v>
      </c>
      <c r="S401" s="42">
        <f t="shared" si="1463"/>
        <v>206.09</v>
      </c>
      <c r="T401" s="42">
        <f t="shared" si="1463"/>
        <v>225.749</v>
      </c>
      <c r="U401" s="42">
        <f t="shared" si="1463"/>
        <v>242.54300000000001</v>
      </c>
      <c r="V401" s="42">
        <f t="shared" si="1463"/>
        <v>259.60500000000002</v>
      </c>
      <c r="W401" s="42">
        <f t="shared" si="1463"/>
        <v>276.60199999999992</v>
      </c>
      <c r="X401" s="42">
        <f t="shared" si="1463"/>
        <v>288.267</v>
      </c>
      <c r="Y401" s="42">
        <f t="shared" ref="Y401" si="1464">+IFERROR(Y399+Y400,"n/a")</f>
        <v>300.82499999999999</v>
      </c>
      <c r="Z401" s="42">
        <f t="shared" ref="Z401" ca="1" si="1465">+IFERROR(Z399+Z400,"n/a")</f>
        <v>321.75056415066143</v>
      </c>
      <c r="AA401" s="42">
        <f t="shared" ref="AA401" ca="1" si="1466">+IFERROR(AA399+AA400,"n/a")</f>
        <v>347.66403598832045</v>
      </c>
      <c r="AD401" s="42">
        <f t="shared" ref="AD401:AE401" si="1467">+IFERROR(AD399+AD400,"n/a")</f>
        <v>326.73</v>
      </c>
      <c r="AE401" s="42">
        <f t="shared" si="1467"/>
        <v>409.27199999999999</v>
      </c>
      <c r="AF401" s="38">
        <f t="shared" si="1459"/>
        <v>455.78699999999998</v>
      </c>
      <c r="AG401" s="38">
        <f t="shared" si="1460"/>
        <v>563.27</v>
      </c>
      <c r="AH401" s="38">
        <f t="shared" si="1461"/>
        <v>726.79600000000005</v>
      </c>
      <c r="AI401" s="38">
        <f t="shared" si="1462"/>
        <v>1004.499</v>
      </c>
      <c r="AJ401" s="38">
        <f t="shared" ca="1" si="1455"/>
        <v>1258.5066001389819</v>
      </c>
    </row>
    <row r="402" spans="2:36" ht="12" x14ac:dyDescent="0.35">
      <c r="B402" t="s">
        <v>92</v>
      </c>
      <c r="C402" s="4"/>
      <c r="D402" s="55">
        <f t="shared" ref="D402:X402" si="1468">-D441</f>
        <v>-28.849</v>
      </c>
      <c r="E402" s="55">
        <f t="shared" si="1468"/>
        <v>-29.992000000000001</v>
      </c>
      <c r="F402" s="55">
        <f t="shared" si="1468"/>
        <v>-29.134</v>
      </c>
      <c r="G402" s="55">
        <f t="shared" si="1468"/>
        <v>-30.529999999999994</v>
      </c>
      <c r="H402" s="55">
        <f t="shared" si="1468"/>
        <v>-31.085999999999999</v>
      </c>
      <c r="I402" s="55">
        <f t="shared" si="1468"/>
        <v>-33.293999999999997</v>
      </c>
      <c r="J402" s="55">
        <f t="shared" si="1468"/>
        <v>-36.503</v>
      </c>
      <c r="K402" s="55">
        <f t="shared" si="1468"/>
        <v>-38.119000000000014</v>
      </c>
      <c r="L402" s="55">
        <f t="shared" si="1468"/>
        <v>-40.881999999999998</v>
      </c>
      <c r="M402" s="55">
        <f t="shared" si="1468"/>
        <v>-41.893000000000001</v>
      </c>
      <c r="N402" s="55">
        <f t="shared" si="1468"/>
        <v>-43.494</v>
      </c>
      <c r="O402" s="55">
        <f t="shared" si="1468"/>
        <v>-45.222000000000008</v>
      </c>
      <c r="P402" s="55">
        <f t="shared" si="1468"/>
        <v>-50.374000000000002</v>
      </c>
      <c r="Q402" s="55">
        <f t="shared" si="1468"/>
        <v>-64.968999999999994</v>
      </c>
      <c r="R402" s="55">
        <f t="shared" si="1468"/>
        <v>-75.176000000000002</v>
      </c>
      <c r="S402" s="55">
        <f t="shared" si="1468"/>
        <v>-88.156999999999996</v>
      </c>
      <c r="T402" s="55">
        <f t="shared" si="1468"/>
        <v>-106.964</v>
      </c>
      <c r="U402" s="55">
        <f t="shared" si="1468"/>
        <v>-113.51</v>
      </c>
      <c r="V402" s="55">
        <f t="shared" si="1468"/>
        <v>-123.95699999999999</v>
      </c>
      <c r="W402" s="55">
        <f t="shared" si="1468"/>
        <v>-133.57900000000001</v>
      </c>
      <c r="X402" s="55">
        <f t="shared" si="1468"/>
        <v>-145.499</v>
      </c>
      <c r="Y402" s="55">
        <f t="shared" ref="Y402" si="1469">-Y441</f>
        <v>-147.08500000000001</v>
      </c>
      <c r="Z402" s="55">
        <f t="shared" ref="Z402:AA402" si="1470">+IFERROR(Z387*Z394*(Z$9/360),"n/a")</f>
        <v>-153.47858439038123</v>
      </c>
      <c r="AA402" s="55">
        <f t="shared" si="1470"/>
        <v>-161.99133643523405</v>
      </c>
      <c r="AB402" s="4"/>
      <c r="AC402" s="4"/>
      <c r="AD402" s="55">
        <f>-AD441</f>
        <v>-102.685</v>
      </c>
      <c r="AE402" s="55">
        <f>-AE441</f>
        <v>-118.505</v>
      </c>
      <c r="AF402" s="55">
        <f>+IFERROR(H402+I402+J402+K402,"n/a")</f>
        <v>-139.00200000000001</v>
      </c>
      <c r="AG402" s="55">
        <f>+IFERROR(L402+M402+N402+O402,"n/a")</f>
        <v>-171.49100000000001</v>
      </c>
      <c r="AH402" s="55">
        <f>+IFERROR(P402+Q402+R402+S402,"n/a")</f>
        <v>-278.67599999999999</v>
      </c>
      <c r="AI402" s="55">
        <f>+IFERROR(T402+U402+V402+W402,"n/a")</f>
        <v>-478.01</v>
      </c>
      <c r="AJ402" s="55">
        <f t="shared" si="1455"/>
        <v>-608.05392082561525</v>
      </c>
    </row>
    <row r="403" spans="2:36" s="5" customFormat="1" ht="10.15" x14ac:dyDescent="0.2">
      <c r="B403" s="6" t="s">
        <v>244</v>
      </c>
      <c r="D403" s="42" t="str">
        <f>+IFERROR(D401+D402,"n/a")</f>
        <v>n/a</v>
      </c>
      <c r="E403" s="42" t="str">
        <f t="shared" ref="E403:X403" si="1471">+IFERROR(E401+E402,"n/a")</f>
        <v>n/a</v>
      </c>
      <c r="F403" s="42">
        <f t="shared" si="1471"/>
        <v>79.713999999999984</v>
      </c>
      <c r="G403" s="42">
        <f t="shared" si="1471"/>
        <v>80.182999999999993</v>
      </c>
      <c r="H403" s="42">
        <f t="shared" si="1471"/>
        <v>83.86</v>
      </c>
      <c r="I403" s="42">
        <f t="shared" si="1471"/>
        <v>81.61999999999999</v>
      </c>
      <c r="J403" s="42">
        <f t="shared" si="1471"/>
        <v>76.281999999999996</v>
      </c>
      <c r="K403" s="42">
        <f t="shared" si="1471"/>
        <v>75.022999999999968</v>
      </c>
      <c r="L403" s="42">
        <f t="shared" si="1471"/>
        <v>77.635999999999996</v>
      </c>
      <c r="M403" s="42">
        <f t="shared" si="1471"/>
        <v>88.263000000000005</v>
      </c>
      <c r="N403" s="42">
        <f t="shared" si="1471"/>
        <v>106.583</v>
      </c>
      <c r="O403" s="42">
        <f t="shared" si="1471"/>
        <v>119.297</v>
      </c>
      <c r="P403" s="42">
        <f t="shared" si="1471"/>
        <v>112.363</v>
      </c>
      <c r="Q403" s="42">
        <f t="shared" si="1471"/>
        <v>103.33100000000002</v>
      </c>
      <c r="R403" s="42">
        <f t="shared" si="1471"/>
        <v>114.49300000000001</v>
      </c>
      <c r="S403" s="42">
        <f t="shared" si="1471"/>
        <v>117.93300000000001</v>
      </c>
      <c r="T403" s="42">
        <f t="shared" si="1471"/>
        <v>118.785</v>
      </c>
      <c r="U403" s="42">
        <f t="shared" si="1471"/>
        <v>129.03300000000002</v>
      </c>
      <c r="V403" s="42">
        <f t="shared" si="1471"/>
        <v>135.64800000000002</v>
      </c>
      <c r="W403" s="42">
        <f t="shared" si="1471"/>
        <v>143.02299999999991</v>
      </c>
      <c r="X403" s="42">
        <f t="shared" si="1471"/>
        <v>142.768</v>
      </c>
      <c r="Y403" s="42">
        <f t="shared" ref="Y403" si="1472">+IFERROR(Y401+Y402,"n/a")</f>
        <v>153.73999999999998</v>
      </c>
      <c r="Z403" s="42">
        <f t="shared" ref="Z403" ca="1" si="1473">+IFERROR(Z401+Z402,"n/a")</f>
        <v>168.2719797602802</v>
      </c>
      <c r="AA403" s="42">
        <f t="shared" ref="AA403" ca="1" si="1474">+IFERROR(AA401+AA402,"n/a")</f>
        <v>185.6726995530864</v>
      </c>
      <c r="AD403" s="42">
        <f t="shared" ref="AD403:AE403" si="1475">+IFERROR(AD401+AD402,"n/a")</f>
        <v>224.04500000000002</v>
      </c>
      <c r="AE403" s="42">
        <f t="shared" si="1475"/>
        <v>290.767</v>
      </c>
      <c r="AF403" s="38">
        <f t="shared" ref="AF403" si="1476">+IFERROR(H403+I403+J403+K403,"n/a")</f>
        <v>316.78499999999997</v>
      </c>
      <c r="AG403" s="38">
        <f t="shared" ref="AG403" si="1477">+IFERROR(L403+M403+N403+O403,"n/a")</f>
        <v>391.779</v>
      </c>
      <c r="AH403" s="38">
        <f t="shared" ref="AH403" si="1478">+IFERROR(P403+Q403+R403+S403,"n/a")</f>
        <v>448.12</v>
      </c>
      <c r="AI403" s="38">
        <f t="shared" ref="AI403" si="1479">+IFERROR(T403+U403+V403+W403,"n/a")</f>
        <v>526.48899999999992</v>
      </c>
      <c r="AJ403" s="38">
        <f t="shared" ca="1" si="1455"/>
        <v>650.45267931336662</v>
      </c>
    </row>
    <row r="404" spans="2:36" ht="10.15" x14ac:dyDescent="0.2">
      <c r="B404" t="s">
        <v>84</v>
      </c>
      <c r="D404" s="45" t="str">
        <f>+D425</f>
        <v>n/a</v>
      </c>
      <c r="E404" s="45" t="str">
        <f t="shared" ref="E404:L404" si="1480">+E425</f>
        <v>n/a</v>
      </c>
      <c r="F404" s="45">
        <f t="shared" si="1480"/>
        <v>1.149</v>
      </c>
      <c r="G404" s="45">
        <f t="shared" si="1480"/>
        <v>1.3849999999999998</v>
      </c>
      <c r="H404" s="45">
        <f t="shared" si="1480"/>
        <v>1.569</v>
      </c>
      <c r="I404" s="45">
        <f t="shared" si="1480"/>
        <v>1.3159999999999998</v>
      </c>
      <c r="J404" s="45">
        <f t="shared" si="1480"/>
        <v>1.6759999999999999</v>
      </c>
      <c r="K404" s="45">
        <f t="shared" si="1480"/>
        <v>2.0129999999999999</v>
      </c>
      <c r="L404" s="45">
        <f t="shared" si="1480"/>
        <v>2.2160000000000002</v>
      </c>
      <c r="M404" s="45">
        <f t="shared" ref="M404:W404" si="1481">+M425</f>
        <v>2.468</v>
      </c>
      <c r="N404" s="45">
        <f t="shared" si="1481"/>
        <v>2.4780000000000002</v>
      </c>
      <c r="O404" s="45">
        <f t="shared" si="1481"/>
        <v>2.29</v>
      </c>
      <c r="P404" s="45">
        <f t="shared" si="1481"/>
        <v>1.613</v>
      </c>
      <c r="Q404" s="45">
        <f t="shared" si="1481"/>
        <v>1.173</v>
      </c>
      <c r="R404" s="45">
        <f t="shared" si="1481"/>
        <v>0.97</v>
      </c>
      <c r="S404" s="45">
        <f t="shared" si="1481"/>
        <v>0.81200000000000006</v>
      </c>
      <c r="T404" s="45">
        <f t="shared" si="1481"/>
        <v>0.73199999999999998</v>
      </c>
      <c r="U404" s="45">
        <f t="shared" si="1481"/>
        <v>0.79600000000000004</v>
      </c>
      <c r="V404" s="45">
        <f t="shared" si="1481"/>
        <v>0.84699999999999998</v>
      </c>
      <c r="W404" s="45">
        <f t="shared" si="1481"/>
        <v>0.87400000000000011</v>
      </c>
      <c r="X404" s="45">
        <f t="shared" ref="X404:Y404" si="1482">+X425</f>
        <v>0.82499999999999996</v>
      </c>
      <c r="Y404" s="45">
        <f t="shared" si="1482"/>
        <v>0.89500000000000002</v>
      </c>
      <c r="Z404" s="50">
        <v>1</v>
      </c>
      <c r="AA404" s="50">
        <v>1</v>
      </c>
      <c r="AD404" s="45">
        <f t="shared" ref="AD404:AE404" si="1483">+AD425</f>
        <v>1.379</v>
      </c>
      <c r="AE404" s="45">
        <f t="shared" si="1483"/>
        <v>4.2119999999999997</v>
      </c>
      <c r="AF404" s="40">
        <f t="shared" ref="AF404:AF406" si="1484">+IFERROR(H404+I404+J404+K404,"n/a")</f>
        <v>6.5739999999999998</v>
      </c>
      <c r="AG404" s="40">
        <f t="shared" ref="AG404:AG406" si="1485">+IFERROR(L404+M404+N404+O404,"n/a")</f>
        <v>9.4520000000000017</v>
      </c>
      <c r="AH404" s="40">
        <f t="shared" ref="AH404:AH406" si="1486">+IFERROR(P404+Q404+R404+S404,"n/a")</f>
        <v>4.5680000000000005</v>
      </c>
      <c r="AI404" s="40">
        <f t="shared" ref="AI404:AI406" si="1487">+IFERROR(T404+U404+V404+W404,"n/a")</f>
        <v>3.2490000000000001</v>
      </c>
      <c r="AJ404" s="40">
        <f t="shared" si="1455"/>
        <v>3.7199999999999998</v>
      </c>
    </row>
    <row r="405" spans="2:36" ht="12" x14ac:dyDescent="0.35">
      <c r="B405" t="s">
        <v>61</v>
      </c>
      <c r="D405" s="55" t="str">
        <f>+D426</f>
        <v>n/a</v>
      </c>
      <c r="E405" s="55" t="str">
        <f t="shared" ref="E405:L405" si="1488">+E426</f>
        <v>n/a</v>
      </c>
      <c r="F405" s="55">
        <f t="shared" si="1488"/>
        <v>-1.4710000000000001</v>
      </c>
      <c r="G405" s="55">
        <f t="shared" si="1488"/>
        <v>-3.8759999999999994</v>
      </c>
      <c r="H405" s="55">
        <f t="shared" si="1488"/>
        <v>9.3219999999999992</v>
      </c>
      <c r="I405" s="55">
        <f t="shared" si="1488"/>
        <v>-10.715999999999999</v>
      </c>
      <c r="J405" s="55">
        <f t="shared" si="1488"/>
        <v>-2.73</v>
      </c>
      <c r="K405" s="55">
        <f t="shared" si="1488"/>
        <v>-3.6999999999999997</v>
      </c>
      <c r="L405" s="55">
        <f t="shared" si="1488"/>
        <v>-1.33</v>
      </c>
      <c r="M405" s="55">
        <f t="shared" ref="M405:W405" si="1489">+M426</f>
        <v>-2.407</v>
      </c>
      <c r="N405" s="55">
        <f t="shared" si="1489"/>
        <v>-2.1059999999999999</v>
      </c>
      <c r="O405" s="55">
        <f t="shared" si="1489"/>
        <v>-0.76500000000000001</v>
      </c>
      <c r="P405" s="55">
        <f t="shared" si="1489"/>
        <v>6.133</v>
      </c>
      <c r="Q405" s="55">
        <f t="shared" si="1489"/>
        <v>2.577</v>
      </c>
      <c r="R405" s="55">
        <f t="shared" si="1489"/>
        <v>1.7569999999999999</v>
      </c>
      <c r="S405" s="55">
        <f t="shared" si="1489"/>
        <v>3.1920000000000002</v>
      </c>
      <c r="T405" s="55">
        <f t="shared" si="1489"/>
        <v>4.2409999999999997</v>
      </c>
      <c r="U405" s="55">
        <f t="shared" si="1489"/>
        <v>6.133</v>
      </c>
      <c r="V405" s="55">
        <f t="shared" si="1489"/>
        <v>7.3449999999999998</v>
      </c>
      <c r="W405" s="55">
        <f t="shared" si="1489"/>
        <v>1.2540000000000013</v>
      </c>
      <c r="X405" s="55">
        <f t="shared" ref="X405:Y405" si="1490">+X426</f>
        <v>1.5089999999999999</v>
      </c>
      <c r="Y405" s="55">
        <f t="shared" si="1490"/>
        <v>5.7649999999999997</v>
      </c>
      <c r="Z405" s="75">
        <v>3</v>
      </c>
      <c r="AA405" s="75">
        <v>3</v>
      </c>
      <c r="AD405" s="55">
        <f t="shared" ref="AD405:AE405" si="1491">+AD426</f>
        <v>-4.2690000000000001</v>
      </c>
      <c r="AE405" s="55">
        <f t="shared" si="1491"/>
        <v>-10.965</v>
      </c>
      <c r="AF405" s="41">
        <f t="shared" si="1484"/>
        <v>-7.8239999999999998</v>
      </c>
      <c r="AG405" s="41">
        <f t="shared" si="1485"/>
        <v>-6.6079999999999997</v>
      </c>
      <c r="AH405" s="41">
        <f t="shared" si="1486"/>
        <v>13.659000000000001</v>
      </c>
      <c r="AI405" s="41">
        <f t="shared" si="1487"/>
        <v>18.972999999999999</v>
      </c>
      <c r="AJ405" s="41">
        <f t="shared" si="1455"/>
        <v>13.273999999999999</v>
      </c>
    </row>
    <row r="406" spans="2:36" s="4" customFormat="1" ht="10.15" x14ac:dyDescent="0.2">
      <c r="B406" s="6" t="s">
        <v>242</v>
      </c>
      <c r="D406" s="42" t="str">
        <f>IFERROR(D403+D404+D405,"n/a")</f>
        <v>n/a</v>
      </c>
      <c r="E406" s="42" t="str">
        <f t="shared" ref="E406:W406" si="1492">IFERROR(E403+E404+E405,"n/a")</f>
        <v>n/a</v>
      </c>
      <c r="F406" s="42">
        <f t="shared" si="1492"/>
        <v>79.391999999999982</v>
      </c>
      <c r="G406" s="42">
        <f t="shared" si="1492"/>
        <v>77.691999999999993</v>
      </c>
      <c r="H406" s="42">
        <f t="shared" si="1492"/>
        <v>94.751000000000005</v>
      </c>
      <c r="I406" s="42">
        <f t="shared" si="1492"/>
        <v>72.22</v>
      </c>
      <c r="J406" s="42">
        <f t="shared" si="1492"/>
        <v>75.227999999999994</v>
      </c>
      <c r="K406" s="42">
        <f t="shared" si="1492"/>
        <v>73.33599999999997</v>
      </c>
      <c r="L406" s="42">
        <f t="shared" si="1492"/>
        <v>78.521999999999991</v>
      </c>
      <c r="M406" s="42">
        <f t="shared" si="1492"/>
        <v>88.324000000000012</v>
      </c>
      <c r="N406" s="42">
        <f t="shared" si="1492"/>
        <v>106.955</v>
      </c>
      <c r="O406" s="42">
        <f t="shared" si="1492"/>
        <v>120.822</v>
      </c>
      <c r="P406" s="42">
        <f t="shared" si="1492"/>
        <v>120.10899999999999</v>
      </c>
      <c r="Q406" s="42">
        <f t="shared" si="1492"/>
        <v>107.08100000000002</v>
      </c>
      <c r="R406" s="42">
        <f t="shared" si="1492"/>
        <v>117.22000000000001</v>
      </c>
      <c r="S406" s="42">
        <f t="shared" si="1492"/>
        <v>121.93700000000001</v>
      </c>
      <c r="T406" s="42">
        <f t="shared" si="1492"/>
        <v>123.758</v>
      </c>
      <c r="U406" s="42">
        <f t="shared" si="1492"/>
        <v>135.96200000000002</v>
      </c>
      <c r="V406" s="42">
        <f t="shared" si="1492"/>
        <v>143.84000000000003</v>
      </c>
      <c r="W406" s="42">
        <f t="shared" si="1492"/>
        <v>145.1509999999999</v>
      </c>
      <c r="X406" s="42">
        <f t="shared" ref="X406:Y406" si="1493">IFERROR(X403+X404+X405,"n/a")</f>
        <v>145.10199999999998</v>
      </c>
      <c r="Y406" s="42">
        <f t="shared" si="1493"/>
        <v>160.39999999999998</v>
      </c>
      <c r="Z406" s="42">
        <f t="shared" ref="Z406" ca="1" si="1494">IFERROR(Z403+Z404+Z405,"n/a")</f>
        <v>172.2719797602802</v>
      </c>
      <c r="AA406" s="42">
        <f t="shared" ref="AA406" ca="1" si="1495">IFERROR(AA403+AA404+AA405,"n/a")</f>
        <v>189.6726995530864</v>
      </c>
      <c r="AD406" s="42">
        <f t="shared" ref="AD406:AE406" si="1496">IFERROR(AD403+AD404+AD405,"n/a")</f>
        <v>221.155</v>
      </c>
      <c r="AE406" s="42">
        <f t="shared" si="1496"/>
        <v>284.01400000000001</v>
      </c>
      <c r="AF406" s="38">
        <f t="shared" si="1484"/>
        <v>315.53499999999997</v>
      </c>
      <c r="AG406" s="38">
        <f t="shared" si="1485"/>
        <v>394.62299999999999</v>
      </c>
      <c r="AH406" s="38">
        <f t="shared" si="1486"/>
        <v>466.34700000000004</v>
      </c>
      <c r="AI406" s="38">
        <f t="shared" si="1487"/>
        <v>548.71100000000001</v>
      </c>
      <c r="AJ406" s="38">
        <f t="shared" ca="1" si="1455"/>
        <v>667.44667931336653</v>
      </c>
    </row>
    <row r="407" spans="2:36" s="4" customFormat="1" ht="12" x14ac:dyDescent="0.35">
      <c r="B407" t="s">
        <v>92</v>
      </c>
      <c r="D407" s="33">
        <f>-D402</f>
        <v>28.849</v>
      </c>
      <c r="E407" s="33">
        <f t="shared" ref="E407:V407" si="1497">-E402</f>
        <v>29.992000000000001</v>
      </c>
      <c r="F407" s="33">
        <f t="shared" si="1497"/>
        <v>29.134</v>
      </c>
      <c r="G407" s="33">
        <f t="shared" si="1497"/>
        <v>30.529999999999994</v>
      </c>
      <c r="H407" s="33">
        <f t="shared" si="1497"/>
        <v>31.085999999999999</v>
      </c>
      <c r="I407" s="33">
        <f t="shared" si="1497"/>
        <v>33.293999999999997</v>
      </c>
      <c r="J407" s="33">
        <f t="shared" si="1497"/>
        <v>36.503</v>
      </c>
      <c r="K407" s="33">
        <f t="shared" si="1497"/>
        <v>38.119000000000014</v>
      </c>
      <c r="L407" s="33">
        <f t="shared" si="1497"/>
        <v>40.881999999999998</v>
      </c>
      <c r="M407" s="33">
        <f t="shared" si="1497"/>
        <v>41.893000000000001</v>
      </c>
      <c r="N407" s="33">
        <f t="shared" si="1497"/>
        <v>43.494</v>
      </c>
      <c r="O407" s="33">
        <f t="shared" si="1497"/>
        <v>45.222000000000008</v>
      </c>
      <c r="P407" s="33">
        <f t="shared" si="1497"/>
        <v>50.374000000000002</v>
      </c>
      <c r="Q407" s="33">
        <f t="shared" si="1497"/>
        <v>64.968999999999994</v>
      </c>
      <c r="R407" s="33">
        <f t="shared" si="1497"/>
        <v>75.176000000000002</v>
      </c>
      <c r="S407" s="33">
        <f t="shared" si="1497"/>
        <v>88.156999999999996</v>
      </c>
      <c r="T407" s="33">
        <f t="shared" si="1497"/>
        <v>106.964</v>
      </c>
      <c r="U407" s="33">
        <f t="shared" si="1497"/>
        <v>113.51</v>
      </c>
      <c r="V407" s="33">
        <f t="shared" si="1497"/>
        <v>123.95699999999999</v>
      </c>
      <c r="W407" s="33">
        <f t="shared" ref="W407:AA407" si="1498">-W402</f>
        <v>133.57900000000001</v>
      </c>
      <c r="X407" s="33">
        <f t="shared" ref="X407" si="1499">-X402</f>
        <v>145.499</v>
      </c>
      <c r="Y407" s="33">
        <f t="shared" ref="Y407" si="1500">-Y402</f>
        <v>147.08500000000001</v>
      </c>
      <c r="Z407" s="33">
        <f t="shared" si="1498"/>
        <v>153.47858439038123</v>
      </c>
      <c r="AA407" s="33">
        <f t="shared" si="1498"/>
        <v>161.99133643523405</v>
      </c>
      <c r="AD407" s="33">
        <f t="shared" ref="AD407:AE407" si="1501">-AD402</f>
        <v>102.685</v>
      </c>
      <c r="AE407" s="33">
        <f t="shared" si="1501"/>
        <v>118.505</v>
      </c>
      <c r="AF407" s="41">
        <f t="shared" ref="AF407" si="1502">+IFERROR(H407+I407+J407+K407,"n/a")</f>
        <v>139.00200000000001</v>
      </c>
      <c r="AG407" s="41">
        <f t="shared" ref="AG407" si="1503">+IFERROR(L407+M407+N407+O407,"n/a")</f>
        <v>171.49100000000001</v>
      </c>
      <c r="AH407" s="41">
        <f t="shared" ref="AH407" si="1504">+IFERROR(P407+Q407+R407+S407,"n/a")</f>
        <v>278.67599999999999</v>
      </c>
      <c r="AI407" s="41">
        <f t="shared" ref="AI407" si="1505">+IFERROR(T407+U407+V407+W407,"n/a")</f>
        <v>478.01</v>
      </c>
      <c r="AJ407" s="41">
        <f t="shared" si="1455"/>
        <v>608.05392082561525</v>
      </c>
    </row>
    <row r="408" spans="2:36" s="4" customFormat="1" ht="10.15" x14ac:dyDescent="0.2">
      <c r="B408" s="6" t="s">
        <v>24</v>
      </c>
      <c r="D408" s="42" t="str">
        <f>+IFERROR(D406+D407,"n/a")</f>
        <v>n/a</v>
      </c>
      <c r="E408" s="42" t="str">
        <f t="shared" ref="E408:W408" si="1506">+IFERROR(E406+E407,"n/a")</f>
        <v>n/a</v>
      </c>
      <c r="F408" s="42">
        <f t="shared" si="1506"/>
        <v>108.52599999999998</v>
      </c>
      <c r="G408" s="42">
        <f t="shared" si="1506"/>
        <v>108.22199999999998</v>
      </c>
      <c r="H408" s="42">
        <f t="shared" si="1506"/>
        <v>125.837</v>
      </c>
      <c r="I408" s="42">
        <f t="shared" si="1506"/>
        <v>105.514</v>
      </c>
      <c r="J408" s="42">
        <f t="shared" si="1506"/>
        <v>111.73099999999999</v>
      </c>
      <c r="K408" s="42">
        <f t="shared" si="1506"/>
        <v>111.45499999999998</v>
      </c>
      <c r="L408" s="42">
        <f t="shared" si="1506"/>
        <v>119.404</v>
      </c>
      <c r="M408" s="42">
        <f t="shared" si="1506"/>
        <v>130.21700000000001</v>
      </c>
      <c r="N408" s="42">
        <f t="shared" si="1506"/>
        <v>150.44900000000001</v>
      </c>
      <c r="O408" s="42">
        <f t="shared" si="1506"/>
        <v>166.04400000000001</v>
      </c>
      <c r="P408" s="42">
        <f t="shared" si="1506"/>
        <v>170.483</v>
      </c>
      <c r="Q408" s="42">
        <f t="shared" si="1506"/>
        <v>172.05</v>
      </c>
      <c r="R408" s="42">
        <f t="shared" si="1506"/>
        <v>192.39600000000002</v>
      </c>
      <c r="S408" s="42">
        <f t="shared" si="1506"/>
        <v>210.09399999999999</v>
      </c>
      <c r="T408" s="42">
        <f t="shared" si="1506"/>
        <v>230.72199999999998</v>
      </c>
      <c r="U408" s="42">
        <f t="shared" si="1506"/>
        <v>249.47200000000004</v>
      </c>
      <c r="V408" s="42">
        <f t="shared" si="1506"/>
        <v>267.79700000000003</v>
      </c>
      <c r="W408" s="42">
        <f t="shared" si="1506"/>
        <v>278.7299999999999</v>
      </c>
      <c r="X408" s="42">
        <f t="shared" ref="X408" si="1507">+IFERROR(X406+X407,"n/a")</f>
        <v>290.601</v>
      </c>
      <c r="Y408" s="42">
        <f t="shared" ref="Y408" si="1508">+IFERROR(Y406+Y407,"n/a")</f>
        <v>307.48500000000001</v>
      </c>
      <c r="Z408" s="42">
        <f t="shared" ref="Z408" ca="1" si="1509">+IFERROR(Z406+Z407,"n/a")</f>
        <v>325.75056415066143</v>
      </c>
      <c r="AA408" s="42">
        <f t="shared" ref="AA408" ca="1" si="1510">+IFERROR(AA406+AA407,"n/a")</f>
        <v>351.66403598832045</v>
      </c>
      <c r="AD408" s="42">
        <f t="shared" ref="AD408:AE408" si="1511">+IFERROR(AD406+AD407,"n/a")</f>
        <v>323.84000000000003</v>
      </c>
      <c r="AE408" s="42">
        <f t="shared" si="1511"/>
        <v>402.51900000000001</v>
      </c>
      <c r="AF408" s="42">
        <f t="shared" ref="AF408" si="1512">+IFERROR(H408+I408+J408+K408,"n/a")</f>
        <v>454.53699999999998</v>
      </c>
      <c r="AG408" s="42">
        <f t="shared" ref="AG408" si="1513">+IFERROR(L408+M408+N408+O408,"n/a")</f>
        <v>566.11400000000003</v>
      </c>
      <c r="AH408" s="42">
        <f t="shared" ref="AH408" si="1514">+IFERROR(P408+Q408+R408+S408,"n/a")</f>
        <v>745.02300000000014</v>
      </c>
      <c r="AI408" s="42">
        <f t="shared" ref="AI408" si="1515">+IFERROR(T408+U408+V408+W408,"n/a")</f>
        <v>1026.721</v>
      </c>
      <c r="AJ408" s="42">
        <f t="shared" ca="1" si="1455"/>
        <v>1275.5006001389818</v>
      </c>
    </row>
    <row r="409" spans="2:36" ht="10.15" x14ac:dyDescent="0.2">
      <c r="B409" s="9"/>
    </row>
    <row r="410" spans="2:36" ht="10.15" x14ac:dyDescent="0.2">
      <c r="B410" s="7" t="s">
        <v>28</v>
      </c>
    </row>
    <row r="411" spans="2:36" ht="10.15" x14ac:dyDescent="0.2">
      <c r="B411" s="8" t="s">
        <v>88</v>
      </c>
      <c r="H411" s="28" t="str">
        <f t="shared" ref="H411:W413" si="1516">+IFERROR(H399/D399-1,"n/a")</f>
        <v>n/a</v>
      </c>
      <c r="I411" s="28" t="str">
        <f t="shared" si="1516"/>
        <v>n/a</v>
      </c>
      <c r="J411" s="28">
        <f t="shared" si="1516"/>
        <v>0.20705617721127068</v>
      </c>
      <c r="K411" s="28">
        <f t="shared" si="1516"/>
        <v>-0.18611673940149687</v>
      </c>
      <c r="L411" s="28">
        <f t="shared" si="1516"/>
        <v>9.3585450614600107E-2</v>
      </c>
      <c r="M411" s="28">
        <f t="shared" si="1516"/>
        <v>0.1417721257856126</v>
      </c>
      <c r="N411" s="28">
        <f t="shared" si="1516"/>
        <v>-0.52778707285948512</v>
      </c>
      <c r="O411" s="28">
        <f t="shared" si="1516"/>
        <v>-1.1861831877119424</v>
      </c>
      <c r="P411" s="28">
        <f t="shared" si="1516"/>
        <v>-1.0803498285608371</v>
      </c>
      <c r="Q411" s="28">
        <f t="shared" si="1516"/>
        <v>-0.72849226773890807</v>
      </c>
      <c r="R411" s="28">
        <f t="shared" si="1516"/>
        <v>0.44458580766632938</v>
      </c>
      <c r="S411" s="28">
        <f t="shared" si="1516"/>
        <v>-6.486104318752095</v>
      </c>
      <c r="T411" s="28">
        <f t="shared" si="1516"/>
        <v>-28.836386619072819</v>
      </c>
      <c r="U411" s="28">
        <f t="shared" si="1516"/>
        <v>10.035731260805299</v>
      </c>
      <c r="V411" s="28">
        <f t="shared" si="1516"/>
        <v>3.1364821862488288</v>
      </c>
      <c r="W411" s="28">
        <f t="shared" si="1516"/>
        <v>2.0508780977573218</v>
      </c>
      <c r="X411" s="28">
        <f t="shared" ref="X411:AA411" si="1517">+IFERROR(X399/T399-1,"n/a")</f>
        <v>-0.37606748214350849</v>
      </c>
      <c r="Y411" s="28">
        <f t="shared" si="1517"/>
        <v>-0.67461641016161278</v>
      </c>
      <c r="Z411" s="28">
        <f t="shared" ca="1" si="1517"/>
        <v>-0.73694711304425786</v>
      </c>
      <c r="AA411" s="28">
        <f t="shared" ca="1" si="1517"/>
        <v>-0.61483081066261369</v>
      </c>
      <c r="AE411" s="28">
        <f t="shared" ref="AE411:AJ413" si="1518">+IFERROR(AE399/AD399-1,"n/a")</f>
        <v>0.67233058674036861</v>
      </c>
      <c r="AF411" s="28">
        <f t="shared" si="1518"/>
        <v>-4.7988065238558697E-2</v>
      </c>
      <c r="AG411" s="28">
        <f t="shared" si="1518"/>
        <v>-0.34201539628538147</v>
      </c>
      <c r="AH411" s="28">
        <f t="shared" si="1518"/>
        <v>-0.31719705899158224</v>
      </c>
      <c r="AI411" s="28">
        <f t="shared" si="1518"/>
        <v>5.4501706990228822</v>
      </c>
      <c r="AJ411" s="28">
        <f t="shared" ca="1" si="1518"/>
        <v>-0.60545436343799774</v>
      </c>
    </row>
    <row r="412" spans="2:36" ht="12" x14ac:dyDescent="0.35">
      <c r="B412" s="8" t="s">
        <v>226</v>
      </c>
      <c r="H412" s="29" t="str">
        <f t="shared" si="1516"/>
        <v>n/a</v>
      </c>
      <c r="I412" s="29" t="str">
        <f t="shared" si="1516"/>
        <v>n/a</v>
      </c>
      <c r="J412" s="29">
        <f t="shared" si="1516"/>
        <v>2.2283825567757765E-2</v>
      </c>
      <c r="K412" s="29">
        <f t="shared" si="1516"/>
        <v>3.9362101313320741E-2</v>
      </c>
      <c r="L412" s="29">
        <f t="shared" si="1516"/>
        <v>2.5205372334878184E-2</v>
      </c>
      <c r="M412" s="29">
        <f t="shared" si="1516"/>
        <v>0.13204081632653053</v>
      </c>
      <c r="N412" s="29">
        <f t="shared" si="1516"/>
        <v>0.41300911854103339</v>
      </c>
      <c r="O412" s="29">
        <f t="shared" si="1516"/>
        <v>0.56165079365079351</v>
      </c>
      <c r="P412" s="29">
        <f t="shared" si="1516"/>
        <v>0.51869127516778524</v>
      </c>
      <c r="Q412" s="29">
        <f t="shared" si="1516"/>
        <v>0.36046511627906974</v>
      </c>
      <c r="R412" s="29">
        <f t="shared" si="1516"/>
        <v>0.25801492942728643</v>
      </c>
      <c r="S412" s="29">
        <f t="shared" si="1516"/>
        <v>0.20000000000000018</v>
      </c>
      <c r="T412" s="29">
        <f t="shared" si="1516"/>
        <v>0.23232472324723252</v>
      </c>
      <c r="U412" s="29">
        <f t="shared" si="1516"/>
        <v>0.31479853479853492</v>
      </c>
      <c r="V412" s="29">
        <f t="shared" si="1516"/>
        <v>0.26682054159187496</v>
      </c>
      <c r="W412" s="29">
        <f t="shared" si="1516"/>
        <v>0.28107023411371235</v>
      </c>
      <c r="X412" s="29">
        <f t="shared" ref="X412:AA412" si="1519">+IFERROR(X400/T400-1,"n/a")</f>
        <v>0.35510869565217384</v>
      </c>
      <c r="Y412" s="29">
        <f t="shared" si="1519"/>
        <v>0.34141221374045783</v>
      </c>
      <c r="Z412" s="29">
        <f t="shared" si="1519"/>
        <v>0.35676284032029937</v>
      </c>
      <c r="AA412" s="29">
        <f t="shared" si="1519"/>
        <v>0.33111072342801773</v>
      </c>
      <c r="AB412" s="57"/>
      <c r="AC412" s="57"/>
      <c r="AD412" s="57"/>
      <c r="AE412" s="29">
        <f t="shared" si="1518"/>
        <v>0.22350169244043294</v>
      </c>
      <c r="AF412" s="29">
        <f t="shared" si="1518"/>
        <v>0.12898699839528094</v>
      </c>
      <c r="AG412" s="29">
        <f t="shared" si="1518"/>
        <v>0.28204162645595354</v>
      </c>
      <c r="AH412" s="29">
        <f t="shared" si="1518"/>
        <v>0.31525713621284934</v>
      </c>
      <c r="AI412" s="29">
        <f t="shared" si="1518"/>
        <v>0.27407359309155876</v>
      </c>
      <c r="AJ412" s="29">
        <f t="shared" si="1518"/>
        <v>0.34548526750214337</v>
      </c>
    </row>
    <row r="413" spans="2:36" ht="10.15" x14ac:dyDescent="0.2">
      <c r="B413" s="9" t="s">
        <v>243</v>
      </c>
      <c r="H413" s="28" t="str">
        <f t="shared" si="1516"/>
        <v>n/a</v>
      </c>
      <c r="I413" s="28" t="str">
        <f t="shared" si="1516"/>
        <v>n/a</v>
      </c>
      <c r="J413" s="28">
        <f t="shared" si="1516"/>
        <v>3.6169704542113879E-2</v>
      </c>
      <c r="K413" s="28">
        <f t="shared" si="1516"/>
        <v>2.1939609621272949E-2</v>
      </c>
      <c r="L413" s="28">
        <f t="shared" si="1516"/>
        <v>3.1075461521061998E-2</v>
      </c>
      <c r="M413" s="28">
        <f t="shared" si="1516"/>
        <v>0.13263832083123051</v>
      </c>
      <c r="N413" s="28">
        <f t="shared" si="1516"/>
        <v>0.33064680586957484</v>
      </c>
      <c r="O413" s="28">
        <f t="shared" si="1516"/>
        <v>0.45409308656378733</v>
      </c>
      <c r="P413" s="28">
        <f t="shared" si="1516"/>
        <v>0.37309944481007107</v>
      </c>
      <c r="Q413" s="28">
        <f t="shared" si="1516"/>
        <v>0.29306370816558602</v>
      </c>
      <c r="R413" s="28">
        <f t="shared" si="1516"/>
        <v>0.26381124356163843</v>
      </c>
      <c r="S413" s="28">
        <f t="shared" si="1516"/>
        <v>0.25268206103854274</v>
      </c>
      <c r="T413" s="28">
        <f t="shared" si="1516"/>
        <v>0.38720143544492025</v>
      </c>
      <c r="U413" s="28">
        <f t="shared" si="1516"/>
        <v>0.44113487819370167</v>
      </c>
      <c r="V413" s="28">
        <f t="shared" si="1516"/>
        <v>0.36872657102636697</v>
      </c>
      <c r="W413" s="28">
        <f t="shared" si="1516"/>
        <v>0.34214178271628848</v>
      </c>
      <c r="X413" s="28">
        <f t="shared" ref="X413:AA420" si="1520">+IFERROR(X401/T401-1,"n/a")</f>
        <v>0.27693588897403765</v>
      </c>
      <c r="Y413" s="28">
        <f t="shared" si="1520"/>
        <v>0.24029553522468183</v>
      </c>
      <c r="Z413" s="28">
        <f t="shared" ca="1" si="1520"/>
        <v>0.23938508176137363</v>
      </c>
      <c r="AA413" s="28">
        <f t="shared" ca="1" si="1520"/>
        <v>0.2569107815139462</v>
      </c>
      <c r="AE413" s="28">
        <f t="shared" si="1518"/>
        <v>0.25263061243228346</v>
      </c>
      <c r="AF413" s="28">
        <f t="shared" si="1518"/>
        <v>0.11365302292851687</v>
      </c>
      <c r="AG413" s="28">
        <f t="shared" si="1518"/>
        <v>0.2358184853890084</v>
      </c>
      <c r="AH413" s="28">
        <f t="shared" si="1518"/>
        <v>0.2903154792550644</v>
      </c>
      <c r="AI413" s="28">
        <f t="shared" si="1518"/>
        <v>0.38209208636261072</v>
      </c>
      <c r="AJ413" s="28">
        <f t="shared" ca="1" si="1518"/>
        <v>0.25286993828663018</v>
      </c>
    </row>
    <row r="414" spans="2:36" ht="12" x14ac:dyDescent="0.35">
      <c r="B414" s="8" t="s">
        <v>92</v>
      </c>
      <c r="H414" s="29">
        <f t="shared" ref="H414:W414" si="1521">+IFERROR(H402/D402-1,"n/a")</f>
        <v>7.7541682553987856E-2</v>
      </c>
      <c r="I414" s="29">
        <f t="shared" si="1521"/>
        <v>0.11009602560682841</v>
      </c>
      <c r="J414" s="29">
        <f t="shared" si="1521"/>
        <v>0.25293471545273571</v>
      </c>
      <c r="K414" s="29">
        <f t="shared" si="1521"/>
        <v>0.24857517196200529</v>
      </c>
      <c r="L414" s="29">
        <f t="shared" si="1521"/>
        <v>0.31512578009393288</v>
      </c>
      <c r="M414" s="29">
        <f t="shared" si="1521"/>
        <v>0.25827476422178175</v>
      </c>
      <c r="N414" s="29">
        <f t="shared" si="1521"/>
        <v>0.19151850532832926</v>
      </c>
      <c r="O414" s="29">
        <f t="shared" si="1521"/>
        <v>0.18633752197067066</v>
      </c>
      <c r="P414" s="29">
        <f t="shared" si="1521"/>
        <v>0.23218042170148245</v>
      </c>
      <c r="Q414" s="29">
        <f t="shared" si="1521"/>
        <v>0.5508318812212063</v>
      </c>
      <c r="R414" s="29">
        <f t="shared" si="1521"/>
        <v>0.72842231112337341</v>
      </c>
      <c r="S414" s="29">
        <f t="shared" si="1521"/>
        <v>0.94942726991287385</v>
      </c>
      <c r="T414" s="29">
        <f t="shared" si="1521"/>
        <v>1.1233969905109777</v>
      </c>
      <c r="U414" s="29">
        <f t="shared" si="1521"/>
        <v>0.74714094414259136</v>
      </c>
      <c r="V414" s="29">
        <f t="shared" si="1521"/>
        <v>0.64889060338405868</v>
      </c>
      <c r="W414" s="29">
        <f t="shared" si="1521"/>
        <v>0.51523985616570456</v>
      </c>
      <c r="X414" s="29">
        <f t="shared" si="1520"/>
        <v>0.36026139635765309</v>
      </c>
      <c r="Y414" s="29">
        <f t="shared" si="1520"/>
        <v>0.29578891727601087</v>
      </c>
      <c r="Z414" s="29">
        <f t="shared" si="1520"/>
        <v>0.2381598811715453</v>
      </c>
      <c r="AA414" s="29">
        <f t="shared" si="1520"/>
        <v>0.21270062236754317</v>
      </c>
      <c r="AB414" s="57"/>
      <c r="AC414" s="57"/>
      <c r="AD414" s="57"/>
      <c r="AE414" s="29">
        <f t="shared" ref="AE414:AI414" si="1522">+IFERROR(AE402/AD402-1,"n/a")</f>
        <v>0.15406339776987865</v>
      </c>
      <c r="AF414" s="29">
        <f t="shared" si="1522"/>
        <v>0.1729631661111346</v>
      </c>
      <c r="AG414" s="29">
        <f t="shared" si="1522"/>
        <v>0.23373044992158398</v>
      </c>
      <c r="AH414" s="29">
        <f t="shared" si="1522"/>
        <v>0.62501822253062822</v>
      </c>
      <c r="AI414" s="29">
        <f t="shared" si="1522"/>
        <v>0.71528944006660078</v>
      </c>
      <c r="AJ414" s="29">
        <f t="shared" ref="AJ414" si="1523">+IFERROR(AJ402/AI402-1,"n/a")</f>
        <v>0.27205272028956573</v>
      </c>
    </row>
    <row r="415" spans="2:36" ht="10.15" x14ac:dyDescent="0.2">
      <c r="B415" s="9" t="s">
        <v>244</v>
      </c>
      <c r="H415" s="28" t="str">
        <f t="shared" ref="H415:W415" si="1524">+IFERROR(H403/D403-1,"n/a")</f>
        <v>n/a</v>
      </c>
      <c r="I415" s="28" t="str">
        <f t="shared" si="1524"/>
        <v>n/a</v>
      </c>
      <c r="J415" s="28">
        <f t="shared" si="1524"/>
        <v>-4.3053917755977444E-2</v>
      </c>
      <c r="K415" s="28">
        <f t="shared" si="1524"/>
        <v>-6.4352792986044793E-2</v>
      </c>
      <c r="L415" s="28">
        <f t="shared" si="1524"/>
        <v>-7.4218936322442253E-2</v>
      </c>
      <c r="M415" s="28">
        <f t="shared" si="1524"/>
        <v>8.1389365351629772E-2</v>
      </c>
      <c r="N415" s="28">
        <f t="shared" si="1524"/>
        <v>0.3972234603182927</v>
      </c>
      <c r="O415" s="28">
        <f t="shared" si="1524"/>
        <v>0.59013902403263074</v>
      </c>
      <c r="P415" s="28">
        <f t="shared" si="1524"/>
        <v>0.44730537379566182</v>
      </c>
      <c r="Q415" s="28">
        <f t="shared" si="1524"/>
        <v>0.17071706150935295</v>
      </c>
      <c r="R415" s="28">
        <f t="shared" si="1524"/>
        <v>7.4214461968606704E-2</v>
      </c>
      <c r="S415" s="28">
        <f t="shared" si="1524"/>
        <v>-1.143364879250941E-2</v>
      </c>
      <c r="T415" s="28">
        <f t="shared" si="1524"/>
        <v>5.7154045370807038E-2</v>
      </c>
      <c r="U415" s="28">
        <f t="shared" si="1524"/>
        <v>0.24873464884690932</v>
      </c>
      <c r="V415" s="28">
        <f t="shared" si="1524"/>
        <v>0.18477112137859963</v>
      </c>
      <c r="W415" s="28">
        <f t="shared" si="1524"/>
        <v>0.21274791618970013</v>
      </c>
      <c r="X415" s="28">
        <f t="shared" si="1520"/>
        <v>0.20190259712926717</v>
      </c>
      <c r="Y415" s="28">
        <f t="shared" si="1520"/>
        <v>0.19147814900064297</v>
      </c>
      <c r="Z415" s="28">
        <f t="shared" ca="1" si="1520"/>
        <v>0.24050468683858339</v>
      </c>
      <c r="AA415" s="28">
        <f t="shared" ca="1" si="1520"/>
        <v>0.29820168471565078</v>
      </c>
      <c r="AE415" s="28">
        <f t="shared" ref="AE415:AI415" si="1525">+IFERROR(AE403/AD403-1,"n/a")</f>
        <v>0.29780624428128277</v>
      </c>
      <c r="AF415" s="28">
        <f t="shared" si="1525"/>
        <v>8.9480580671121412E-2</v>
      </c>
      <c r="AG415" s="28">
        <f t="shared" si="1525"/>
        <v>0.23673469387755119</v>
      </c>
      <c r="AH415" s="28">
        <f t="shared" si="1525"/>
        <v>0.14380811631047097</v>
      </c>
      <c r="AI415" s="28">
        <f t="shared" si="1525"/>
        <v>0.17488395965366399</v>
      </c>
      <c r="AJ415" s="28">
        <f t="shared" ref="AJ415" ca="1" si="1526">+IFERROR(AJ403/AI403-1,"n/a")</f>
        <v>0.23545350294757661</v>
      </c>
    </row>
    <row r="416" spans="2:36" ht="10.15" x14ac:dyDescent="0.2">
      <c r="B416" s="8" t="s">
        <v>84</v>
      </c>
      <c r="H416" s="28" t="str">
        <f t="shared" ref="H416:W416" si="1527">+IFERROR(H404/D404-1,"n/a")</f>
        <v>n/a</v>
      </c>
      <c r="I416" s="28" t="str">
        <f t="shared" si="1527"/>
        <v>n/a</v>
      </c>
      <c r="J416" s="28">
        <f t="shared" si="1527"/>
        <v>0.45865970409051338</v>
      </c>
      <c r="K416" s="28">
        <f t="shared" si="1527"/>
        <v>0.45342960288808687</v>
      </c>
      <c r="L416" s="28">
        <f t="shared" si="1527"/>
        <v>0.41236456341618877</v>
      </c>
      <c r="M416" s="28">
        <f t="shared" si="1527"/>
        <v>0.87537993920972657</v>
      </c>
      <c r="N416" s="28">
        <f t="shared" si="1527"/>
        <v>0.47852028639618149</v>
      </c>
      <c r="O416" s="28">
        <f t="shared" si="1527"/>
        <v>0.13760556383507216</v>
      </c>
      <c r="P416" s="28">
        <f t="shared" si="1527"/>
        <v>-0.27211191335740081</v>
      </c>
      <c r="Q416" s="28">
        <f t="shared" si="1527"/>
        <v>-0.52471636952998379</v>
      </c>
      <c r="R416" s="28">
        <f t="shared" si="1527"/>
        <v>-0.60855528652138824</v>
      </c>
      <c r="S416" s="28">
        <f t="shared" si="1527"/>
        <v>-0.64541484716157205</v>
      </c>
      <c r="T416" s="28">
        <f t="shared" si="1527"/>
        <v>-0.54618722876627401</v>
      </c>
      <c r="U416" s="28">
        <f t="shared" si="1527"/>
        <v>-0.32139812446717819</v>
      </c>
      <c r="V416" s="28">
        <f t="shared" si="1527"/>
        <v>-0.1268041237113402</v>
      </c>
      <c r="W416" s="28">
        <f t="shared" si="1527"/>
        <v>7.6354679802955738E-2</v>
      </c>
      <c r="X416" s="28">
        <f t="shared" si="1520"/>
        <v>0.12704918032786883</v>
      </c>
      <c r="Y416" s="28">
        <f t="shared" si="1520"/>
        <v>0.12437185929648242</v>
      </c>
      <c r="Z416" s="28">
        <f t="shared" si="1520"/>
        <v>0.18063754427390788</v>
      </c>
      <c r="AA416" s="28">
        <f t="shared" si="1520"/>
        <v>0.14416475972540033</v>
      </c>
      <c r="AE416" s="28">
        <f t="shared" ref="AE416:AI416" si="1528">+IFERROR(AE404/AD404-1,"n/a")</f>
        <v>2.0543872371283536</v>
      </c>
      <c r="AF416" s="28">
        <f t="shared" si="1528"/>
        <v>0.56077872744539414</v>
      </c>
      <c r="AG416" s="28">
        <f t="shared" si="1528"/>
        <v>0.43778521448129015</v>
      </c>
      <c r="AH416" s="28">
        <f t="shared" si="1528"/>
        <v>-0.516716038933559</v>
      </c>
      <c r="AI416" s="28">
        <f t="shared" si="1528"/>
        <v>-0.28874781085814372</v>
      </c>
      <c r="AJ416" s="28">
        <f t="shared" ref="AJ416" si="1529">+IFERROR(AJ404/AI404-1,"n/a")</f>
        <v>0.1449676823638042</v>
      </c>
    </row>
    <row r="417" spans="2:36" ht="12" x14ac:dyDescent="0.35">
      <c r="B417" s="8" t="s">
        <v>61</v>
      </c>
      <c r="H417" s="29" t="str">
        <f t="shared" ref="H417:W417" si="1530">+IFERROR(H405/D405-1,"n/a")</f>
        <v>n/a</v>
      </c>
      <c r="I417" s="29" t="str">
        <f t="shared" si="1530"/>
        <v>n/a</v>
      </c>
      <c r="J417" s="29">
        <f t="shared" si="1530"/>
        <v>0.85588035350101954</v>
      </c>
      <c r="K417" s="29">
        <f t="shared" si="1530"/>
        <v>-4.5407636738906021E-2</v>
      </c>
      <c r="L417" s="29">
        <f t="shared" si="1530"/>
        <v>-1.1426732460845312</v>
      </c>
      <c r="M417" s="29">
        <f t="shared" si="1530"/>
        <v>-0.77538260544979465</v>
      </c>
      <c r="N417" s="29">
        <f t="shared" si="1530"/>
        <v>-0.22857142857142865</v>
      </c>
      <c r="O417" s="29">
        <f t="shared" si="1530"/>
        <v>-0.79324324324324325</v>
      </c>
      <c r="P417" s="29">
        <f t="shared" si="1530"/>
        <v>-5.6112781954887216</v>
      </c>
      <c r="Q417" s="29">
        <f t="shared" si="1530"/>
        <v>-2.070627336933943</v>
      </c>
      <c r="R417" s="29">
        <f t="shared" si="1530"/>
        <v>-1.8342830009496676</v>
      </c>
      <c r="S417" s="29">
        <f t="shared" si="1530"/>
        <v>-5.1725490196078434</v>
      </c>
      <c r="T417" s="29">
        <f t="shared" si="1530"/>
        <v>-0.30849502690363617</v>
      </c>
      <c r="U417" s="29">
        <f t="shared" si="1530"/>
        <v>1.3798991074893285</v>
      </c>
      <c r="V417" s="29">
        <f t="shared" si="1530"/>
        <v>3.1804211724530447</v>
      </c>
      <c r="W417" s="29">
        <f t="shared" si="1530"/>
        <v>-0.60714285714285676</v>
      </c>
      <c r="X417" s="29">
        <f t="shared" si="1520"/>
        <v>-0.64418769158217404</v>
      </c>
      <c r="Y417" s="29">
        <f t="shared" si="1520"/>
        <v>-6.0003261046796097E-2</v>
      </c>
      <c r="Z417" s="29">
        <f t="shared" si="1520"/>
        <v>-0.59155888359428177</v>
      </c>
      <c r="AA417" s="29">
        <f t="shared" si="1520"/>
        <v>1.3923444976076529</v>
      </c>
      <c r="AB417" s="57"/>
      <c r="AC417" s="57"/>
      <c r="AD417" s="57"/>
      <c r="AE417" s="29">
        <f t="shared" ref="AE417:AI417" si="1531">+IFERROR(AE405/AD405-1,"n/a")</f>
        <v>1.5685172171468729</v>
      </c>
      <c r="AF417" s="29">
        <f t="shared" si="1531"/>
        <v>-0.28645690834473325</v>
      </c>
      <c r="AG417" s="29">
        <f t="shared" si="1531"/>
        <v>-0.15541922290388555</v>
      </c>
      <c r="AH417" s="29">
        <f t="shared" si="1531"/>
        <v>-3.0670399515738502</v>
      </c>
      <c r="AI417" s="29">
        <f t="shared" si="1531"/>
        <v>0.38904751445933061</v>
      </c>
      <c r="AJ417" s="29">
        <f t="shared" ref="AJ417" si="1532">+IFERROR(AJ405/AI405-1,"n/a")</f>
        <v>-0.30037421599114533</v>
      </c>
    </row>
    <row r="418" spans="2:36" ht="10.15" x14ac:dyDescent="0.2">
      <c r="B418" s="9" t="s">
        <v>242</v>
      </c>
      <c r="H418" s="28" t="str">
        <f t="shared" ref="H418:W418" si="1533">+IFERROR(H406/D406-1,"n/a")</f>
        <v>n/a</v>
      </c>
      <c r="I418" s="28" t="str">
        <f t="shared" si="1533"/>
        <v>n/a</v>
      </c>
      <c r="J418" s="28">
        <f t="shared" si="1533"/>
        <v>-5.2448609431680615E-2</v>
      </c>
      <c r="K418" s="28">
        <f t="shared" si="1533"/>
        <v>-5.6067548782371746E-2</v>
      </c>
      <c r="L418" s="28">
        <f t="shared" si="1533"/>
        <v>-0.17128051418982404</v>
      </c>
      <c r="M418" s="28">
        <f t="shared" si="1533"/>
        <v>0.22298532262531179</v>
      </c>
      <c r="N418" s="28">
        <f t="shared" si="1533"/>
        <v>0.42174456319455533</v>
      </c>
      <c r="O418" s="28">
        <f t="shared" si="1533"/>
        <v>0.64751281771572011</v>
      </c>
      <c r="P418" s="28">
        <f t="shared" si="1533"/>
        <v>0.52962227146532181</v>
      </c>
      <c r="Q418" s="28">
        <f t="shared" si="1533"/>
        <v>0.21236583488066674</v>
      </c>
      <c r="R418" s="28">
        <f t="shared" si="1533"/>
        <v>9.5974942732925284E-2</v>
      </c>
      <c r="S418" s="28">
        <f t="shared" si="1533"/>
        <v>9.2284517720282455E-3</v>
      </c>
      <c r="T418" s="28">
        <f t="shared" si="1533"/>
        <v>3.0380737496773724E-2</v>
      </c>
      <c r="U418" s="28">
        <f t="shared" si="1533"/>
        <v>0.26971171356263013</v>
      </c>
      <c r="V418" s="28">
        <f t="shared" si="1533"/>
        <v>0.22709435249957366</v>
      </c>
      <c r="W418" s="28">
        <f t="shared" si="1533"/>
        <v>0.19037699795796104</v>
      </c>
      <c r="X418" s="28">
        <f t="shared" si="1520"/>
        <v>0.17246561838426588</v>
      </c>
      <c r="Y418" s="28">
        <f t="shared" si="1520"/>
        <v>0.17974139833188651</v>
      </c>
      <c r="Z418" s="28">
        <f t="shared" ca="1" si="1520"/>
        <v>0.19766393048025699</v>
      </c>
      <c r="AA418" s="28">
        <f t="shared" ca="1" si="1520"/>
        <v>0.30672678488668037</v>
      </c>
      <c r="AE418" s="28">
        <f t="shared" ref="AE418:AI418" si="1534">+IFERROR(AE406/AD406-1,"n/a")</f>
        <v>0.28423051705817182</v>
      </c>
      <c r="AF418" s="28">
        <f t="shared" si="1534"/>
        <v>0.11098396557916135</v>
      </c>
      <c r="AG418" s="28">
        <f t="shared" si="1534"/>
        <v>0.25064731329329559</v>
      </c>
      <c r="AH418" s="28">
        <f t="shared" si="1534"/>
        <v>0.18175321762796393</v>
      </c>
      <c r="AI418" s="28">
        <f t="shared" si="1534"/>
        <v>0.1766152671722987</v>
      </c>
      <c r="AJ418" s="28">
        <f t="shared" ref="AJ418" ca="1" si="1535">+IFERROR(AJ406/AI406-1,"n/a")</f>
        <v>0.21639019322260089</v>
      </c>
    </row>
    <row r="419" spans="2:36" ht="12" x14ac:dyDescent="0.35">
      <c r="B419" s="8" t="s">
        <v>92</v>
      </c>
      <c r="H419" s="29">
        <f t="shared" ref="H419:W419" si="1536">+IFERROR(H407/D407-1,"n/a")</f>
        <v>7.7541682553987856E-2</v>
      </c>
      <c r="I419" s="29">
        <f t="shared" si="1536"/>
        <v>0.11009602560682841</v>
      </c>
      <c r="J419" s="29">
        <f t="shared" si="1536"/>
        <v>0.25293471545273571</v>
      </c>
      <c r="K419" s="29">
        <f t="shared" si="1536"/>
        <v>0.24857517196200529</v>
      </c>
      <c r="L419" s="29">
        <f t="shared" si="1536"/>
        <v>0.31512578009393288</v>
      </c>
      <c r="M419" s="29">
        <f t="shared" si="1536"/>
        <v>0.25827476422178175</v>
      </c>
      <c r="N419" s="29">
        <f t="shared" si="1536"/>
        <v>0.19151850532832926</v>
      </c>
      <c r="O419" s="29">
        <f t="shared" si="1536"/>
        <v>0.18633752197067066</v>
      </c>
      <c r="P419" s="29">
        <f t="shared" si="1536"/>
        <v>0.23218042170148245</v>
      </c>
      <c r="Q419" s="29">
        <f t="shared" si="1536"/>
        <v>0.5508318812212063</v>
      </c>
      <c r="R419" s="29">
        <f t="shared" si="1536"/>
        <v>0.72842231112337341</v>
      </c>
      <c r="S419" s="29">
        <f t="shared" si="1536"/>
        <v>0.94942726991287385</v>
      </c>
      <c r="T419" s="29">
        <f t="shared" si="1536"/>
        <v>1.1233969905109777</v>
      </c>
      <c r="U419" s="29">
        <f t="shared" si="1536"/>
        <v>0.74714094414259136</v>
      </c>
      <c r="V419" s="29">
        <f t="shared" si="1536"/>
        <v>0.64889060338405868</v>
      </c>
      <c r="W419" s="29">
        <f t="shared" si="1536"/>
        <v>0.51523985616570456</v>
      </c>
      <c r="X419" s="29">
        <f t="shared" si="1520"/>
        <v>0.36026139635765309</v>
      </c>
      <c r="Y419" s="29">
        <f t="shared" si="1520"/>
        <v>0.29578891727601087</v>
      </c>
      <c r="Z419" s="29">
        <f t="shared" si="1520"/>
        <v>0.2381598811715453</v>
      </c>
      <c r="AA419" s="29">
        <f t="shared" si="1520"/>
        <v>0.21270062236754317</v>
      </c>
      <c r="AB419" s="57"/>
      <c r="AC419" s="57"/>
      <c r="AD419" s="57"/>
      <c r="AE419" s="29">
        <f t="shared" ref="AE419:AI419" si="1537">+IFERROR(AE407/AD407-1,"n/a")</f>
        <v>0.15406339776987865</v>
      </c>
      <c r="AF419" s="29">
        <f t="shared" si="1537"/>
        <v>0.1729631661111346</v>
      </c>
      <c r="AG419" s="29">
        <f t="shared" si="1537"/>
        <v>0.23373044992158398</v>
      </c>
      <c r="AH419" s="29">
        <f t="shared" si="1537"/>
        <v>0.62501822253062822</v>
      </c>
      <c r="AI419" s="29">
        <f t="shared" si="1537"/>
        <v>0.71528944006660078</v>
      </c>
      <c r="AJ419" s="29">
        <f t="shared" ref="AJ419" si="1538">+IFERROR(AJ407/AI407-1,"n/a")</f>
        <v>0.27205272028956573</v>
      </c>
    </row>
    <row r="420" spans="2:36" ht="10.15" x14ac:dyDescent="0.2">
      <c r="B420" s="9" t="s">
        <v>24</v>
      </c>
      <c r="H420" s="28" t="str">
        <f t="shared" ref="H420:W420" si="1539">+IFERROR(H408/D408-1,"n/a")</f>
        <v>n/a</v>
      </c>
      <c r="I420" s="28" t="str">
        <f t="shared" si="1539"/>
        <v>n/a</v>
      </c>
      <c r="J420" s="28">
        <f t="shared" si="1539"/>
        <v>2.9532093691834405E-2</v>
      </c>
      <c r="K420" s="28">
        <f t="shared" si="1539"/>
        <v>2.9873777974903426E-2</v>
      </c>
      <c r="L420" s="28">
        <f t="shared" si="1539"/>
        <v>-5.1121689169322249E-2</v>
      </c>
      <c r="M420" s="28">
        <f t="shared" si="1539"/>
        <v>0.23412059063252277</v>
      </c>
      <c r="N420" s="28">
        <f t="shared" si="1539"/>
        <v>0.34652871629180826</v>
      </c>
      <c r="O420" s="28">
        <f t="shared" si="1539"/>
        <v>0.48978511506886213</v>
      </c>
      <c r="P420" s="28">
        <f t="shared" si="1539"/>
        <v>0.42778298884459498</v>
      </c>
      <c r="Q420" s="28">
        <f t="shared" si="1539"/>
        <v>0.32125605719683303</v>
      </c>
      <c r="R420" s="28">
        <f t="shared" si="1539"/>
        <v>0.27881208914648825</v>
      </c>
      <c r="S420" s="28">
        <f t="shared" si="1539"/>
        <v>0.26529112765291107</v>
      </c>
      <c r="T420" s="28">
        <f t="shared" si="1539"/>
        <v>0.3533431485837295</v>
      </c>
      <c r="U420" s="28">
        <f t="shared" si="1539"/>
        <v>0.44999709386806175</v>
      </c>
      <c r="V420" s="28">
        <f t="shared" si="1539"/>
        <v>0.39190523711511682</v>
      </c>
      <c r="W420" s="28">
        <f t="shared" si="1539"/>
        <v>0.32669186173807874</v>
      </c>
      <c r="X420" s="28">
        <f t="shared" si="1520"/>
        <v>0.25952878355770159</v>
      </c>
      <c r="Y420" s="28">
        <f t="shared" si="1520"/>
        <v>0.23254313109286806</v>
      </c>
      <c r="Z420" s="28">
        <f t="shared" ca="1" si="1520"/>
        <v>0.21640856376531992</v>
      </c>
      <c r="AA420" s="28">
        <f t="shared" ca="1" si="1520"/>
        <v>0.26166554008653731</v>
      </c>
      <c r="AE420" s="28">
        <f t="shared" ref="AE420:AI420" si="1540">+IFERROR(AE408/AD408-1,"n/a")</f>
        <v>0.24295639822134385</v>
      </c>
      <c r="AF420" s="28">
        <f t="shared" si="1540"/>
        <v>0.12923116672753321</v>
      </c>
      <c r="AG420" s="28">
        <f t="shared" si="1540"/>
        <v>0.24547396581576431</v>
      </c>
      <c r="AH420" s="28">
        <f t="shared" si="1540"/>
        <v>0.31602998689309936</v>
      </c>
      <c r="AI420" s="28">
        <f t="shared" si="1540"/>
        <v>0.37810644772040569</v>
      </c>
      <c r="AJ420" s="28">
        <f t="shared" ref="AJ420" ca="1" si="1541">+IFERROR(AJ408/AI408-1,"n/a")</f>
        <v>0.24230496906071064</v>
      </c>
    </row>
    <row r="421" spans="2:36" ht="10.15" x14ac:dyDescent="0.2">
      <c r="B421" s="9"/>
    </row>
    <row r="422" spans="2:36" ht="10.15" x14ac:dyDescent="0.2">
      <c r="B422" s="5" t="s">
        <v>79</v>
      </c>
    </row>
    <row r="423" spans="2:36" ht="10.15" x14ac:dyDescent="0.2">
      <c r="B423" t="s">
        <v>88</v>
      </c>
      <c r="D423" s="45" t="str">
        <f t="shared" ref="D423:W423" si="1542">+IFERROR(D430+D431-D400,"n/a")</f>
        <v>n/a</v>
      </c>
      <c r="E423" s="45" t="str">
        <f t="shared" si="1542"/>
        <v>n/a</v>
      </c>
      <c r="F423" s="45">
        <f t="shared" si="1542"/>
        <v>8.1800666666666615</v>
      </c>
      <c r="G423" s="45">
        <f t="shared" si="1542"/>
        <v>8.5546666666666624</v>
      </c>
      <c r="H423" s="45">
        <f t="shared" si="1542"/>
        <v>9.8675416666666678</v>
      </c>
      <c r="I423" s="45">
        <f t="shared" si="1542"/>
        <v>7.0557444444444286</v>
      </c>
      <c r="J423" s="45">
        <f t="shared" si="1542"/>
        <v>9.8738000000000028</v>
      </c>
      <c r="K423" s="45">
        <f t="shared" si="1542"/>
        <v>6.9624999999999915</v>
      </c>
      <c r="L423" s="45">
        <f t="shared" si="1542"/>
        <v>10.791000000000011</v>
      </c>
      <c r="M423" s="45">
        <f t="shared" si="1542"/>
        <v>8.0560523333333407</v>
      </c>
      <c r="N423" s="45">
        <f t="shared" si="1542"/>
        <v>4.6625360000000171</v>
      </c>
      <c r="O423" s="45">
        <f t="shared" si="1542"/>
        <v>-1.2963004444443982</v>
      </c>
      <c r="P423" s="45">
        <f t="shared" si="1542"/>
        <v>-0.86705499999999347</v>
      </c>
      <c r="Q423" s="45">
        <f t="shared" si="1542"/>
        <v>2.1872805000000142</v>
      </c>
      <c r="R423" s="45">
        <f t="shared" si="1542"/>
        <v>6.7354333333333614</v>
      </c>
      <c r="S423" s="45">
        <f t="shared" si="1542"/>
        <v>7.1116394666666736</v>
      </c>
      <c r="T423" s="45">
        <f t="shared" si="1542"/>
        <v>24.135678200000001</v>
      </c>
      <c r="U423" s="45">
        <f t="shared" si="1542"/>
        <v>24.13823979</v>
      </c>
      <c r="V423" s="45">
        <f t="shared" si="1542"/>
        <v>27.861000000000018</v>
      </c>
      <c r="W423" s="45">
        <f t="shared" si="1542"/>
        <v>21.696745087999915</v>
      </c>
      <c r="X423" s="45">
        <f t="shared" ref="X423:Y423" si="1543">+IFERROR(X430+X431-X400,"n/a")</f>
        <v>15.059034469500034</v>
      </c>
      <c r="Y423" s="45">
        <f t="shared" si="1543"/>
        <v>7.8541871152499994</v>
      </c>
      <c r="Z423" s="19">
        <f t="shared" ref="Z423:AA423" ca="1" si="1544">+Z399</f>
        <v>7.3289164834739369</v>
      </c>
      <c r="AA423" s="19">
        <f t="shared" ca="1" si="1544"/>
        <v>8.3569177168048459</v>
      </c>
      <c r="AD423" s="45">
        <f>+IFERROR(AD430+AD431-AD400,"n/a")</f>
        <v>21.204722222222301</v>
      </c>
      <c r="AE423" s="45">
        <f>+IFERROR(AE430+AE431-AE400,"n/a")</f>
        <v>35.461305555555555</v>
      </c>
      <c r="AF423" s="45">
        <f>+IFERROR(H423+I423+J423+K423,"n/a")</f>
        <v>33.759586111111091</v>
      </c>
      <c r="AG423" s="45">
        <f>+IFERROR(L423+M423+N423+O423,"n/a")</f>
        <v>22.213287888888971</v>
      </c>
      <c r="AH423" s="45">
        <f>+IFERROR(P423+Q423+R423+S423,"n/a")</f>
        <v>15.167298300000056</v>
      </c>
      <c r="AI423" s="45">
        <f>+IFERROR(T423+U423+V423+W423,"n/a")</f>
        <v>97.831663077999934</v>
      </c>
      <c r="AJ423" s="40">
        <f t="shared" ref="AJ423:AJ427" ca="1" si="1545">+IFERROR(X423+Y423+Z423+AA423,"n/a")</f>
        <v>38.599055785028817</v>
      </c>
    </row>
    <row r="424" spans="2:36" ht="10.15" x14ac:dyDescent="0.2">
      <c r="B424" t="s">
        <v>226</v>
      </c>
      <c r="D424" s="45" t="str">
        <f t="shared" ref="D424:W424" si="1546">+D400</f>
        <v>n/a</v>
      </c>
      <c r="E424" s="45" t="str">
        <f t="shared" si="1546"/>
        <v>n/a</v>
      </c>
      <c r="F424" s="45">
        <f t="shared" si="1546"/>
        <v>100.66793333333332</v>
      </c>
      <c r="G424" s="45">
        <f t="shared" si="1546"/>
        <v>102.15833333333333</v>
      </c>
      <c r="H424" s="45">
        <f t="shared" si="1546"/>
        <v>105.07845833333333</v>
      </c>
      <c r="I424" s="45">
        <f t="shared" si="1546"/>
        <v>107.85825555555556</v>
      </c>
      <c r="J424" s="45">
        <f t="shared" si="1546"/>
        <v>102.91119999999999</v>
      </c>
      <c r="K424" s="45">
        <f t="shared" si="1546"/>
        <v>106.17949999999999</v>
      </c>
      <c r="L424" s="45">
        <f t="shared" si="1546"/>
        <v>107.72699999999999</v>
      </c>
      <c r="M424" s="45">
        <f t="shared" si="1546"/>
        <v>122.09994766666667</v>
      </c>
      <c r="N424" s="45">
        <f t="shared" si="1546"/>
        <v>145.41446399999998</v>
      </c>
      <c r="O424" s="45">
        <f t="shared" si="1546"/>
        <v>165.8153004444444</v>
      </c>
      <c r="P424" s="45">
        <f t="shared" si="1546"/>
        <v>163.60405499999999</v>
      </c>
      <c r="Q424" s="45">
        <f t="shared" si="1546"/>
        <v>166.1127195</v>
      </c>
      <c r="R424" s="45">
        <f t="shared" si="1546"/>
        <v>182.93356666666665</v>
      </c>
      <c r="S424" s="45">
        <f t="shared" si="1546"/>
        <v>198.97836053333333</v>
      </c>
      <c r="T424" s="45">
        <f t="shared" si="1546"/>
        <v>201.61332179999999</v>
      </c>
      <c r="U424" s="45">
        <f t="shared" si="1546"/>
        <v>218.40476021000001</v>
      </c>
      <c r="V424" s="45">
        <f t="shared" si="1546"/>
        <v>231.744</v>
      </c>
      <c r="W424" s="45">
        <f t="shared" si="1546"/>
        <v>254.905254912</v>
      </c>
      <c r="X424" s="45">
        <f t="shared" ref="X424" si="1547">+X400</f>
        <v>273.20796553049996</v>
      </c>
      <c r="Y424" s="45">
        <f t="shared" ref="Y424:AA424" si="1548">+Y400</f>
        <v>292.97081288474999</v>
      </c>
      <c r="Z424" s="45">
        <f t="shared" si="1548"/>
        <v>314.42164766718747</v>
      </c>
      <c r="AA424" s="45">
        <f t="shared" si="1548"/>
        <v>339.30711827151561</v>
      </c>
      <c r="AD424" s="45">
        <f>+AD400</f>
        <v>305.52527777777772</v>
      </c>
      <c r="AE424" s="45">
        <f>+AE400</f>
        <v>373.81069444444444</v>
      </c>
      <c r="AF424" s="45">
        <f t="shared" ref="AF424" si="1549">+IFERROR(H424+I424+J424+K424,"n/a")</f>
        <v>422.02741388888887</v>
      </c>
      <c r="AG424" s="45">
        <f t="shared" ref="AG424" si="1550">+IFERROR(L424+M424+N424+O424,"n/a")</f>
        <v>541.05671211111098</v>
      </c>
      <c r="AH424" s="45">
        <f t="shared" ref="AH424" si="1551">+IFERROR(P424+Q424+R424+S424,"n/a")</f>
        <v>711.62870169999997</v>
      </c>
      <c r="AI424" s="45">
        <f t="shared" ref="AI424" si="1552">+IFERROR(T424+U424+V424+W424,"n/a")</f>
        <v>906.667336922</v>
      </c>
      <c r="AJ424" s="40">
        <f t="shared" si="1545"/>
        <v>1219.9075443539532</v>
      </c>
    </row>
    <row r="425" spans="2:36" ht="10.15" x14ac:dyDescent="0.2">
      <c r="B425" t="s">
        <v>84</v>
      </c>
      <c r="D425" s="45" t="str">
        <f t="shared" ref="D425:W425" si="1553">+D432</f>
        <v>n/a</v>
      </c>
      <c r="E425" s="45" t="str">
        <f t="shared" si="1553"/>
        <v>n/a</v>
      </c>
      <c r="F425" s="45">
        <f t="shared" si="1553"/>
        <v>1.149</v>
      </c>
      <c r="G425" s="45">
        <f t="shared" si="1553"/>
        <v>1.3849999999999998</v>
      </c>
      <c r="H425" s="45">
        <f t="shared" si="1553"/>
        <v>1.569</v>
      </c>
      <c r="I425" s="45">
        <f t="shared" si="1553"/>
        <v>1.3159999999999998</v>
      </c>
      <c r="J425" s="45">
        <f t="shared" si="1553"/>
        <v>1.6759999999999999</v>
      </c>
      <c r="K425" s="45">
        <f t="shared" si="1553"/>
        <v>2.0129999999999999</v>
      </c>
      <c r="L425" s="45">
        <f t="shared" si="1553"/>
        <v>2.2160000000000002</v>
      </c>
      <c r="M425" s="45">
        <f t="shared" si="1553"/>
        <v>2.468</v>
      </c>
      <c r="N425" s="45">
        <f t="shared" si="1553"/>
        <v>2.4780000000000002</v>
      </c>
      <c r="O425" s="45">
        <f t="shared" si="1553"/>
        <v>2.29</v>
      </c>
      <c r="P425" s="45">
        <f t="shared" si="1553"/>
        <v>1.613</v>
      </c>
      <c r="Q425" s="45">
        <f t="shared" si="1553"/>
        <v>1.173</v>
      </c>
      <c r="R425" s="45">
        <f t="shared" si="1553"/>
        <v>0.97</v>
      </c>
      <c r="S425" s="45">
        <f t="shared" si="1553"/>
        <v>0.81200000000000006</v>
      </c>
      <c r="T425" s="45">
        <f t="shared" si="1553"/>
        <v>0.73199999999999998</v>
      </c>
      <c r="U425" s="45">
        <f t="shared" si="1553"/>
        <v>0.79600000000000004</v>
      </c>
      <c r="V425" s="45">
        <f t="shared" si="1553"/>
        <v>0.84699999999999998</v>
      </c>
      <c r="W425" s="45">
        <f t="shared" si="1553"/>
        <v>0.87400000000000011</v>
      </c>
      <c r="X425" s="45">
        <f t="shared" ref="X425:Y425" si="1554">+X432</f>
        <v>0.82499999999999996</v>
      </c>
      <c r="Y425" s="45">
        <f t="shared" si="1554"/>
        <v>0.89500000000000002</v>
      </c>
      <c r="Z425" s="19">
        <f t="shared" ref="Z425:AA425" si="1555">+Z404</f>
        <v>1</v>
      </c>
      <c r="AA425" s="19">
        <f t="shared" si="1555"/>
        <v>1</v>
      </c>
      <c r="AD425" s="45">
        <f>+AD432</f>
        <v>1.379</v>
      </c>
      <c r="AE425" s="45">
        <f>+AE432</f>
        <v>4.2119999999999997</v>
      </c>
      <c r="AF425" s="45">
        <f t="shared" ref="AF425:AF427" si="1556">+IFERROR(H425+I425+J425+K425,"n/a")</f>
        <v>6.5739999999999998</v>
      </c>
      <c r="AG425" s="45">
        <f t="shared" ref="AG425:AG427" si="1557">+IFERROR(L425+M425+N425+O425,"n/a")</f>
        <v>9.4520000000000017</v>
      </c>
      <c r="AH425" s="45">
        <f t="shared" ref="AH425:AH427" si="1558">+IFERROR(P425+Q425+R425+S425,"n/a")</f>
        <v>4.5680000000000005</v>
      </c>
      <c r="AI425" s="45">
        <f t="shared" ref="AI425:AI427" si="1559">+IFERROR(T425+U425+V425+W425,"n/a")</f>
        <v>3.2490000000000001</v>
      </c>
      <c r="AJ425" s="40">
        <f t="shared" si="1545"/>
        <v>3.7199999999999998</v>
      </c>
    </row>
    <row r="426" spans="2:36" ht="12" x14ac:dyDescent="0.35">
      <c r="B426" t="s">
        <v>61</v>
      </c>
      <c r="D426" s="37" t="s">
        <v>76</v>
      </c>
      <c r="E426" s="37" t="s">
        <v>76</v>
      </c>
      <c r="F426" s="37">
        <v>-1.4710000000000001</v>
      </c>
      <c r="G426" s="37">
        <v>-3.8759999999999994</v>
      </c>
      <c r="H426" s="37">
        <v>9.3219999999999992</v>
      </c>
      <c r="I426" s="37">
        <v>-10.715999999999999</v>
      </c>
      <c r="J426" s="37">
        <v>-2.73</v>
      </c>
      <c r="K426" s="37">
        <v>-3.6999999999999997</v>
      </c>
      <c r="L426" s="37">
        <v>-1.33</v>
      </c>
      <c r="M426" s="37">
        <v>-2.407</v>
      </c>
      <c r="N426" s="37">
        <v>-2.1059999999999999</v>
      </c>
      <c r="O426" s="37">
        <v>-0.76500000000000001</v>
      </c>
      <c r="P426" s="37">
        <v>6.133</v>
      </c>
      <c r="Q426" s="37">
        <v>2.577</v>
      </c>
      <c r="R426" s="37">
        <v>1.7569999999999999</v>
      </c>
      <c r="S426" s="37">
        <v>3.1920000000000002</v>
      </c>
      <c r="T426" s="37">
        <v>4.2409999999999997</v>
      </c>
      <c r="U426" s="37">
        <v>6.133</v>
      </c>
      <c r="V426" s="37">
        <v>7.3449999999999998</v>
      </c>
      <c r="W426" s="37">
        <v>1.2540000000000013</v>
      </c>
      <c r="X426" s="37">
        <v>1.5089999999999999</v>
      </c>
      <c r="Y426" s="37">
        <v>5.7649999999999997</v>
      </c>
      <c r="Z426" s="33">
        <f t="shared" ref="Z426:AA426" si="1560">+Z405</f>
        <v>3</v>
      </c>
      <c r="AA426" s="33">
        <f t="shared" si="1560"/>
        <v>3</v>
      </c>
      <c r="AD426" s="37">
        <v>-4.2690000000000001</v>
      </c>
      <c r="AE426" s="37">
        <v>-10.965</v>
      </c>
      <c r="AF426" s="41">
        <f t="shared" si="1556"/>
        <v>-7.8239999999999998</v>
      </c>
      <c r="AG426" s="41">
        <f t="shared" si="1557"/>
        <v>-6.6079999999999997</v>
      </c>
      <c r="AH426" s="41">
        <f t="shared" si="1558"/>
        <v>13.659000000000001</v>
      </c>
      <c r="AI426" s="41">
        <f t="shared" si="1559"/>
        <v>18.972999999999999</v>
      </c>
      <c r="AJ426" s="41">
        <f t="shared" si="1545"/>
        <v>13.273999999999999</v>
      </c>
    </row>
    <row r="427" spans="2:36" s="4" customFormat="1" ht="10.15" x14ac:dyDescent="0.2">
      <c r="B427" s="6" t="s">
        <v>24</v>
      </c>
      <c r="D427" s="42" t="str">
        <f t="shared" ref="D427:Y427" si="1561">+IFERROR(D424+D423+D425+D426,"n/a")</f>
        <v>n/a</v>
      </c>
      <c r="E427" s="42" t="str">
        <f t="shared" si="1561"/>
        <v>n/a</v>
      </c>
      <c r="F427" s="42">
        <f t="shared" si="1561"/>
        <v>108.52599999999998</v>
      </c>
      <c r="G427" s="42">
        <f t="shared" si="1561"/>
        <v>108.22199999999999</v>
      </c>
      <c r="H427" s="42">
        <f t="shared" si="1561"/>
        <v>125.837</v>
      </c>
      <c r="I427" s="42">
        <f t="shared" si="1561"/>
        <v>105.514</v>
      </c>
      <c r="J427" s="42">
        <f t="shared" si="1561"/>
        <v>111.73099999999999</v>
      </c>
      <c r="K427" s="42">
        <f t="shared" si="1561"/>
        <v>111.45499999999998</v>
      </c>
      <c r="L427" s="42">
        <f t="shared" si="1561"/>
        <v>119.404</v>
      </c>
      <c r="M427" s="42">
        <f t="shared" si="1561"/>
        <v>130.21699999999998</v>
      </c>
      <c r="N427" s="42">
        <f t="shared" si="1561"/>
        <v>150.44900000000001</v>
      </c>
      <c r="O427" s="42">
        <f t="shared" si="1561"/>
        <v>166.04400000000001</v>
      </c>
      <c r="P427" s="42">
        <f t="shared" si="1561"/>
        <v>170.483</v>
      </c>
      <c r="Q427" s="42">
        <f t="shared" si="1561"/>
        <v>172.05</v>
      </c>
      <c r="R427" s="42">
        <f t="shared" si="1561"/>
        <v>192.39600000000002</v>
      </c>
      <c r="S427" s="42">
        <f t="shared" si="1561"/>
        <v>210.09400000000002</v>
      </c>
      <c r="T427" s="42">
        <f t="shared" si="1561"/>
        <v>230.72199999999998</v>
      </c>
      <c r="U427" s="42">
        <f t="shared" si="1561"/>
        <v>249.47200000000001</v>
      </c>
      <c r="V427" s="42">
        <f t="shared" si="1561"/>
        <v>267.79700000000003</v>
      </c>
      <c r="W427" s="42">
        <f t="shared" si="1561"/>
        <v>278.72999999999996</v>
      </c>
      <c r="X427" s="42">
        <f t="shared" si="1561"/>
        <v>290.601</v>
      </c>
      <c r="Y427" s="42">
        <f t="shared" si="1561"/>
        <v>307.48499999999996</v>
      </c>
      <c r="Z427" s="42">
        <f t="shared" ref="Z427:AA427" ca="1" si="1562">+IFERROR(Z424+Z423+Z425+Z426,"n/a")</f>
        <v>325.75056415066143</v>
      </c>
      <c r="AA427" s="42">
        <f t="shared" ca="1" si="1562"/>
        <v>351.66403598832045</v>
      </c>
      <c r="AD427" s="42">
        <f>+IFERROR(AD424+AD423+AD425+AD426,"n/a")</f>
        <v>323.84000000000003</v>
      </c>
      <c r="AE427" s="42">
        <f>+IFERROR(AE424+AE423+AE425+AE426,"n/a")</f>
        <v>402.51900000000001</v>
      </c>
      <c r="AF427" s="42">
        <f t="shared" si="1556"/>
        <v>454.53699999999998</v>
      </c>
      <c r="AG427" s="42">
        <f t="shared" si="1557"/>
        <v>566.11400000000003</v>
      </c>
      <c r="AH427" s="42">
        <f t="shared" si="1558"/>
        <v>745.02300000000014</v>
      </c>
      <c r="AI427" s="42">
        <f t="shared" si="1559"/>
        <v>1026.721</v>
      </c>
      <c r="AJ427" s="38">
        <f t="shared" ca="1" si="1545"/>
        <v>1275.5006001389818</v>
      </c>
    </row>
    <row r="428" spans="2:36" ht="10.15" hidden="1" outlineLevel="1" x14ac:dyDescent="0.2">
      <c r="B428" s="9"/>
    </row>
    <row r="429" spans="2:36" ht="10.15" hidden="1" outlineLevel="1" x14ac:dyDescent="0.2">
      <c r="B429" s="7" t="s">
        <v>71</v>
      </c>
    </row>
    <row r="430" spans="2:36" ht="10.15" hidden="1" outlineLevel="1" x14ac:dyDescent="0.2">
      <c r="B430" s="8" t="s">
        <v>81</v>
      </c>
      <c r="D430" s="47" t="s">
        <v>76</v>
      </c>
      <c r="E430" s="47" t="s">
        <v>76</v>
      </c>
      <c r="F430" s="47">
        <v>65.837999999999994</v>
      </c>
      <c r="G430" s="47">
        <v>67.832999999999998</v>
      </c>
      <c r="H430" s="47">
        <v>71.054000000000002</v>
      </c>
      <c r="I430" s="47">
        <v>71.915999999999997</v>
      </c>
      <c r="J430" s="47">
        <v>73.122</v>
      </c>
      <c r="K430" s="47">
        <v>74.24499999999999</v>
      </c>
      <c r="L430" s="47">
        <v>78.281999999999996</v>
      </c>
      <c r="M430" s="47">
        <v>85.506</v>
      </c>
      <c r="N430" s="47">
        <v>98.775000000000006</v>
      </c>
      <c r="O430" s="47">
        <v>108.876</v>
      </c>
      <c r="P430" s="47">
        <v>109.455</v>
      </c>
      <c r="Q430" s="47">
        <v>115.15300000000001</v>
      </c>
      <c r="R430" s="47">
        <v>132.22900000000001</v>
      </c>
      <c r="S430" s="47">
        <v>143.41900000000001</v>
      </c>
      <c r="T430" s="47">
        <v>160.911</v>
      </c>
      <c r="U430" s="47">
        <v>174.16499999999999</v>
      </c>
      <c r="V430" s="47">
        <v>189.30199999999999</v>
      </c>
      <c r="W430" s="47">
        <v>199.37899999999991</v>
      </c>
      <c r="X430" s="47">
        <v>211.51400000000001</v>
      </c>
      <c r="Y430" s="47">
        <v>220.733</v>
      </c>
      <c r="AD430" s="47">
        <v>186.471</v>
      </c>
      <c r="AE430" s="47">
        <v>245.39599999999999</v>
      </c>
      <c r="AF430" s="51">
        <f t="shared" ref="AF430" si="1563">+IFERROR(H430+I430+J430+K430,"n/a")</f>
        <v>290.33699999999999</v>
      </c>
      <c r="AG430" s="51">
        <f t="shared" ref="AG430" si="1564">+IFERROR(L430+M430+N430+O430,"n/a")</f>
        <v>371.43899999999996</v>
      </c>
      <c r="AH430" s="51">
        <f t="shared" ref="AH430" si="1565">+IFERROR(P430+Q430+R430+S430,"n/a")</f>
        <v>500.25599999999997</v>
      </c>
      <c r="AI430" s="51">
        <f t="shared" ref="AI430" si="1566">+IFERROR(T430+U430+V430+W430,"n/a")</f>
        <v>723.75699999999995</v>
      </c>
    </row>
    <row r="431" spans="2:36" ht="10.15" hidden="1" outlineLevel="1" x14ac:dyDescent="0.2">
      <c r="B431" s="8" t="s">
        <v>90</v>
      </c>
      <c r="D431" s="47" t="s">
        <v>76</v>
      </c>
      <c r="E431" s="47" t="s">
        <v>76</v>
      </c>
      <c r="F431" s="47">
        <v>43.01</v>
      </c>
      <c r="G431" s="47">
        <v>42.88</v>
      </c>
      <c r="H431" s="47">
        <v>43.892000000000003</v>
      </c>
      <c r="I431" s="47">
        <v>42.997999999999998</v>
      </c>
      <c r="J431" s="47">
        <v>39.662999999999997</v>
      </c>
      <c r="K431" s="47">
        <v>38.896999999999991</v>
      </c>
      <c r="L431" s="47">
        <v>40.235999999999997</v>
      </c>
      <c r="M431" s="47">
        <v>44.65</v>
      </c>
      <c r="N431" s="47">
        <v>51.302</v>
      </c>
      <c r="O431" s="47">
        <v>55.643000000000001</v>
      </c>
      <c r="P431" s="47">
        <v>53.281999999999996</v>
      </c>
      <c r="Q431" s="47">
        <v>53.146999999999998</v>
      </c>
      <c r="R431" s="47">
        <v>57.44</v>
      </c>
      <c r="S431" s="47">
        <v>62.670999999999999</v>
      </c>
      <c r="T431" s="47">
        <v>64.837999999999994</v>
      </c>
      <c r="U431" s="47">
        <v>68.378</v>
      </c>
      <c r="V431" s="47">
        <v>70.302999999999997</v>
      </c>
      <c r="W431" s="47">
        <v>77.223000000000013</v>
      </c>
      <c r="X431" s="47">
        <v>76.753</v>
      </c>
      <c r="Y431" s="47">
        <v>80.091999999999999</v>
      </c>
      <c r="AD431" s="47">
        <v>140.25899999999999</v>
      </c>
      <c r="AE431" s="47">
        <v>163.876</v>
      </c>
      <c r="AF431" s="51">
        <f t="shared" ref="AF431:AF432" si="1567">+IFERROR(H431+I431+J431+K431,"n/a")</f>
        <v>165.45</v>
      </c>
      <c r="AG431" s="51">
        <f t="shared" ref="AG431:AG432" si="1568">+IFERROR(L431+M431+N431+O431,"n/a")</f>
        <v>191.83099999999999</v>
      </c>
      <c r="AH431" s="51">
        <f t="shared" ref="AH431:AH432" si="1569">+IFERROR(P431+Q431+R431+S431,"n/a")</f>
        <v>226.54</v>
      </c>
      <c r="AI431" s="51">
        <f t="shared" ref="AI431:AI432" si="1570">+IFERROR(T431+U431+V431+W431,"n/a")</f>
        <v>280.74200000000002</v>
      </c>
    </row>
    <row r="432" spans="2:36" ht="10.15" hidden="1" outlineLevel="1" x14ac:dyDescent="0.2">
      <c r="B432" s="8" t="s">
        <v>91</v>
      </c>
      <c r="D432" s="47" t="s">
        <v>76</v>
      </c>
      <c r="E432" s="47" t="s">
        <v>76</v>
      </c>
      <c r="F432" s="24">
        <v>1.149</v>
      </c>
      <c r="G432" s="24">
        <v>1.3849999999999998</v>
      </c>
      <c r="H432" s="24">
        <v>1.569</v>
      </c>
      <c r="I432" s="24">
        <v>1.3159999999999998</v>
      </c>
      <c r="J432" s="24">
        <v>1.6759999999999999</v>
      </c>
      <c r="K432" s="24">
        <v>2.0129999999999999</v>
      </c>
      <c r="L432" s="24">
        <v>2.2160000000000002</v>
      </c>
      <c r="M432" s="24">
        <v>2.468</v>
      </c>
      <c r="N432" s="24">
        <v>2.4780000000000002</v>
      </c>
      <c r="O432" s="24">
        <v>2.29</v>
      </c>
      <c r="P432" s="24">
        <v>1.613</v>
      </c>
      <c r="Q432" s="24">
        <v>1.173</v>
      </c>
      <c r="R432" s="24">
        <v>0.97</v>
      </c>
      <c r="S432" s="24">
        <v>0.81200000000000006</v>
      </c>
      <c r="T432" s="24">
        <v>0.73199999999999998</v>
      </c>
      <c r="U432" s="24">
        <v>0.79600000000000004</v>
      </c>
      <c r="V432" s="24">
        <v>0.84699999999999998</v>
      </c>
      <c r="W432" s="47">
        <v>0.87400000000000011</v>
      </c>
      <c r="X432" s="24">
        <v>0.82499999999999996</v>
      </c>
      <c r="Y432" s="24">
        <v>0.89500000000000002</v>
      </c>
      <c r="AD432" s="47">
        <v>1.379</v>
      </c>
      <c r="AE432" s="47">
        <v>4.2119999999999997</v>
      </c>
      <c r="AF432" s="51">
        <f t="shared" si="1567"/>
        <v>6.5739999999999998</v>
      </c>
      <c r="AG432" s="51">
        <f t="shared" si="1568"/>
        <v>9.4520000000000017</v>
      </c>
      <c r="AH432" s="51">
        <f t="shared" si="1569"/>
        <v>4.5680000000000005</v>
      </c>
      <c r="AI432" s="51">
        <f t="shared" si="1570"/>
        <v>3.2490000000000001</v>
      </c>
    </row>
    <row r="433" spans="2:36" ht="10.15" collapsed="1" x14ac:dyDescent="0.2">
      <c r="B433" s="9"/>
    </row>
    <row r="434" spans="2:36" ht="10.15" x14ac:dyDescent="0.2">
      <c r="B434" s="7" t="s">
        <v>28</v>
      </c>
    </row>
    <row r="435" spans="2:36" ht="10.15" x14ac:dyDescent="0.2">
      <c r="B435" s="8" t="s">
        <v>88</v>
      </c>
      <c r="H435" s="28" t="str">
        <f t="shared" ref="H435:Q439" si="1571">+IFERROR(H423/D423-1,"n/a")</f>
        <v>n/a</v>
      </c>
      <c r="I435" s="28" t="str">
        <f t="shared" si="1571"/>
        <v>n/a</v>
      </c>
      <c r="J435" s="28">
        <f t="shared" si="1571"/>
        <v>0.20705617721127068</v>
      </c>
      <c r="K435" s="28">
        <f t="shared" si="1571"/>
        <v>-0.18611673940149687</v>
      </c>
      <c r="L435" s="28">
        <f t="shared" si="1571"/>
        <v>9.3585450614600107E-2</v>
      </c>
      <c r="M435" s="28">
        <f t="shared" si="1571"/>
        <v>0.1417721257856126</v>
      </c>
      <c r="N435" s="28">
        <f t="shared" si="1571"/>
        <v>-0.52778707285948512</v>
      </c>
      <c r="O435" s="28">
        <f t="shared" si="1571"/>
        <v>-1.1861831877119424</v>
      </c>
      <c r="P435" s="28">
        <f t="shared" si="1571"/>
        <v>-1.0803498285608371</v>
      </c>
      <c r="Q435" s="28">
        <f t="shared" si="1571"/>
        <v>-0.72849226773890807</v>
      </c>
      <c r="R435" s="28">
        <f t="shared" ref="R435:AA439" si="1572">+IFERROR(R423/N423-1,"n/a")</f>
        <v>0.44458580766632938</v>
      </c>
      <c r="S435" s="28">
        <f t="shared" si="1572"/>
        <v>-6.486104318752095</v>
      </c>
      <c r="T435" s="28">
        <f t="shared" si="1572"/>
        <v>-28.836386619072819</v>
      </c>
      <c r="U435" s="28">
        <f t="shared" si="1572"/>
        <v>10.035731260805299</v>
      </c>
      <c r="V435" s="28">
        <f t="shared" si="1572"/>
        <v>3.1364821862488288</v>
      </c>
      <c r="W435" s="28">
        <f t="shared" si="1572"/>
        <v>2.0508780977573218</v>
      </c>
      <c r="X435" s="28">
        <f t="shared" si="1572"/>
        <v>-0.37606748214350849</v>
      </c>
      <c r="Y435" s="28">
        <f t="shared" si="1572"/>
        <v>-0.67461641016161278</v>
      </c>
      <c r="Z435" s="28">
        <f t="shared" ca="1" si="1572"/>
        <v>-0.73694711304425786</v>
      </c>
      <c r="AA435" s="28">
        <f t="shared" ca="1" si="1572"/>
        <v>-0.61483081066261369</v>
      </c>
      <c r="AE435" s="28">
        <f t="shared" ref="AE435:AJ439" si="1573">+IFERROR(AE423/AD423-1,"n/a")</f>
        <v>0.67233058674036861</v>
      </c>
      <c r="AF435" s="28">
        <f t="shared" si="1573"/>
        <v>-4.7988065238558697E-2</v>
      </c>
      <c r="AG435" s="28">
        <f t="shared" si="1573"/>
        <v>-0.34201539628538147</v>
      </c>
      <c r="AH435" s="28">
        <f t="shared" si="1573"/>
        <v>-0.31719705899158224</v>
      </c>
      <c r="AI435" s="28">
        <f t="shared" si="1573"/>
        <v>5.4501706990228822</v>
      </c>
      <c r="AJ435" s="28">
        <f t="shared" ca="1" si="1573"/>
        <v>-0.60545436343799774</v>
      </c>
    </row>
    <row r="436" spans="2:36" ht="10.15" x14ac:dyDescent="0.2">
      <c r="B436" s="8" t="s">
        <v>226</v>
      </c>
      <c r="H436" s="28" t="str">
        <f t="shared" si="1571"/>
        <v>n/a</v>
      </c>
      <c r="I436" s="28" t="str">
        <f t="shared" si="1571"/>
        <v>n/a</v>
      </c>
      <c r="J436" s="28">
        <f t="shared" si="1571"/>
        <v>2.2283825567757765E-2</v>
      </c>
      <c r="K436" s="28">
        <f t="shared" si="1571"/>
        <v>3.9362101313320741E-2</v>
      </c>
      <c r="L436" s="28">
        <f t="shared" si="1571"/>
        <v>2.5205372334878184E-2</v>
      </c>
      <c r="M436" s="28">
        <f t="shared" si="1571"/>
        <v>0.13204081632653053</v>
      </c>
      <c r="N436" s="28">
        <f t="shared" si="1571"/>
        <v>0.41300911854103339</v>
      </c>
      <c r="O436" s="28">
        <f t="shared" si="1571"/>
        <v>0.56165079365079351</v>
      </c>
      <c r="P436" s="28">
        <f t="shared" si="1571"/>
        <v>0.51869127516778524</v>
      </c>
      <c r="Q436" s="28">
        <f t="shared" si="1571"/>
        <v>0.36046511627906974</v>
      </c>
      <c r="R436" s="28">
        <f t="shared" si="1572"/>
        <v>0.25801492942728643</v>
      </c>
      <c r="S436" s="28">
        <f t="shared" si="1572"/>
        <v>0.20000000000000018</v>
      </c>
      <c r="T436" s="28">
        <f t="shared" si="1572"/>
        <v>0.23232472324723252</v>
      </c>
      <c r="U436" s="28">
        <f t="shared" si="1572"/>
        <v>0.31479853479853492</v>
      </c>
      <c r="V436" s="28">
        <f t="shared" si="1572"/>
        <v>0.26682054159187496</v>
      </c>
      <c r="W436" s="28">
        <f t="shared" si="1572"/>
        <v>0.28107023411371235</v>
      </c>
      <c r="X436" s="28">
        <f t="shared" si="1572"/>
        <v>0.35510869565217384</v>
      </c>
      <c r="Y436" s="28">
        <f t="shared" si="1572"/>
        <v>0.34141221374045783</v>
      </c>
      <c r="Z436" s="28">
        <f t="shared" si="1572"/>
        <v>0.35676284032029937</v>
      </c>
      <c r="AA436" s="28">
        <f t="shared" si="1572"/>
        <v>0.33111072342801773</v>
      </c>
      <c r="AE436" s="28">
        <f t="shared" si="1573"/>
        <v>0.22350169244043294</v>
      </c>
      <c r="AF436" s="28">
        <f t="shared" si="1573"/>
        <v>0.12898699839528094</v>
      </c>
      <c r="AG436" s="28">
        <f t="shared" si="1573"/>
        <v>0.28204162645595354</v>
      </c>
      <c r="AH436" s="28">
        <f t="shared" si="1573"/>
        <v>0.31525713621284934</v>
      </c>
      <c r="AI436" s="28">
        <f t="shared" si="1573"/>
        <v>0.27407359309155876</v>
      </c>
      <c r="AJ436" s="28">
        <f t="shared" si="1573"/>
        <v>0.34548526750214337</v>
      </c>
    </row>
    <row r="437" spans="2:36" ht="10.15" x14ac:dyDescent="0.2">
      <c r="B437" s="8" t="s">
        <v>84</v>
      </c>
      <c r="H437" s="28" t="str">
        <f t="shared" si="1571"/>
        <v>n/a</v>
      </c>
      <c r="I437" s="28" t="str">
        <f t="shared" si="1571"/>
        <v>n/a</v>
      </c>
      <c r="J437" s="28">
        <f t="shared" si="1571"/>
        <v>0.45865970409051338</v>
      </c>
      <c r="K437" s="28">
        <f t="shared" si="1571"/>
        <v>0.45342960288808687</v>
      </c>
      <c r="L437" s="28">
        <f t="shared" si="1571"/>
        <v>0.41236456341618877</v>
      </c>
      <c r="M437" s="28">
        <f t="shared" si="1571"/>
        <v>0.87537993920972657</v>
      </c>
      <c r="N437" s="28">
        <f t="shared" si="1571"/>
        <v>0.47852028639618149</v>
      </c>
      <c r="O437" s="28">
        <f t="shared" si="1571"/>
        <v>0.13760556383507216</v>
      </c>
      <c r="P437" s="28">
        <f t="shared" si="1571"/>
        <v>-0.27211191335740081</v>
      </c>
      <c r="Q437" s="28">
        <f t="shared" si="1571"/>
        <v>-0.52471636952998379</v>
      </c>
      <c r="R437" s="28">
        <f t="shared" si="1572"/>
        <v>-0.60855528652138824</v>
      </c>
      <c r="S437" s="28">
        <f t="shared" si="1572"/>
        <v>-0.64541484716157205</v>
      </c>
      <c r="T437" s="28">
        <f t="shared" si="1572"/>
        <v>-0.54618722876627401</v>
      </c>
      <c r="U437" s="28">
        <f t="shared" si="1572"/>
        <v>-0.32139812446717819</v>
      </c>
      <c r="V437" s="28">
        <f t="shared" si="1572"/>
        <v>-0.1268041237113402</v>
      </c>
      <c r="W437" s="28">
        <f t="shared" si="1572"/>
        <v>7.6354679802955738E-2</v>
      </c>
      <c r="X437" s="28">
        <f t="shared" si="1572"/>
        <v>0.12704918032786883</v>
      </c>
      <c r="Y437" s="28">
        <f t="shared" si="1572"/>
        <v>0.12437185929648242</v>
      </c>
      <c r="Z437" s="28">
        <f t="shared" si="1572"/>
        <v>0.18063754427390788</v>
      </c>
      <c r="AA437" s="28">
        <f t="shared" si="1572"/>
        <v>0.14416475972540033</v>
      </c>
      <c r="AE437" s="28">
        <f t="shared" si="1573"/>
        <v>2.0543872371283536</v>
      </c>
      <c r="AF437" s="28">
        <f t="shared" si="1573"/>
        <v>0.56077872744539414</v>
      </c>
      <c r="AG437" s="28">
        <f t="shared" si="1573"/>
        <v>0.43778521448129015</v>
      </c>
      <c r="AH437" s="28">
        <f t="shared" si="1573"/>
        <v>-0.516716038933559</v>
      </c>
      <c r="AI437" s="28">
        <f t="shared" si="1573"/>
        <v>-0.28874781085814372</v>
      </c>
      <c r="AJ437" s="28">
        <f t="shared" si="1573"/>
        <v>0.1449676823638042</v>
      </c>
    </row>
    <row r="438" spans="2:36" ht="12" x14ac:dyDescent="0.35">
      <c r="B438" s="8" t="s">
        <v>61</v>
      </c>
      <c r="H438" s="29" t="str">
        <f t="shared" si="1571"/>
        <v>n/a</v>
      </c>
      <c r="I438" s="29" t="str">
        <f t="shared" si="1571"/>
        <v>n/a</v>
      </c>
      <c r="J438" s="29">
        <f t="shared" si="1571"/>
        <v>0.85588035350101954</v>
      </c>
      <c r="K438" s="29">
        <f t="shared" si="1571"/>
        <v>-4.5407636738906021E-2</v>
      </c>
      <c r="L438" s="29">
        <f t="shared" si="1571"/>
        <v>-1.1426732460845312</v>
      </c>
      <c r="M438" s="29">
        <f t="shared" si="1571"/>
        <v>-0.77538260544979465</v>
      </c>
      <c r="N438" s="29">
        <f t="shared" si="1571"/>
        <v>-0.22857142857142865</v>
      </c>
      <c r="O438" s="29">
        <f t="shared" si="1571"/>
        <v>-0.79324324324324325</v>
      </c>
      <c r="P438" s="29">
        <f t="shared" si="1571"/>
        <v>-5.6112781954887216</v>
      </c>
      <c r="Q438" s="29">
        <f t="shared" si="1571"/>
        <v>-2.070627336933943</v>
      </c>
      <c r="R438" s="29">
        <f t="shared" si="1572"/>
        <v>-1.8342830009496676</v>
      </c>
      <c r="S438" s="29">
        <f t="shared" si="1572"/>
        <v>-5.1725490196078434</v>
      </c>
      <c r="T438" s="29">
        <f t="shared" si="1572"/>
        <v>-0.30849502690363617</v>
      </c>
      <c r="U438" s="29">
        <f t="shared" si="1572"/>
        <v>1.3798991074893285</v>
      </c>
      <c r="V438" s="29">
        <f t="shared" si="1572"/>
        <v>3.1804211724530447</v>
      </c>
      <c r="W438" s="29">
        <f t="shared" si="1572"/>
        <v>-0.60714285714285676</v>
      </c>
      <c r="X438" s="29">
        <f t="shared" si="1572"/>
        <v>-0.64418769158217404</v>
      </c>
      <c r="Y438" s="29">
        <f t="shared" si="1572"/>
        <v>-6.0003261046796097E-2</v>
      </c>
      <c r="Z438" s="29">
        <f t="shared" si="1572"/>
        <v>-0.59155888359428177</v>
      </c>
      <c r="AA438" s="29">
        <f t="shared" si="1572"/>
        <v>1.3923444976076529</v>
      </c>
      <c r="AE438" s="29">
        <f t="shared" si="1573"/>
        <v>1.5685172171468729</v>
      </c>
      <c r="AF438" s="29">
        <f t="shared" si="1573"/>
        <v>-0.28645690834473325</v>
      </c>
      <c r="AG438" s="29">
        <f t="shared" si="1573"/>
        <v>-0.15541922290388555</v>
      </c>
      <c r="AH438" s="29">
        <f t="shared" si="1573"/>
        <v>-3.0670399515738502</v>
      </c>
      <c r="AI438" s="29">
        <f t="shared" si="1573"/>
        <v>0.38904751445933061</v>
      </c>
      <c r="AJ438" s="29">
        <f t="shared" si="1573"/>
        <v>-0.30037421599114533</v>
      </c>
    </row>
    <row r="439" spans="2:36" ht="10.15" x14ac:dyDescent="0.2">
      <c r="B439" s="9" t="s">
        <v>24</v>
      </c>
      <c r="H439" s="28" t="str">
        <f t="shared" si="1571"/>
        <v>n/a</v>
      </c>
      <c r="I439" s="28" t="str">
        <f t="shared" si="1571"/>
        <v>n/a</v>
      </c>
      <c r="J439" s="28">
        <f t="shared" si="1571"/>
        <v>2.9532093691834405E-2</v>
      </c>
      <c r="K439" s="28">
        <f t="shared" si="1571"/>
        <v>2.9873777974903426E-2</v>
      </c>
      <c r="L439" s="28">
        <f t="shared" si="1571"/>
        <v>-5.1121689169322249E-2</v>
      </c>
      <c r="M439" s="28">
        <f t="shared" si="1571"/>
        <v>0.23412059063252255</v>
      </c>
      <c r="N439" s="28">
        <f t="shared" si="1571"/>
        <v>0.34652871629180826</v>
      </c>
      <c r="O439" s="28">
        <f t="shared" si="1571"/>
        <v>0.48978511506886213</v>
      </c>
      <c r="P439" s="28">
        <f t="shared" si="1571"/>
        <v>0.42778298884459498</v>
      </c>
      <c r="Q439" s="28">
        <f t="shared" si="1571"/>
        <v>0.32125605719683326</v>
      </c>
      <c r="R439" s="28">
        <f t="shared" si="1572"/>
        <v>0.27881208914648825</v>
      </c>
      <c r="S439" s="28">
        <f t="shared" si="1572"/>
        <v>0.2652911276529113</v>
      </c>
      <c r="T439" s="28">
        <f t="shared" si="1572"/>
        <v>0.3533431485837295</v>
      </c>
      <c r="U439" s="28">
        <f t="shared" si="1572"/>
        <v>0.44999709386806153</v>
      </c>
      <c r="V439" s="28">
        <f t="shared" si="1572"/>
        <v>0.39190523711511682</v>
      </c>
      <c r="W439" s="28">
        <f t="shared" si="1572"/>
        <v>0.32669186173807874</v>
      </c>
      <c r="X439" s="28">
        <f t="shared" si="1572"/>
        <v>0.25952878355770159</v>
      </c>
      <c r="Y439" s="28">
        <f t="shared" si="1572"/>
        <v>0.23254313109286784</v>
      </c>
      <c r="Z439" s="28">
        <f t="shared" ca="1" si="1572"/>
        <v>0.21640856376531992</v>
      </c>
      <c r="AA439" s="28">
        <f t="shared" ca="1" si="1572"/>
        <v>0.26166554008653709</v>
      </c>
      <c r="AE439" s="28">
        <f t="shared" si="1573"/>
        <v>0.24295639822134385</v>
      </c>
      <c r="AF439" s="28">
        <f t="shared" si="1573"/>
        <v>0.12923116672753321</v>
      </c>
      <c r="AG439" s="28">
        <f t="shared" si="1573"/>
        <v>0.24547396581576431</v>
      </c>
      <c r="AH439" s="28">
        <f t="shared" si="1573"/>
        <v>0.31602998689309936</v>
      </c>
      <c r="AI439" s="28">
        <f t="shared" si="1573"/>
        <v>0.37810644772040569</v>
      </c>
      <c r="AJ439" s="28">
        <f t="shared" ca="1" si="1573"/>
        <v>0.24230496906071064</v>
      </c>
    </row>
    <row r="440" spans="2:36" ht="10.15" x14ac:dyDescent="0.2">
      <c r="B440" s="8"/>
    </row>
    <row r="441" spans="2:36" ht="10.15" x14ac:dyDescent="0.2">
      <c r="B441" t="s">
        <v>92</v>
      </c>
      <c r="D441" s="19">
        <f>-D600</f>
        <v>28.849</v>
      </c>
      <c r="E441" s="19">
        <f t="shared" ref="E441:W441" si="1574">-E600</f>
        <v>29.992000000000001</v>
      </c>
      <c r="F441" s="19">
        <f t="shared" si="1574"/>
        <v>29.134</v>
      </c>
      <c r="G441" s="19">
        <f t="shared" si="1574"/>
        <v>30.529999999999994</v>
      </c>
      <c r="H441" s="19">
        <f t="shared" si="1574"/>
        <v>31.085999999999999</v>
      </c>
      <c r="I441" s="19">
        <f t="shared" si="1574"/>
        <v>33.293999999999997</v>
      </c>
      <c r="J441" s="19">
        <f t="shared" si="1574"/>
        <v>36.503</v>
      </c>
      <c r="K441" s="19">
        <f t="shared" si="1574"/>
        <v>38.119000000000014</v>
      </c>
      <c r="L441" s="19">
        <f t="shared" si="1574"/>
        <v>40.881999999999998</v>
      </c>
      <c r="M441" s="19">
        <f t="shared" si="1574"/>
        <v>41.893000000000001</v>
      </c>
      <c r="N441" s="19">
        <f t="shared" si="1574"/>
        <v>43.494</v>
      </c>
      <c r="O441" s="19">
        <f t="shared" si="1574"/>
        <v>45.222000000000008</v>
      </c>
      <c r="P441" s="19">
        <f t="shared" si="1574"/>
        <v>50.374000000000002</v>
      </c>
      <c r="Q441" s="19">
        <f t="shared" si="1574"/>
        <v>64.968999999999994</v>
      </c>
      <c r="R441" s="19">
        <f t="shared" si="1574"/>
        <v>75.176000000000002</v>
      </c>
      <c r="S441" s="19">
        <f t="shared" si="1574"/>
        <v>88.156999999999996</v>
      </c>
      <c r="T441" s="19">
        <f t="shared" si="1574"/>
        <v>106.964</v>
      </c>
      <c r="U441" s="19">
        <f t="shared" si="1574"/>
        <v>113.51</v>
      </c>
      <c r="V441" s="19">
        <f t="shared" si="1574"/>
        <v>123.95699999999999</v>
      </c>
      <c r="W441" s="19">
        <f t="shared" si="1574"/>
        <v>133.57900000000001</v>
      </c>
      <c r="X441" s="19">
        <f t="shared" ref="X441" si="1575">-X600</f>
        <v>145.499</v>
      </c>
      <c r="Y441" s="19">
        <f t="shared" ref="Y441" si="1576">-Y600</f>
        <v>147.08500000000001</v>
      </c>
      <c r="Z441" s="19">
        <f>+Z407</f>
        <v>153.47858439038123</v>
      </c>
      <c r="AA441" s="19">
        <f>+AA407</f>
        <v>161.99133643523405</v>
      </c>
      <c r="AD441" s="19">
        <f t="shared" ref="AD441:AE441" si="1577">-AD600</f>
        <v>102.685</v>
      </c>
      <c r="AE441" s="19">
        <f t="shared" si="1577"/>
        <v>118.505</v>
      </c>
      <c r="AF441" s="31">
        <f>+IFERROR(H441+I441+J441+K441,"n/a")</f>
        <v>139.00200000000001</v>
      </c>
      <c r="AG441" s="31">
        <f>+IFERROR(L441+M441+N441+O441,"n/a")</f>
        <v>171.49100000000001</v>
      </c>
      <c r="AH441" s="31">
        <f>+IFERROR(P441+Q441+R441+S441,"n/a")</f>
        <v>278.67599999999999</v>
      </c>
      <c r="AI441" s="31">
        <f>+IFERROR(T441+U441+V441+W441,"n/a")</f>
        <v>478.01</v>
      </c>
      <c r="AJ441" s="31">
        <f t="shared" ref="AJ441:AJ444" si="1578">+IFERROR(X441+Y441+Z441+AA441,"n/a")</f>
        <v>608.05392082561525</v>
      </c>
    </row>
    <row r="442" spans="2:36" ht="10.15" x14ac:dyDescent="0.2">
      <c r="B442" t="s">
        <v>93</v>
      </c>
      <c r="D442" s="19">
        <f>-D606</f>
        <v>11.102</v>
      </c>
      <c r="E442" s="19">
        <f t="shared" ref="E442:W442" si="1579">-E606</f>
        <v>12.11</v>
      </c>
      <c r="F442" s="19">
        <f t="shared" si="1579"/>
        <v>6.5220000000000002</v>
      </c>
      <c r="G442" s="19">
        <f t="shared" si="1579"/>
        <v>8.7710000000000026</v>
      </c>
      <c r="H442" s="19">
        <f t="shared" si="1579"/>
        <v>20.491</v>
      </c>
      <c r="I442" s="19">
        <f t="shared" si="1579"/>
        <v>9.6039999999999992</v>
      </c>
      <c r="J442" s="19">
        <f t="shared" si="1579"/>
        <v>4.4550000000000001</v>
      </c>
      <c r="K442" s="19">
        <f t="shared" si="1579"/>
        <v>-6.927999999999999</v>
      </c>
      <c r="L442" s="19">
        <f t="shared" si="1579"/>
        <v>7.4089999999999998</v>
      </c>
      <c r="M442" s="19">
        <f t="shared" si="1579"/>
        <v>7.2939999999999996</v>
      </c>
      <c r="N442" s="19">
        <f t="shared" si="1579"/>
        <v>8.1959999999999997</v>
      </c>
      <c r="O442" s="19">
        <f t="shared" si="1579"/>
        <v>11.483999999999996</v>
      </c>
      <c r="P442" s="19">
        <f t="shared" si="1579"/>
        <v>24.146999999999998</v>
      </c>
      <c r="Q442" s="19">
        <f t="shared" si="1579"/>
        <v>12.988</v>
      </c>
      <c r="R442" s="19">
        <f t="shared" si="1579"/>
        <v>9.2780000000000005</v>
      </c>
      <c r="S442" s="19">
        <f t="shared" si="1579"/>
        <v>8.7970000000000006</v>
      </c>
      <c r="T442" s="19">
        <f t="shared" si="1579"/>
        <v>15.191000000000001</v>
      </c>
      <c r="U442" s="19">
        <f t="shared" si="1579"/>
        <v>18.771000000000001</v>
      </c>
      <c r="V442" s="19">
        <f t="shared" si="1579"/>
        <v>23.202999999999999</v>
      </c>
      <c r="W442" s="19">
        <f t="shared" si="1579"/>
        <v>22.469000000000001</v>
      </c>
      <c r="X442" s="19">
        <f t="shared" ref="X442" si="1580">-X606</f>
        <v>25.053000000000001</v>
      </c>
      <c r="Y442" s="19">
        <f t="shared" ref="Y442" si="1581">-Y606</f>
        <v>31.677</v>
      </c>
      <c r="Z442" s="19">
        <f t="shared" ref="Z442:AA442" si="1582">+IFERROR(Z454*Z455*(Z$9/360),"n/a")</f>
        <v>26.820014864566531</v>
      </c>
      <c r="AA442" s="19">
        <f t="shared" si="1582"/>
        <v>28.942733502013148</v>
      </c>
      <c r="AD442" s="19">
        <f t="shared" ref="AD442:AE442" si="1583">-AD606</f>
        <v>52.579000000000001</v>
      </c>
      <c r="AE442" s="19">
        <f t="shared" si="1583"/>
        <v>38.505000000000003</v>
      </c>
      <c r="AF442" s="31">
        <f>+IFERROR(H442+I442+J442+K442,"n/a")</f>
        <v>27.622</v>
      </c>
      <c r="AG442" s="31">
        <f>+IFERROR(L442+M442+N442+O442,"n/a")</f>
        <v>34.382999999999996</v>
      </c>
      <c r="AH442" s="31">
        <f>+IFERROR(P442+Q442+R442+S442,"n/a")</f>
        <v>55.209999999999994</v>
      </c>
      <c r="AI442" s="31">
        <f>+IFERROR(T442+U442+V442+W442,"n/a")</f>
        <v>79.634000000000015</v>
      </c>
      <c r="AJ442" s="31">
        <f t="shared" si="1578"/>
        <v>112.49274836657969</v>
      </c>
    </row>
    <row r="443" spans="2:36" ht="12" x14ac:dyDescent="0.35">
      <c r="B443" t="s">
        <v>94</v>
      </c>
      <c r="D443" s="55" t="str">
        <f>+IFERROR(D444-D441-D442,"n/a")</f>
        <v>n/a</v>
      </c>
      <c r="E443" s="55" t="str">
        <f t="shared" ref="E443:W443" si="1584">+IFERROR(E444-E441-E442,"n/a")</f>
        <v>n/a</v>
      </c>
      <c r="F443" s="55">
        <f t="shared" si="1584"/>
        <v>18.672899923935972</v>
      </c>
      <c r="G443" s="55">
        <f t="shared" si="1584"/>
        <v>21.313247687712753</v>
      </c>
      <c r="H443" s="55">
        <f t="shared" si="1584"/>
        <v>19.757575961737075</v>
      </c>
      <c r="I443" s="55">
        <f t="shared" si="1584"/>
        <v>19.217076150134922</v>
      </c>
      <c r="J443" s="55">
        <f t="shared" si="1584"/>
        <v>21.226375094471273</v>
      </c>
      <c r="K443" s="55">
        <f t="shared" si="1584"/>
        <v>29.732091572215438</v>
      </c>
      <c r="L443" s="55">
        <f t="shared" si="1584"/>
        <v>25.160152926368795</v>
      </c>
      <c r="M443" s="55">
        <f t="shared" si="1584"/>
        <v>24.634682062593395</v>
      </c>
      <c r="N443" s="55">
        <f t="shared" si="1584"/>
        <v>25.262995304825793</v>
      </c>
      <c r="O443" s="55">
        <f t="shared" si="1584"/>
        <v>31.568829737660295</v>
      </c>
      <c r="P443" s="55">
        <f t="shared" si="1584"/>
        <v>33.721169611307403</v>
      </c>
      <c r="Q443" s="55">
        <f t="shared" si="1584"/>
        <v>26.942110921112629</v>
      </c>
      <c r="R443" s="55">
        <f t="shared" si="1584"/>
        <v>28.429978025810946</v>
      </c>
      <c r="S443" s="55">
        <f t="shared" si="1584"/>
        <v>31.815784432569085</v>
      </c>
      <c r="T443" s="55">
        <f t="shared" si="1584"/>
        <v>26.259406236187573</v>
      </c>
      <c r="U443" s="55">
        <f t="shared" si="1584"/>
        <v>26.863902800964553</v>
      </c>
      <c r="V443" s="55">
        <f t="shared" si="1584"/>
        <v>28.418919235930733</v>
      </c>
      <c r="W443" s="55">
        <f t="shared" si="1584"/>
        <v>36.293380071211651</v>
      </c>
      <c r="X443" s="55">
        <f t="shared" ref="X443:Y443" si="1585">+IFERROR(X444-X441-X442,"n/a")</f>
        <v>34.432701530612263</v>
      </c>
      <c r="Y443" s="55">
        <f t="shared" si="1585"/>
        <v>35.379595189125205</v>
      </c>
      <c r="Z443" s="55">
        <f t="shared" ref="Z443:AA443" si="1586">+V443*(1+Z449)</f>
        <v>35.523649044913419</v>
      </c>
      <c r="AA443" s="55">
        <f t="shared" si="1586"/>
        <v>41.737387081893395</v>
      </c>
      <c r="AD443" s="55">
        <f t="shared" ref="AD443" si="1587">+IFERROR(AD444-AD441-AD442,"n/a")</f>
        <v>59.253397577350206</v>
      </c>
      <c r="AE443" s="55">
        <f t="shared" ref="AE443" si="1588">+IFERROR(AE444-AE441-AE442,"n/a")</f>
        <v>74.366123623321471</v>
      </c>
      <c r="AF443" s="32">
        <f>+IFERROR(H443+I443+J443+K443,"n/a")</f>
        <v>89.933118778558708</v>
      </c>
      <c r="AG443" s="32">
        <f>+IFERROR(L443+M443+N443+O443,"n/a")</f>
        <v>106.62666003144828</v>
      </c>
      <c r="AH443" s="32">
        <f>+IFERROR(P443+Q443+R443+S443,"n/a")</f>
        <v>120.90904299080007</v>
      </c>
      <c r="AI443" s="32">
        <f>+IFERROR(T443+U443+V443+W443,"n/a")</f>
        <v>117.83560834429451</v>
      </c>
      <c r="AJ443" s="32">
        <f t="shared" si="1578"/>
        <v>147.07333284654428</v>
      </c>
    </row>
    <row r="444" spans="2:36" ht="10.15" x14ac:dyDescent="0.2">
      <c r="B444" s="3" t="s">
        <v>95</v>
      </c>
      <c r="D444" s="40" t="str">
        <f t="shared" ref="D444:W444" si="1589">+IFERROR(D427-D457,"n/a")</f>
        <v>n/a</v>
      </c>
      <c r="E444" s="40" t="str">
        <f t="shared" si="1589"/>
        <v>n/a</v>
      </c>
      <c r="F444" s="40">
        <f t="shared" si="1589"/>
        <v>54.328899923935971</v>
      </c>
      <c r="G444" s="40">
        <f t="shared" si="1589"/>
        <v>60.614247687712748</v>
      </c>
      <c r="H444" s="40">
        <f t="shared" si="1589"/>
        <v>71.334575961737073</v>
      </c>
      <c r="I444" s="40">
        <f t="shared" si="1589"/>
        <v>62.115076150134918</v>
      </c>
      <c r="J444" s="40">
        <f t="shared" si="1589"/>
        <v>62.184375094471271</v>
      </c>
      <c r="K444" s="40">
        <f t="shared" si="1589"/>
        <v>60.923091572215455</v>
      </c>
      <c r="L444" s="40">
        <f t="shared" si="1589"/>
        <v>73.451152926368792</v>
      </c>
      <c r="M444" s="40">
        <f t="shared" si="1589"/>
        <v>73.821682062593396</v>
      </c>
      <c r="N444" s="40">
        <f t="shared" si="1589"/>
        <v>76.952995304825791</v>
      </c>
      <c r="O444" s="40">
        <f t="shared" si="1589"/>
        <v>88.274829737660298</v>
      </c>
      <c r="P444" s="40">
        <f t="shared" si="1589"/>
        <v>108.2421696113074</v>
      </c>
      <c r="Q444" s="40">
        <f t="shared" si="1589"/>
        <v>104.89911092111262</v>
      </c>
      <c r="R444" s="40">
        <f t="shared" si="1589"/>
        <v>112.88397802581095</v>
      </c>
      <c r="S444" s="40">
        <f t="shared" si="1589"/>
        <v>128.76978443256908</v>
      </c>
      <c r="T444" s="40">
        <f t="shared" si="1589"/>
        <v>148.41440623618757</v>
      </c>
      <c r="U444" s="40">
        <f t="shared" si="1589"/>
        <v>159.14490280096456</v>
      </c>
      <c r="V444" s="40">
        <f t="shared" si="1589"/>
        <v>175.57891923593073</v>
      </c>
      <c r="W444" s="40">
        <f t="shared" si="1589"/>
        <v>192.34138007121166</v>
      </c>
      <c r="X444" s="40">
        <f t="shared" ref="X444:Y444" si="1590">+IFERROR(X427-X457,"n/a")</f>
        <v>204.98470153061226</v>
      </c>
      <c r="Y444" s="40">
        <f t="shared" si="1590"/>
        <v>214.14159518912521</v>
      </c>
      <c r="Z444" s="40">
        <f t="shared" ref="Z444:AA444" si="1591">+IFERROR(Z441+Z442+Z443,"n/a")</f>
        <v>215.82224829986117</v>
      </c>
      <c r="AA444" s="40">
        <f t="shared" si="1591"/>
        <v>232.67145701914058</v>
      </c>
      <c r="AD444" s="40">
        <f>+IFERROR(AD427-AD457,"n/a")</f>
        <v>214.51739757735021</v>
      </c>
      <c r="AE444" s="40">
        <f>+IFERROR(AE427-AE457,"n/a")</f>
        <v>231.37612362332146</v>
      </c>
      <c r="AF444" s="31">
        <f>+IFERROR(H444+I444+J444+K444,"n/a")</f>
        <v>256.55711877855873</v>
      </c>
      <c r="AG444" s="31">
        <f>+IFERROR(L444+M444+N444+O444,"n/a")</f>
        <v>312.50066003144826</v>
      </c>
      <c r="AH444" s="31">
        <f>+IFERROR(P444+Q444+R444+S444,"n/a")</f>
        <v>454.79504299080008</v>
      </c>
      <c r="AI444" s="31">
        <f>+IFERROR(T444+U444+V444+W444,"n/a")</f>
        <v>675.47960834429455</v>
      </c>
      <c r="AJ444" s="31">
        <f t="shared" si="1578"/>
        <v>867.62000203873924</v>
      </c>
    </row>
    <row r="445" spans="2:36" ht="10.15" x14ac:dyDescent="0.2">
      <c r="B445" s="3"/>
    </row>
    <row r="446" spans="2:36" ht="10.15" x14ac:dyDescent="0.2">
      <c r="B446" s="7" t="s">
        <v>28</v>
      </c>
    </row>
    <row r="447" spans="2:36" ht="10.15" x14ac:dyDescent="0.2">
      <c r="B447" s="8" t="s">
        <v>92</v>
      </c>
      <c r="H447" s="28">
        <f>+IFERROR(H441/D441-1,"n/a")</f>
        <v>7.7541682553987856E-2</v>
      </c>
      <c r="I447" s="28">
        <f t="shared" ref="I447:Y447" si="1592">+IFERROR(I441/E441-1,"n/a")</f>
        <v>0.11009602560682841</v>
      </c>
      <c r="J447" s="28">
        <f t="shared" si="1592"/>
        <v>0.25293471545273571</v>
      </c>
      <c r="K447" s="28">
        <f t="shared" si="1592"/>
        <v>0.24857517196200529</v>
      </c>
      <c r="L447" s="28">
        <f t="shared" si="1592"/>
        <v>0.31512578009393288</v>
      </c>
      <c r="M447" s="28">
        <f t="shared" si="1592"/>
        <v>0.25827476422178175</v>
      </c>
      <c r="N447" s="28">
        <f t="shared" si="1592"/>
        <v>0.19151850532832926</v>
      </c>
      <c r="O447" s="28">
        <f t="shared" si="1592"/>
        <v>0.18633752197067066</v>
      </c>
      <c r="P447" s="28">
        <f t="shared" si="1592"/>
        <v>0.23218042170148245</v>
      </c>
      <c r="Q447" s="28">
        <f t="shared" si="1592"/>
        <v>0.5508318812212063</v>
      </c>
      <c r="R447" s="28">
        <f t="shared" si="1592"/>
        <v>0.72842231112337341</v>
      </c>
      <c r="S447" s="28">
        <f t="shared" si="1592"/>
        <v>0.94942726991287385</v>
      </c>
      <c r="T447" s="28">
        <f t="shared" si="1592"/>
        <v>1.1233969905109777</v>
      </c>
      <c r="U447" s="28">
        <f t="shared" si="1592"/>
        <v>0.74714094414259136</v>
      </c>
      <c r="V447" s="28">
        <f t="shared" si="1592"/>
        <v>0.64889060338405868</v>
      </c>
      <c r="W447" s="28">
        <f t="shared" si="1592"/>
        <v>0.51523985616570456</v>
      </c>
      <c r="X447" s="28">
        <f t="shared" si="1592"/>
        <v>0.36026139635765309</v>
      </c>
      <c r="Y447" s="28">
        <f t="shared" si="1592"/>
        <v>0.29578891727601087</v>
      </c>
      <c r="Z447" s="28">
        <f t="shared" ref="Z447:Z448" si="1593">+IFERROR(Z441/V441-1,"n/a")</f>
        <v>0.2381598811715453</v>
      </c>
      <c r="AA447" s="28">
        <f t="shared" ref="AA447:AA448" si="1594">+IFERROR(AA441/W441-1,"n/a")</f>
        <v>0.21270062236754317</v>
      </c>
      <c r="AE447" s="28">
        <f>+IFERROR(AE441/AD441-1,"n/a")</f>
        <v>0.15406339776987865</v>
      </c>
      <c r="AF447" s="28">
        <f t="shared" ref="AF447:AI447" si="1595">+IFERROR(AF441/AE441-1,"n/a")</f>
        <v>0.1729631661111346</v>
      </c>
      <c r="AG447" s="28">
        <f t="shared" si="1595"/>
        <v>0.23373044992158398</v>
      </c>
      <c r="AH447" s="28">
        <f t="shared" si="1595"/>
        <v>0.62501822253062822</v>
      </c>
      <c r="AI447" s="28">
        <f t="shared" si="1595"/>
        <v>0.71528944006660078</v>
      </c>
      <c r="AJ447" s="28">
        <f t="shared" ref="AJ447" si="1596">+IFERROR(AJ441/AI441-1,"n/a")</f>
        <v>0.27205272028956573</v>
      </c>
    </row>
    <row r="448" spans="2:36" ht="10.15" x14ac:dyDescent="0.2">
      <c r="B448" s="8" t="s">
        <v>93</v>
      </c>
      <c r="H448" s="28">
        <f t="shared" ref="H448:H450" si="1597">+IFERROR(H442/D442-1,"n/a")</f>
        <v>0.84570347685101765</v>
      </c>
      <c r="I448" s="28">
        <f t="shared" ref="I448:I450" si="1598">+IFERROR(I442/E442-1,"n/a")</f>
        <v>-0.20693641618497116</v>
      </c>
      <c r="J448" s="28">
        <f t="shared" ref="J448:J450" si="1599">+IFERROR(J442/F442-1,"n/a")</f>
        <v>-0.3169273229070837</v>
      </c>
      <c r="K448" s="28">
        <f t="shared" ref="K448:K450" si="1600">+IFERROR(K442/G442-1,"n/a")</f>
        <v>-1.7898757268270433</v>
      </c>
      <c r="L448" s="28">
        <f t="shared" ref="L448:L450" si="1601">+IFERROR(L442/H442-1,"n/a")</f>
        <v>-0.63842662632375191</v>
      </c>
      <c r="M448" s="28">
        <f t="shared" ref="M448:M450" si="1602">+IFERROR(M442/I442-1,"n/a")</f>
        <v>-0.24052478134110788</v>
      </c>
      <c r="N448" s="28">
        <f t="shared" ref="N448:N450" si="1603">+IFERROR(N442/J442-1,"n/a")</f>
        <v>0.83973063973063966</v>
      </c>
      <c r="O448" s="28">
        <f t="shared" ref="O448:O450" si="1604">+IFERROR(O442/K442-1,"n/a")</f>
        <v>-2.6576212471131635</v>
      </c>
      <c r="P448" s="28">
        <f t="shared" ref="P448:P450" si="1605">+IFERROR(P442/L442-1,"n/a")</f>
        <v>2.2591442839789444</v>
      </c>
      <c r="Q448" s="28">
        <f t="shared" ref="Q448:Q450" si="1606">+IFERROR(Q442/M442-1,"n/a")</f>
        <v>0.78064162325198794</v>
      </c>
      <c r="R448" s="28">
        <f t="shared" ref="R448:R450" si="1607">+IFERROR(R442/N442-1,"n/a")</f>
        <v>0.13201561737432899</v>
      </c>
      <c r="S448" s="28">
        <f t="shared" ref="S448:S450" si="1608">+IFERROR(S442/O442-1,"n/a")</f>
        <v>-0.23397770811563889</v>
      </c>
      <c r="T448" s="28">
        <f t="shared" ref="T448:T450" si="1609">+IFERROR(T442/P442-1,"n/a")</f>
        <v>-0.37089493518863625</v>
      </c>
      <c r="U448" s="28">
        <f t="shared" ref="U448:U450" si="1610">+IFERROR(U442/Q442-1,"n/a")</f>
        <v>0.44525716045580555</v>
      </c>
      <c r="V448" s="28">
        <f t="shared" ref="V448:V450" si="1611">+IFERROR(V442/R442-1,"n/a")</f>
        <v>1.5008622547962922</v>
      </c>
      <c r="W448" s="28">
        <f t="shared" ref="W448:Y450" si="1612">+IFERROR(W442/S442-1,"n/a")</f>
        <v>1.5541661930203476</v>
      </c>
      <c r="X448" s="28">
        <f t="shared" si="1612"/>
        <v>0.64920018431966287</v>
      </c>
      <c r="Y448" s="28">
        <f t="shared" si="1612"/>
        <v>0.6875499440626498</v>
      </c>
      <c r="Z448" s="28">
        <f t="shared" si="1593"/>
        <v>0.15588565550000144</v>
      </c>
      <c r="AA448" s="28">
        <f t="shared" si="1594"/>
        <v>0.28811845217914223</v>
      </c>
      <c r="AE448" s="28">
        <f t="shared" ref="AE448:AI450" si="1613">+IFERROR(AE442/AD442-1,"n/a")</f>
        <v>-0.26767340573232656</v>
      </c>
      <c r="AF448" s="28">
        <f t="shared" si="1613"/>
        <v>-0.28263861836125181</v>
      </c>
      <c r="AG448" s="28">
        <f t="shared" si="1613"/>
        <v>0.24476866266019814</v>
      </c>
      <c r="AH448" s="28">
        <f t="shared" si="1613"/>
        <v>0.60573539249047492</v>
      </c>
      <c r="AI448" s="28">
        <f t="shared" si="1613"/>
        <v>0.44238362615468252</v>
      </c>
      <c r="AJ448" s="28">
        <f t="shared" ref="AJ448" si="1614">+IFERROR(AJ442/AI442-1,"n/a")</f>
        <v>0.41262210069291605</v>
      </c>
    </row>
    <row r="449" spans="2:36" ht="12" x14ac:dyDescent="0.35">
      <c r="B449" s="8" t="s">
        <v>94</v>
      </c>
      <c r="H449" s="29" t="str">
        <f t="shared" si="1597"/>
        <v>n/a</v>
      </c>
      <c r="I449" s="29" t="str">
        <f t="shared" si="1598"/>
        <v>n/a</v>
      </c>
      <c r="J449" s="29">
        <f t="shared" si="1599"/>
        <v>0.13674764931729277</v>
      </c>
      <c r="K449" s="29">
        <f t="shared" si="1600"/>
        <v>0.39500521027380597</v>
      </c>
      <c r="L449" s="29">
        <f t="shared" si="1601"/>
        <v>0.27344330980148879</v>
      </c>
      <c r="M449" s="29">
        <f t="shared" si="1602"/>
        <v>0.28191624314401431</v>
      </c>
      <c r="N449" s="29">
        <f t="shared" si="1603"/>
        <v>0.19017002160702967</v>
      </c>
      <c r="O449" s="29">
        <f t="shared" si="1604"/>
        <v>6.177628509530364E-2</v>
      </c>
      <c r="P449" s="29">
        <f t="shared" si="1605"/>
        <v>0.34026091613959686</v>
      </c>
      <c r="Q449" s="29">
        <f t="shared" si="1606"/>
        <v>9.3665867197164188E-2</v>
      </c>
      <c r="R449" s="29">
        <f t="shared" si="1607"/>
        <v>0.12536053950737136</v>
      </c>
      <c r="S449" s="29">
        <f t="shared" si="1608"/>
        <v>7.8227383454188004E-3</v>
      </c>
      <c r="T449" s="29">
        <f t="shared" si="1609"/>
        <v>-0.22127830858564723</v>
      </c>
      <c r="U449" s="29">
        <f t="shared" si="1610"/>
        <v>-2.9028208063233141E-3</v>
      </c>
      <c r="V449" s="29">
        <f t="shared" si="1611"/>
        <v>-3.8898341286697224E-4</v>
      </c>
      <c r="W449" s="29">
        <f t="shared" si="1612"/>
        <v>0.14073503823652245</v>
      </c>
      <c r="X449" s="29">
        <f t="shared" si="1612"/>
        <v>0.31125209842563883</v>
      </c>
      <c r="Y449" s="29">
        <f t="shared" si="1612"/>
        <v>0.31699386538336105</v>
      </c>
      <c r="Z449" s="91">
        <v>0.25</v>
      </c>
      <c r="AA449" s="91">
        <v>0.15</v>
      </c>
      <c r="AE449" s="29">
        <f t="shared" si="1613"/>
        <v>0.25505248076691145</v>
      </c>
      <c r="AF449" s="29">
        <f t="shared" si="1613"/>
        <v>0.20932911918452302</v>
      </c>
      <c r="AG449" s="29">
        <f t="shared" si="1613"/>
        <v>0.18562173178930763</v>
      </c>
      <c r="AH449" s="29">
        <f t="shared" si="1613"/>
        <v>0.1339475789182496</v>
      </c>
      <c r="AI449" s="29">
        <f t="shared" si="1613"/>
        <v>-2.5419394368537129E-2</v>
      </c>
      <c r="AJ449" s="29">
        <f t="shared" ref="AJ449" si="1615">+IFERROR(AJ443/AI443-1,"n/a")</f>
        <v>0.24812299875282506</v>
      </c>
    </row>
    <row r="450" spans="2:36" ht="10.15" x14ac:dyDescent="0.2">
      <c r="B450" s="9" t="s">
        <v>95</v>
      </c>
      <c r="H450" s="28" t="str">
        <f t="shared" si="1597"/>
        <v>n/a</v>
      </c>
      <c r="I450" s="28" t="str">
        <f t="shared" si="1598"/>
        <v>n/a</v>
      </c>
      <c r="J450" s="28">
        <f t="shared" si="1599"/>
        <v>0.14459109574339779</v>
      </c>
      <c r="K450" s="28">
        <f t="shared" si="1600"/>
        <v>5.0952357949551885E-3</v>
      </c>
      <c r="L450" s="28">
        <f t="shared" si="1601"/>
        <v>2.9671122819416862E-2</v>
      </c>
      <c r="M450" s="28">
        <f t="shared" si="1602"/>
        <v>0.18846641810698395</v>
      </c>
      <c r="N450" s="28">
        <f t="shared" si="1603"/>
        <v>0.23749728429236194</v>
      </c>
      <c r="O450" s="28">
        <f t="shared" si="1604"/>
        <v>0.44895519021754393</v>
      </c>
      <c r="P450" s="28">
        <f t="shared" si="1605"/>
        <v>0.47366195490239504</v>
      </c>
      <c r="Q450" s="28">
        <f t="shared" si="1606"/>
        <v>0.42097969038647309</v>
      </c>
      <c r="R450" s="28">
        <f t="shared" si="1607"/>
        <v>0.46692117153667034</v>
      </c>
      <c r="S450" s="28">
        <f t="shared" si="1608"/>
        <v>0.45873727330037095</v>
      </c>
      <c r="T450" s="28">
        <f t="shared" si="1609"/>
        <v>0.37113295833903548</v>
      </c>
      <c r="U450" s="28">
        <f t="shared" si="1610"/>
        <v>0.51712346657205188</v>
      </c>
      <c r="V450" s="28">
        <f t="shared" si="1611"/>
        <v>0.55539273426193891</v>
      </c>
      <c r="W450" s="28">
        <f t="shared" si="1612"/>
        <v>0.49368410391284101</v>
      </c>
      <c r="X450" s="28">
        <f t="shared" si="1612"/>
        <v>0.38116444844578212</v>
      </c>
      <c r="Y450" s="28">
        <f t="shared" si="1612"/>
        <v>0.34557621023491136</v>
      </c>
      <c r="Z450" s="28">
        <f t="shared" ref="Z450" si="1616">+IFERROR(Z444/V444-1,"n/a")</f>
        <v>0.22920364949880034</v>
      </c>
      <c r="AA450" s="28">
        <f t="shared" ref="AA450" si="1617">+IFERROR(AA444/W444-1,"n/a")</f>
        <v>0.20967966920585313</v>
      </c>
      <c r="AE450" s="28">
        <f t="shared" si="1613"/>
        <v>7.8589085250730717E-2</v>
      </c>
      <c r="AF450" s="28">
        <f t="shared" si="1613"/>
        <v>0.1088314332564051</v>
      </c>
      <c r="AG450" s="28">
        <f t="shared" si="1613"/>
        <v>0.21805491704627333</v>
      </c>
      <c r="AH450" s="28">
        <f t="shared" si="1613"/>
        <v>0.45534106374377625</v>
      </c>
      <c r="AI450" s="28">
        <f t="shared" si="1613"/>
        <v>0.48523960134270561</v>
      </c>
      <c r="AJ450" s="28">
        <f t="shared" ref="AJ450" si="1618">+IFERROR(AJ444/AI444-1,"n/a")</f>
        <v>0.28445032436347062</v>
      </c>
    </row>
    <row r="451" spans="2:36" ht="10.15" x14ac:dyDescent="0.2">
      <c r="B451" s="9"/>
      <c r="H451" s="28"/>
      <c r="I451" s="28"/>
      <c r="J451" s="28"/>
      <c r="K451" s="28"/>
      <c r="L451" s="28"/>
      <c r="M451" s="28"/>
      <c r="N451" s="28"/>
      <c r="O451" s="28"/>
      <c r="P451" s="28"/>
      <c r="Q451" s="28"/>
      <c r="R451" s="28"/>
      <c r="S451" s="28"/>
      <c r="T451" s="28"/>
      <c r="U451" s="28"/>
      <c r="V451" s="28"/>
      <c r="W451" s="28"/>
      <c r="AE451" s="28"/>
      <c r="AF451" s="28"/>
      <c r="AG451" s="28"/>
      <c r="AH451" s="28"/>
      <c r="AI451" s="28"/>
    </row>
    <row r="452" spans="2:36" ht="10.15" x14ac:dyDescent="0.2">
      <c r="B452" s="7" t="s">
        <v>71</v>
      </c>
      <c r="H452" s="28"/>
      <c r="I452" s="28"/>
      <c r="J452" s="28"/>
      <c r="K452" s="28"/>
      <c r="L452" s="28"/>
      <c r="M452" s="28"/>
      <c r="N452" s="28"/>
      <c r="O452" s="28"/>
      <c r="P452" s="28"/>
      <c r="Q452" s="28"/>
      <c r="R452" s="28"/>
      <c r="S452" s="28"/>
      <c r="T452" s="28"/>
      <c r="U452" s="28"/>
      <c r="V452" s="28"/>
      <c r="W452" s="28"/>
      <c r="AE452" s="28"/>
      <c r="AF452" s="28"/>
      <c r="AG452" s="28"/>
      <c r="AH452" s="28"/>
      <c r="AI452" s="28"/>
    </row>
    <row r="453" spans="2:36" ht="10.15" hidden="1" outlineLevel="1" x14ac:dyDescent="0.2">
      <c r="B453" s="8" t="s">
        <v>246</v>
      </c>
      <c r="D453" s="51" t="str">
        <f>+D695</f>
        <v>n/a</v>
      </c>
      <c r="E453" s="51">
        <f t="shared" ref="E453:W453" si="1619">+E695</f>
        <v>1228.2159999999999</v>
      </c>
      <c r="F453" s="51">
        <f t="shared" si="1619"/>
        <v>1275.183</v>
      </c>
      <c r="G453" s="51">
        <f t="shared" si="1619"/>
        <v>1399.5170000000001</v>
      </c>
      <c r="H453" s="51">
        <f t="shared" si="1619"/>
        <v>1405.722</v>
      </c>
      <c r="I453" s="51">
        <f t="shared" si="1619"/>
        <v>1353.4369999999999</v>
      </c>
      <c r="J453" s="51">
        <f t="shared" si="1619"/>
        <v>1387.808</v>
      </c>
      <c r="K453" s="51">
        <f t="shared" si="1619"/>
        <v>1526.443</v>
      </c>
      <c r="L453" s="51">
        <f t="shared" si="1619"/>
        <v>1628.8330000000001</v>
      </c>
      <c r="M453" s="51">
        <f t="shared" si="1619"/>
        <v>1862.1579999999999</v>
      </c>
      <c r="N453" s="51">
        <f t="shared" si="1619"/>
        <v>2215.4479999999999</v>
      </c>
      <c r="O453" s="51">
        <f t="shared" si="1619"/>
        <v>2573.1529999999998</v>
      </c>
      <c r="P453" s="51">
        <f t="shared" si="1619"/>
        <v>2521.4870000000001</v>
      </c>
      <c r="Q453" s="51">
        <f t="shared" si="1619"/>
        <v>2651.73</v>
      </c>
      <c r="R453" s="51">
        <f t="shared" si="1619"/>
        <v>3001.5160000000001</v>
      </c>
      <c r="S453" s="51">
        <f t="shared" si="1619"/>
        <v>3369.5120000000002</v>
      </c>
      <c r="T453" s="51">
        <f t="shared" si="1619"/>
        <v>3472.6439999999998</v>
      </c>
      <c r="U453" s="51">
        <f t="shared" si="1619"/>
        <v>3544.8049999999998</v>
      </c>
      <c r="V453" s="51">
        <f t="shared" si="1619"/>
        <v>4016.5369999999998</v>
      </c>
      <c r="W453" s="51">
        <f t="shared" si="1619"/>
        <v>4478.4889999999996</v>
      </c>
      <c r="X453" s="51">
        <f t="shared" ref="X453:Y453" si="1620">+X695</f>
        <v>4774.3450000000003</v>
      </c>
      <c r="Y453" s="51">
        <f t="shared" si="1620"/>
        <v>5127.2920000000004</v>
      </c>
      <c r="Z453" s="93">
        <f>+Y453/Y365*Z365</f>
        <v>5367.4964252651625</v>
      </c>
      <c r="AA453" s="93">
        <f>+Z453/Z365*AA365</f>
        <v>5957.9210320443317</v>
      </c>
      <c r="AC453" s="47">
        <v>981.471</v>
      </c>
      <c r="AD453" s="51">
        <f t="shared" ref="AD453" si="1621">+AD695</f>
        <v>1187.797</v>
      </c>
      <c r="AE453" s="25">
        <f>+G453</f>
        <v>1399.5170000000001</v>
      </c>
      <c r="AF453" s="25">
        <f>+K453</f>
        <v>1526.443</v>
      </c>
      <c r="AG453" s="25">
        <f>+O453</f>
        <v>2573.1529999999998</v>
      </c>
      <c r="AH453" s="25">
        <f>+S453</f>
        <v>3369.5120000000002</v>
      </c>
      <c r="AI453" s="25">
        <f>+W453</f>
        <v>4478.4889999999996</v>
      </c>
      <c r="AJ453" s="23">
        <f>+AA453</f>
        <v>5957.9210320443317</v>
      </c>
    </row>
    <row r="454" spans="2:36" ht="10.15" hidden="1" outlineLevel="1" x14ac:dyDescent="0.2">
      <c r="B454" s="8" t="s">
        <v>247</v>
      </c>
      <c r="D454" s="51" t="str">
        <f t="shared" ref="D454:Y454" si="1622">IFERROR((D453+C453)/2,"n/a")</f>
        <v>n/a</v>
      </c>
      <c r="E454" s="51" t="str">
        <f t="shared" si="1622"/>
        <v>n/a</v>
      </c>
      <c r="F454" s="51">
        <f t="shared" si="1622"/>
        <v>1251.6994999999999</v>
      </c>
      <c r="G454" s="51">
        <f t="shared" si="1622"/>
        <v>1337.35</v>
      </c>
      <c r="H454" s="51">
        <f t="shared" si="1622"/>
        <v>1402.6195</v>
      </c>
      <c r="I454" s="51">
        <f t="shared" si="1622"/>
        <v>1379.5794999999998</v>
      </c>
      <c r="J454" s="51">
        <f t="shared" si="1622"/>
        <v>1370.6224999999999</v>
      </c>
      <c r="K454" s="51">
        <f t="shared" si="1622"/>
        <v>1457.1255000000001</v>
      </c>
      <c r="L454" s="51">
        <f t="shared" si="1622"/>
        <v>1577.6379999999999</v>
      </c>
      <c r="M454" s="51">
        <f t="shared" si="1622"/>
        <v>1745.4955</v>
      </c>
      <c r="N454" s="51">
        <f t="shared" si="1622"/>
        <v>2038.8029999999999</v>
      </c>
      <c r="O454" s="51">
        <f t="shared" si="1622"/>
        <v>2394.3004999999998</v>
      </c>
      <c r="P454" s="51">
        <f t="shared" si="1622"/>
        <v>2547.3199999999997</v>
      </c>
      <c r="Q454" s="51">
        <f t="shared" si="1622"/>
        <v>2586.6085000000003</v>
      </c>
      <c r="R454" s="51">
        <f t="shared" si="1622"/>
        <v>2826.623</v>
      </c>
      <c r="S454" s="51">
        <f t="shared" si="1622"/>
        <v>3185.5140000000001</v>
      </c>
      <c r="T454" s="51">
        <f t="shared" si="1622"/>
        <v>3421.078</v>
      </c>
      <c r="U454" s="51">
        <f t="shared" si="1622"/>
        <v>3508.7244999999998</v>
      </c>
      <c r="V454" s="51">
        <f t="shared" si="1622"/>
        <v>3780.6709999999998</v>
      </c>
      <c r="W454" s="51">
        <f t="shared" si="1622"/>
        <v>4247.5129999999999</v>
      </c>
      <c r="X454" s="51">
        <f t="shared" si="1622"/>
        <v>4626.4169999999995</v>
      </c>
      <c r="Y454" s="51">
        <f t="shared" si="1622"/>
        <v>4950.8185000000003</v>
      </c>
      <c r="Z454" s="51">
        <f t="shared" ref="Z454:AA454" si="1623">IFERROR((Z453+Y453)/2,"n/a")</f>
        <v>5247.3942126325819</v>
      </c>
      <c r="AA454" s="51">
        <f t="shared" si="1623"/>
        <v>5662.7087286547467</v>
      </c>
      <c r="AD454" s="51">
        <f t="shared" ref="AD454:AJ454" si="1624">IFERROR((AD453+AC453)/2,"n/a")</f>
        <v>1084.634</v>
      </c>
      <c r="AE454" s="51">
        <f t="shared" si="1624"/>
        <v>1293.6570000000002</v>
      </c>
      <c r="AF454" s="51">
        <f t="shared" si="1624"/>
        <v>1462.98</v>
      </c>
      <c r="AG454" s="51">
        <f t="shared" si="1624"/>
        <v>2049.7979999999998</v>
      </c>
      <c r="AH454" s="51">
        <f t="shared" si="1624"/>
        <v>2971.3325</v>
      </c>
      <c r="AI454" s="51">
        <f t="shared" si="1624"/>
        <v>3924.0005000000001</v>
      </c>
      <c r="AJ454" s="51">
        <f t="shared" si="1624"/>
        <v>5218.2050160221661</v>
      </c>
    </row>
    <row r="455" spans="2:36" ht="10.15" collapsed="1" x14ac:dyDescent="0.2">
      <c r="B455" s="8" t="s">
        <v>245</v>
      </c>
      <c r="D455" s="43" t="str">
        <f t="shared" ref="D455:W455" si="1625">+IFERROR(D442*(360/D$9)/D454,"n/a")</f>
        <v>n/a</v>
      </c>
      <c r="E455" s="43" t="str">
        <f t="shared" si="1625"/>
        <v>n/a</v>
      </c>
      <c r="F455" s="43">
        <f t="shared" si="1625"/>
        <v>2.0388974802033069E-2</v>
      </c>
      <c r="G455" s="43">
        <f t="shared" si="1625"/>
        <v>2.5663666465641832E-2</v>
      </c>
      <c r="H455" s="43">
        <f t="shared" si="1625"/>
        <v>5.7794217678633943E-2</v>
      </c>
      <c r="I455" s="43">
        <f t="shared" si="1625"/>
        <v>2.7540164342719036E-2</v>
      </c>
      <c r="J455" s="43">
        <f t="shared" si="1625"/>
        <v>1.2718752753330823E-2</v>
      </c>
      <c r="K455" s="43">
        <f t="shared" si="1625"/>
        <v>-1.8604825196862795E-2</v>
      </c>
      <c r="L455" s="43">
        <f t="shared" si="1625"/>
        <v>1.8785044477884028E-2</v>
      </c>
      <c r="M455" s="43">
        <f t="shared" si="1625"/>
        <v>1.6531342885378171E-2</v>
      </c>
      <c r="N455" s="43">
        <f t="shared" si="1625"/>
        <v>1.5730457698868449E-2</v>
      </c>
      <c r="O455" s="43">
        <f t="shared" si="1625"/>
        <v>1.8768484283550796E-2</v>
      </c>
      <c r="P455" s="43">
        <f t="shared" si="1625"/>
        <v>3.7917497605326381E-2</v>
      </c>
      <c r="Q455" s="43">
        <f t="shared" si="1625"/>
        <v>1.9864273584927483E-2</v>
      </c>
      <c r="R455" s="43">
        <f t="shared" si="1625"/>
        <v>1.2844025323258302E-2</v>
      </c>
      <c r="S455" s="43">
        <f t="shared" si="1625"/>
        <v>1.080611903707247E-2</v>
      </c>
      <c r="T455" s="43">
        <f t="shared" si="1625"/>
        <v>1.7761652905896916E-2</v>
      </c>
      <c r="U455" s="43">
        <f t="shared" si="1625"/>
        <v>2.1164072898542222E-2</v>
      </c>
      <c r="V455" s="43">
        <f t="shared" si="1625"/>
        <v>2.401540568488688E-2</v>
      </c>
      <c r="W455" s="43">
        <f t="shared" si="1625"/>
        <v>2.0699683300096663E-2</v>
      </c>
      <c r="X455" s="43">
        <f t="shared" ref="X455:Y455" si="1626">+IFERROR(X442*(360/X$9)/X454,"n/a")</f>
        <v>2.1422792029073309E-2</v>
      </c>
      <c r="Y455" s="43">
        <f t="shared" si="1626"/>
        <v>2.5312098271347332E-2</v>
      </c>
      <c r="Z455" s="69">
        <v>0.02</v>
      </c>
      <c r="AA455" s="69">
        <v>0.02</v>
      </c>
      <c r="AD455" s="43">
        <f t="shared" ref="AD455:AJ455" si="1627">+IFERROR(AD442*(360/AD$9)/AD454,"n/a")</f>
        <v>4.7812201835851907E-2</v>
      </c>
      <c r="AE455" s="43">
        <f t="shared" si="1627"/>
        <v>2.9356726123366039E-2</v>
      </c>
      <c r="AF455" s="43">
        <f t="shared" si="1627"/>
        <v>1.8571122180664704E-2</v>
      </c>
      <c r="AG455" s="43">
        <f t="shared" si="1627"/>
        <v>1.6544069220479286E-2</v>
      </c>
      <c r="AH455" s="43">
        <f t="shared" si="1627"/>
        <v>1.8326356484889179E-2</v>
      </c>
      <c r="AI455" s="43">
        <f t="shared" si="1627"/>
        <v>2.0016083914278615E-2</v>
      </c>
      <c r="AJ455" s="43">
        <f t="shared" si="1627"/>
        <v>2.1204342223234741E-2</v>
      </c>
    </row>
    <row r="456" spans="2:36" ht="10.15" x14ac:dyDescent="0.2">
      <c r="B456" s="9"/>
    </row>
    <row r="457" spans="2:36" ht="10.15" x14ac:dyDescent="0.2">
      <c r="B457" s="4" t="s">
        <v>263</v>
      </c>
      <c r="D457" s="38" t="str">
        <f>+IFERROR(D461+D464,"n/a")</f>
        <v>n/a</v>
      </c>
      <c r="E457" s="38" t="str">
        <f t="shared" ref="E457:W457" si="1628">+IFERROR(E461+E464,"n/a")</f>
        <v>n/a</v>
      </c>
      <c r="F457" s="38">
        <f t="shared" si="1628"/>
        <v>54.197100076064011</v>
      </c>
      <c r="G457" s="38">
        <f t="shared" si="1628"/>
        <v>47.607752312287246</v>
      </c>
      <c r="H457" s="38">
        <f t="shared" si="1628"/>
        <v>54.502424038262937</v>
      </c>
      <c r="I457" s="38">
        <f t="shared" si="1628"/>
        <v>43.398923849865078</v>
      </c>
      <c r="J457" s="38">
        <f t="shared" si="1628"/>
        <v>49.546624905528724</v>
      </c>
      <c r="K457" s="38">
        <f t="shared" si="1628"/>
        <v>50.531908427784529</v>
      </c>
      <c r="L457" s="38">
        <f t="shared" si="1628"/>
        <v>45.952847073631204</v>
      </c>
      <c r="M457" s="38">
        <f t="shared" si="1628"/>
        <v>56.395317937406595</v>
      </c>
      <c r="N457" s="38">
        <f t="shared" si="1628"/>
        <v>73.496004695174221</v>
      </c>
      <c r="O457" s="38">
        <f t="shared" si="1628"/>
        <v>77.769170262339713</v>
      </c>
      <c r="P457" s="38">
        <f t="shared" si="1628"/>
        <v>62.240830388692601</v>
      </c>
      <c r="Q457" s="38">
        <f t="shared" si="1628"/>
        <v>67.150889078887388</v>
      </c>
      <c r="R457" s="38">
        <f t="shared" si="1628"/>
        <v>79.512021974189068</v>
      </c>
      <c r="S457" s="38">
        <f t="shared" si="1628"/>
        <v>81.32421556743094</v>
      </c>
      <c r="T457" s="38">
        <f t="shared" si="1628"/>
        <v>82.30759376381242</v>
      </c>
      <c r="U457" s="38">
        <f t="shared" si="1628"/>
        <v>90.32709719903545</v>
      </c>
      <c r="V457" s="38">
        <f t="shared" si="1628"/>
        <v>92.218080764069299</v>
      </c>
      <c r="W457" s="38">
        <f t="shared" si="1628"/>
        <v>86.388619928788302</v>
      </c>
      <c r="X457" s="38">
        <f t="shared" ref="X457:Y457" si="1629">+IFERROR(X461+X464,"n/a")</f>
        <v>85.616298469387758</v>
      </c>
      <c r="Y457" s="38">
        <f t="shared" si="1629"/>
        <v>93.343404810874759</v>
      </c>
      <c r="Z457" s="38">
        <f ca="1">+IFERROR(Z427-Z444,"n/a")</f>
        <v>109.92831585080026</v>
      </c>
      <c r="AA457" s="38">
        <f ca="1">+IFERROR(AA427-AA444,"n/a")</f>
        <v>118.99257896917987</v>
      </c>
      <c r="AB457" s="4"/>
      <c r="AC457" s="4"/>
      <c r="AD457" s="38">
        <f t="shared" ref="AD457:AE457" si="1630">+IFERROR(AD461+AD464,"n/a")</f>
        <v>109.32260242264982</v>
      </c>
      <c r="AE457" s="38">
        <f t="shared" si="1630"/>
        <v>171.14287637667854</v>
      </c>
      <c r="AF457" s="20">
        <f>+IFERROR(H457+I457+J457+K457,"n/a")</f>
        <v>197.97988122144125</v>
      </c>
      <c r="AG457" s="20">
        <f>+IFERROR(L457+M457+N457+O457,"n/a")</f>
        <v>253.61333996855174</v>
      </c>
      <c r="AH457" s="20">
        <f>+IFERROR(P457+Q457+R457+S457,"n/a")</f>
        <v>290.2279570092</v>
      </c>
      <c r="AI457" s="20">
        <f>+IFERROR(T457+U457+V457+W457,"n/a")</f>
        <v>351.24139165570546</v>
      </c>
      <c r="AJ457" s="20">
        <f t="shared" ref="AJ457" ca="1" si="1631">+IFERROR(X457+Y457+Z457+AA457,"n/a")</f>
        <v>407.88059810024265</v>
      </c>
    </row>
    <row r="458" spans="2:36" ht="10.15" x14ac:dyDescent="0.2">
      <c r="B458" s="8" t="s">
        <v>28</v>
      </c>
      <c r="H458" s="28" t="str">
        <f>+IFERROR(H457/D457-1,"n/a")</f>
        <v>n/a</v>
      </c>
      <c r="I458" s="28" t="str">
        <f t="shared" ref="I458" si="1632">+IFERROR(I457/E457-1,"n/a")</f>
        <v>n/a</v>
      </c>
      <c r="J458" s="28">
        <f t="shared" ref="J458" si="1633">+IFERROR(J457/F457-1,"n/a")</f>
        <v>-8.5806715931451727E-2</v>
      </c>
      <c r="K458" s="28">
        <f t="shared" ref="K458" si="1634">+IFERROR(K457/G457-1,"n/a")</f>
        <v>6.1421847776303773E-2</v>
      </c>
      <c r="L458" s="28">
        <f t="shared" ref="L458" si="1635">+IFERROR(L457/H457-1,"n/a")</f>
        <v>-0.15686599477905017</v>
      </c>
      <c r="M458" s="28">
        <f t="shared" ref="M458" si="1636">+IFERROR(M457/I457-1,"n/a")</f>
        <v>0.2994635104893717</v>
      </c>
      <c r="N458" s="28">
        <f t="shared" ref="N458" si="1637">+IFERROR(N457/J457-1,"n/a")</f>
        <v>0.48337055925222217</v>
      </c>
      <c r="O458" s="28">
        <f t="shared" ref="O458" si="1638">+IFERROR(O457/K457-1,"n/a")</f>
        <v>0.53901114527428007</v>
      </c>
      <c r="P458" s="28">
        <f t="shared" ref="P458" si="1639">+IFERROR(P457/L457-1,"n/a")</f>
        <v>0.35444992753034033</v>
      </c>
      <c r="Q458" s="28">
        <f t="shared" ref="Q458" si="1640">+IFERROR(Q457/M457-1,"n/a")</f>
        <v>0.1907174484487959</v>
      </c>
      <c r="R458" s="28">
        <f t="shared" ref="R458" si="1641">+IFERROR(R457/N457-1,"n/a")</f>
        <v>8.1855024691020573E-2</v>
      </c>
      <c r="S458" s="28">
        <f t="shared" ref="S458" si="1642">+IFERROR(S457/O457-1,"n/a")</f>
        <v>4.5712784296128461E-2</v>
      </c>
      <c r="T458" s="28">
        <f t="shared" ref="T458" si="1643">+IFERROR(T457/P457-1,"n/a")</f>
        <v>0.32240513582166774</v>
      </c>
      <c r="U458" s="28">
        <f t="shared" ref="U458" si="1644">+IFERROR(U457/Q457-1,"n/a")</f>
        <v>0.34513628096451798</v>
      </c>
      <c r="V458" s="28">
        <f t="shared" ref="V458" si="1645">+IFERROR(V457/R457-1,"n/a")</f>
        <v>0.1598004738705403</v>
      </c>
      <c r="W458" s="28">
        <f t="shared" ref="W458:Y458" si="1646">+IFERROR(W457/S457-1,"n/a")</f>
        <v>6.2274247910306002E-2</v>
      </c>
      <c r="X458" s="28">
        <f t="shared" si="1646"/>
        <v>4.0199264178101268E-2</v>
      </c>
      <c r="Y458" s="28">
        <f t="shared" si="1646"/>
        <v>3.3393164458644042E-2</v>
      </c>
      <c r="Z458" s="28">
        <f t="shared" ref="Z458" ca="1" si="1647">+IFERROR(Z457/V457-1,"n/a")</f>
        <v>0.19204731805296205</v>
      </c>
      <c r="AA458" s="28">
        <f t="shared" ref="AA458" ca="1" si="1648">+IFERROR(AA457/W457-1,"n/a")</f>
        <v>0.37741034718771527</v>
      </c>
      <c r="AE458" s="28">
        <f>+IFERROR(AE457/AD457-1,"n/a")</f>
        <v>0.56548483647532155</v>
      </c>
      <c r="AF458" s="28">
        <f t="shared" ref="AF458" si="1649">+IFERROR(AF457/AE457-1,"n/a")</f>
        <v>0.15681052821442321</v>
      </c>
      <c r="AG458" s="28">
        <f t="shared" ref="AG458" si="1650">+IFERROR(AG457/AF457-1,"n/a")</f>
        <v>0.28100561735808016</v>
      </c>
      <c r="AH458" s="28">
        <f t="shared" ref="AH458" si="1651">+IFERROR(AH457/AG457-1,"n/a")</f>
        <v>0.14437181043074676</v>
      </c>
      <c r="AI458" s="28">
        <f t="shared" ref="AI458:AJ458" si="1652">+IFERROR(AI457/AH457-1,"n/a")</f>
        <v>0.2102259040626171</v>
      </c>
      <c r="AJ458" s="28">
        <f t="shared" ca="1" si="1652"/>
        <v>0.16125436178676855</v>
      </c>
    </row>
    <row r="459" spans="2:36" ht="10.15" x14ac:dyDescent="0.2">
      <c r="B459" s="8" t="s">
        <v>29</v>
      </c>
      <c r="D459" s="43" t="str">
        <f t="shared" ref="D459:AA459" si="1653">IFERROR(D457/D427,"n/a")</f>
        <v>n/a</v>
      </c>
      <c r="E459" s="43" t="str">
        <f t="shared" si="1653"/>
        <v>n/a</v>
      </c>
      <c r="F459" s="43">
        <f t="shared" si="1653"/>
        <v>0.49939277293979339</v>
      </c>
      <c r="G459" s="43">
        <f t="shared" si="1653"/>
        <v>0.43990826553092022</v>
      </c>
      <c r="H459" s="43">
        <f t="shared" si="1653"/>
        <v>0.43311922596901498</v>
      </c>
      <c r="I459" s="43">
        <f t="shared" si="1653"/>
        <v>0.41130962573559032</v>
      </c>
      <c r="J459" s="43">
        <f t="shared" si="1653"/>
        <v>0.44344564091907102</v>
      </c>
      <c r="K459" s="43">
        <f t="shared" si="1653"/>
        <v>0.45338395251702063</v>
      </c>
      <c r="L459" s="43">
        <f t="shared" si="1653"/>
        <v>0.38485182300116583</v>
      </c>
      <c r="M459" s="43">
        <f t="shared" si="1653"/>
        <v>0.43308721547422074</v>
      </c>
      <c r="N459" s="43">
        <f t="shared" si="1653"/>
        <v>0.48851108811074995</v>
      </c>
      <c r="O459" s="43">
        <f t="shared" si="1653"/>
        <v>0.46836483258858924</v>
      </c>
      <c r="P459" s="43">
        <f t="shared" si="1653"/>
        <v>0.36508526004758596</v>
      </c>
      <c r="Q459" s="43">
        <f t="shared" si="1653"/>
        <v>0.39029868688687813</v>
      </c>
      <c r="R459" s="43">
        <f t="shared" si="1653"/>
        <v>0.41327273942383969</v>
      </c>
      <c r="S459" s="43">
        <f t="shared" si="1653"/>
        <v>0.38708490279318275</v>
      </c>
      <c r="T459" s="43">
        <f t="shared" si="1653"/>
        <v>0.35673925227681985</v>
      </c>
      <c r="U459" s="43">
        <f t="shared" si="1653"/>
        <v>0.36207308715621572</v>
      </c>
      <c r="V459" s="43">
        <f t="shared" si="1653"/>
        <v>0.34435815473686893</v>
      </c>
      <c r="W459" s="43">
        <f t="shared" si="1653"/>
        <v>0.30993656918447354</v>
      </c>
      <c r="X459" s="43">
        <f t="shared" ref="X459:Y459" si="1654">IFERROR(X457/X427,"n/a")</f>
        <v>0.29461804491170973</v>
      </c>
      <c r="Y459" s="43">
        <f t="shared" si="1654"/>
        <v>0.30357059632461669</v>
      </c>
      <c r="Z459" s="43">
        <f t="shared" ca="1" si="1653"/>
        <v>0.33746162846231575</v>
      </c>
      <c r="AA459" s="43">
        <f t="shared" ca="1" si="1653"/>
        <v>0.33837005434679107</v>
      </c>
      <c r="AD459" s="43">
        <f t="shared" ref="AD459:AJ459" si="1655">IFERROR(AD457/AD427,"n/a")</f>
        <v>0.33758214680907178</v>
      </c>
      <c r="AE459" s="43">
        <f t="shared" si="1655"/>
        <v>0.4251796222704482</v>
      </c>
      <c r="AF459" s="43">
        <f t="shared" si="1655"/>
        <v>0.43556384017459804</v>
      </c>
      <c r="AG459" s="43">
        <f t="shared" si="1655"/>
        <v>0.44798987477531332</v>
      </c>
      <c r="AH459" s="43">
        <f t="shared" si="1655"/>
        <v>0.3895557009772852</v>
      </c>
      <c r="AI459" s="43">
        <f t="shared" si="1655"/>
        <v>0.34210013397573974</v>
      </c>
      <c r="AJ459" s="43">
        <f t="shared" ca="1" si="1655"/>
        <v>0.31978079669723319</v>
      </c>
    </row>
    <row r="460" spans="2:36" ht="10.15" x14ac:dyDescent="0.2">
      <c r="B460" s="8"/>
      <c r="H460" s="28"/>
      <c r="I460" s="28"/>
      <c r="J460" s="28"/>
      <c r="K460" s="28"/>
      <c r="L460" s="28"/>
      <c r="M460" s="28"/>
      <c r="N460" s="28"/>
      <c r="O460" s="28"/>
      <c r="P460" s="28"/>
      <c r="Q460" s="28"/>
      <c r="R460" s="28"/>
      <c r="S460" s="28"/>
      <c r="T460" s="28"/>
      <c r="U460" s="28"/>
      <c r="V460" s="28"/>
      <c r="W460" s="28"/>
      <c r="AE460" s="28"/>
      <c r="AF460" s="28"/>
      <c r="AG460" s="28"/>
      <c r="AH460" s="28"/>
      <c r="AI460" s="28"/>
    </row>
    <row r="461" spans="2:36" ht="10.15" x14ac:dyDescent="0.2">
      <c r="B461" t="s">
        <v>100</v>
      </c>
      <c r="D461" s="40" t="str">
        <f>+IFERROR(D464/(1-D462)*D462,"n/a")</f>
        <v>n/a</v>
      </c>
      <c r="E461" s="40" t="str">
        <f t="shared" ref="E461:W461" si="1656">+IFERROR(E464/(1-E462)*E462,"n/a")</f>
        <v>n/a</v>
      </c>
      <c r="F461" s="40">
        <f t="shared" si="1656"/>
        <v>10.210100076064036</v>
      </c>
      <c r="G461" s="40">
        <f t="shared" si="1656"/>
        <v>8.6947523122872425</v>
      </c>
      <c r="H461" s="40">
        <f t="shared" si="1656"/>
        <v>9.1644240382629203</v>
      </c>
      <c r="I461" s="40">
        <f t="shared" si="1656"/>
        <v>7.255923849865126</v>
      </c>
      <c r="J461" s="40">
        <f t="shared" si="1656"/>
        <v>7.9916249055287443</v>
      </c>
      <c r="K461" s="40">
        <f t="shared" si="1656"/>
        <v>9.3609084277844801</v>
      </c>
      <c r="L461" s="40">
        <f t="shared" si="1656"/>
        <v>7.3388470736312144</v>
      </c>
      <c r="M461" s="40">
        <f t="shared" si="1656"/>
        <v>9.7013179374066123</v>
      </c>
      <c r="N461" s="40">
        <f t="shared" si="1656"/>
        <v>12.766004695174219</v>
      </c>
      <c r="O461" s="40">
        <f t="shared" si="1656"/>
        <v>14.962170262339724</v>
      </c>
      <c r="P461" s="40">
        <f t="shared" si="1656"/>
        <v>11.717830388692583</v>
      </c>
      <c r="Q461" s="40">
        <f t="shared" si="1656"/>
        <v>12.505889078887369</v>
      </c>
      <c r="R461" s="40">
        <f t="shared" si="1656"/>
        <v>13.914021974189051</v>
      </c>
      <c r="S461" s="40">
        <f t="shared" si="1656"/>
        <v>14.983215567430902</v>
      </c>
      <c r="T461" s="40">
        <f t="shared" si="1656"/>
        <v>13.240593763812427</v>
      </c>
      <c r="U461" s="40">
        <f t="shared" si="1656"/>
        <v>15.313097199035436</v>
      </c>
      <c r="V461" s="40">
        <f t="shared" si="1656"/>
        <v>15.527080764069298</v>
      </c>
      <c r="W461" s="40">
        <f t="shared" si="1656"/>
        <v>15.246619928788308</v>
      </c>
      <c r="X461" s="40">
        <f t="shared" ref="X461:Y461" si="1657">+IFERROR(X464/(1-X462)*X462,"n/a")</f>
        <v>14.526298469387751</v>
      </c>
      <c r="Y461" s="40">
        <f t="shared" si="1657"/>
        <v>16.908404810874757</v>
      </c>
      <c r="Z461" s="40">
        <f t="shared" ref="Z461:AA461" ca="1" si="1658">+IFERROR(Z462*Z457,"n/a")</f>
        <v>18.509014982000544</v>
      </c>
      <c r="AA461" s="40">
        <f t="shared" ca="1" si="1658"/>
        <v>21.000852049551444</v>
      </c>
      <c r="AD461" s="40">
        <f t="shared" ref="AD461:AE461" si="1659">+IFERROR(AD464/(1-AD462)*AD462,"n/a")</f>
        <v>19.496602422649808</v>
      </c>
      <c r="AE461" s="40">
        <f t="shared" si="1659"/>
        <v>30.069876376678533</v>
      </c>
      <c r="AF461" s="31">
        <f>+IFERROR(H461+I461+J461+K461,"n/a")</f>
        <v>33.772881221441267</v>
      </c>
      <c r="AG461" s="31">
        <f>+IFERROR(L461+M461+N461+O461,"n/a")</f>
        <v>44.768339968551771</v>
      </c>
      <c r="AH461" s="31">
        <f>+IFERROR(P461+Q461+R461+S461,"n/a")</f>
        <v>53.120957009199913</v>
      </c>
      <c r="AI461" s="31">
        <f>+IFERROR(T461+U461+V461+W461,"n/a")</f>
        <v>59.327391655705469</v>
      </c>
      <c r="AJ461" s="31">
        <f t="shared" ref="AJ461" ca="1" si="1660">+IFERROR(X461+Y461+Z461+AA461,"n/a")</f>
        <v>70.944570311814488</v>
      </c>
    </row>
    <row r="462" spans="2:36" ht="10.15" x14ac:dyDescent="0.2">
      <c r="B462" s="8" t="s">
        <v>101</v>
      </c>
      <c r="D462" s="70">
        <f t="shared" ref="D462:Y462" si="1661">+IFERROR(-D$608/D$607,"n/a")</f>
        <v>0.14845857670447102</v>
      </c>
      <c r="E462" s="70">
        <f t="shared" si="1661"/>
        <v>0.16836458119146863</v>
      </c>
      <c r="F462" s="70">
        <f t="shared" si="1661"/>
        <v>0.18838830973861084</v>
      </c>
      <c r="G462" s="70">
        <f t="shared" si="1661"/>
        <v>0.18263311939730423</v>
      </c>
      <c r="H462" s="70">
        <f t="shared" si="1661"/>
        <v>0.16814709070240838</v>
      </c>
      <c r="I462" s="70">
        <f t="shared" si="1661"/>
        <v>0.16719133117139917</v>
      </c>
      <c r="J462" s="70">
        <f t="shared" si="1661"/>
        <v>0.16129504120142377</v>
      </c>
      <c r="K462" s="70">
        <f t="shared" si="1661"/>
        <v>0.18524747469536429</v>
      </c>
      <c r="L462" s="70">
        <f t="shared" si="1661"/>
        <v>0.15970386039132736</v>
      </c>
      <c r="M462" s="70">
        <f t="shared" si="1661"/>
        <v>0.17202346386581499</v>
      </c>
      <c r="N462" s="70">
        <f t="shared" si="1661"/>
        <v>0.1736965804892581</v>
      </c>
      <c r="O462" s="70">
        <f t="shared" si="1661"/>
        <v>0.19239205217012922</v>
      </c>
      <c r="P462" s="70">
        <f t="shared" si="1661"/>
        <v>0.18826597131681877</v>
      </c>
      <c r="Q462" s="70">
        <f t="shared" si="1661"/>
        <v>0.18623564409096247</v>
      </c>
      <c r="R462" s="70">
        <f t="shared" si="1661"/>
        <v>0.17499268197085688</v>
      </c>
      <c r="S462" s="70">
        <f t="shared" si="1661"/>
        <v>0.18424051757385093</v>
      </c>
      <c r="T462" s="70">
        <f t="shared" si="1661"/>
        <v>0.16086721963719736</v>
      </c>
      <c r="U462" s="70">
        <f t="shared" si="1661"/>
        <v>0.16952938457983521</v>
      </c>
      <c r="V462" s="70">
        <f t="shared" si="1661"/>
        <v>0.16837349720814268</v>
      </c>
      <c r="W462" s="70">
        <f t="shared" si="1661"/>
        <v>0.17648875443729015</v>
      </c>
      <c r="X462" s="70">
        <f t="shared" si="1661"/>
        <v>0.16966744333827574</v>
      </c>
      <c r="Y462" s="70">
        <f t="shared" si="1661"/>
        <v>0.1811419333281582</v>
      </c>
      <c r="Z462" s="70">
        <f t="shared" ref="Z462" si="1662">+V462</f>
        <v>0.16837349720814268</v>
      </c>
      <c r="AA462" s="70">
        <f t="shared" ref="AA462" si="1663">+W462</f>
        <v>0.17648875443729015</v>
      </c>
      <c r="AB462" s="71"/>
      <c r="AC462" s="71"/>
      <c r="AD462" s="70">
        <f t="shared" ref="AD462:AE462" si="1664">+IFERROR(-AD$608/AD$607,"n/a")</f>
        <v>0.17834008695909381</v>
      </c>
      <c r="AE462" s="70">
        <f t="shared" si="1664"/>
        <v>0.17570042652839346</v>
      </c>
      <c r="AF462" s="28">
        <f>+IFERROR(AF461/AF457,"n/a")</f>
        <v>0.17058744056759065</v>
      </c>
      <c r="AG462" s="28">
        <f t="shared" ref="AG462" si="1665">+IFERROR(AG461/AG457,"n/a")</f>
        <v>0.17652202354222804</v>
      </c>
      <c r="AH462" s="28">
        <f t="shared" ref="AH462" si="1666">+IFERROR(AH461/AH457,"n/a")</f>
        <v>0.18303184006327833</v>
      </c>
      <c r="AI462" s="28">
        <f t="shared" ref="AI462:AJ462" si="1667">+IFERROR(AI461/AI457,"n/a")</f>
        <v>0.16890774568465292</v>
      </c>
      <c r="AJ462" s="28">
        <f t="shared" ca="1" si="1667"/>
        <v>0.17393465303877684</v>
      </c>
    </row>
    <row r="463" spans="2:36" ht="10.15" x14ac:dyDescent="0.2">
      <c r="B463" s="3"/>
    </row>
    <row r="464" spans="2:36" s="4" customFormat="1" ht="10.15" x14ac:dyDescent="0.2">
      <c r="B464" s="4" t="s">
        <v>26</v>
      </c>
      <c r="D464" s="44" t="s">
        <v>76</v>
      </c>
      <c r="E464" s="44" t="s">
        <v>76</v>
      </c>
      <c r="F464" s="17">
        <v>43.986999999999973</v>
      </c>
      <c r="G464" s="17">
        <v>38.913000000000004</v>
      </c>
      <c r="H464" s="17">
        <v>45.338000000000015</v>
      </c>
      <c r="I464" s="17">
        <v>36.142999999999951</v>
      </c>
      <c r="J464" s="17">
        <v>41.554999999999978</v>
      </c>
      <c r="K464" s="17">
        <v>41.171000000000049</v>
      </c>
      <c r="L464" s="17">
        <v>38.61399999999999</v>
      </c>
      <c r="M464" s="17">
        <v>46.693999999999981</v>
      </c>
      <c r="N464" s="17">
        <v>60.730000000000004</v>
      </c>
      <c r="O464" s="17">
        <v>62.806999999999988</v>
      </c>
      <c r="P464" s="17">
        <v>50.523000000000017</v>
      </c>
      <c r="Q464" s="17">
        <v>54.645000000000017</v>
      </c>
      <c r="R464" s="17">
        <v>65.598000000000013</v>
      </c>
      <c r="S464" s="17">
        <v>66.341000000000037</v>
      </c>
      <c r="T464" s="17">
        <v>69.066999999999993</v>
      </c>
      <c r="U464" s="17">
        <v>75.01400000000001</v>
      </c>
      <c r="V464" s="17">
        <v>76.691000000000003</v>
      </c>
      <c r="W464" s="17">
        <v>71.141999999999996</v>
      </c>
      <c r="X464" s="17">
        <v>71.09</v>
      </c>
      <c r="Y464" s="17">
        <v>76.435000000000002</v>
      </c>
      <c r="Z464" s="38">
        <f t="shared" ref="Z464:AA464" ca="1" si="1668">+IFERROR(Z457-Z461,"n/a")</f>
        <v>91.419300868799724</v>
      </c>
      <c r="AA464" s="38">
        <f t="shared" ca="1" si="1668"/>
        <v>97.991726919628434</v>
      </c>
      <c r="AD464" s="17">
        <v>89.826000000000008</v>
      </c>
      <c r="AE464" s="17">
        <v>141.07300000000001</v>
      </c>
      <c r="AF464" s="38">
        <f>+IFERROR(H464+I464+J464+K464,"n/a")</f>
        <v>164.20699999999999</v>
      </c>
      <c r="AG464" s="38">
        <f>+IFERROR(L464+M464+N464+O464,"n/a")</f>
        <v>208.84499999999994</v>
      </c>
      <c r="AH464" s="38">
        <f>+IFERROR(P464+Q464+R464+S464,"n/a")</f>
        <v>237.10700000000008</v>
      </c>
      <c r="AI464" s="38">
        <f t="shared" ref="AI464" si="1669">+IFERROR(T464+U464+V464+W464,"n/a")</f>
        <v>291.91399999999999</v>
      </c>
      <c r="AJ464" s="20">
        <f t="shared" ref="AJ464" ca="1" si="1670">+IFERROR(X464+Y464+Z464+AA464,"n/a")</f>
        <v>336.93602778842819</v>
      </c>
    </row>
    <row r="465" spans="2:36" ht="10.15" x14ac:dyDescent="0.2">
      <c r="B465" s="8" t="s">
        <v>28</v>
      </c>
      <c r="H465" s="28" t="str">
        <f>+IFERROR(H464/D464-1,"n/a")</f>
        <v>n/a</v>
      </c>
      <c r="I465" s="28" t="str">
        <f t="shared" ref="I465" si="1671">+IFERROR(I464/E464-1,"n/a")</f>
        <v>n/a</v>
      </c>
      <c r="J465" s="28">
        <f t="shared" ref="J465" si="1672">+IFERROR(J464/F464-1,"n/a")</f>
        <v>-5.5289062677609246E-2</v>
      </c>
      <c r="K465" s="28">
        <f t="shared" ref="K465" si="1673">+IFERROR(K464/G464-1,"n/a")</f>
        <v>5.8026880476962583E-2</v>
      </c>
      <c r="L465" s="28">
        <f t="shared" ref="L465" si="1674">+IFERROR(L464/H464-1,"n/a")</f>
        <v>-0.14830826238475503</v>
      </c>
      <c r="M465" s="28">
        <f t="shared" ref="M465" si="1675">+IFERROR(M464/I464-1,"n/a")</f>
        <v>0.29192374733696824</v>
      </c>
      <c r="N465" s="28">
        <f t="shared" ref="N465" si="1676">+IFERROR(N464/J464-1,"n/a")</f>
        <v>0.4614366502225975</v>
      </c>
      <c r="O465" s="28">
        <f t="shared" ref="O465" si="1677">+IFERROR(O464/K464-1,"n/a")</f>
        <v>0.52551553277792418</v>
      </c>
      <c r="P465" s="28">
        <f t="shared" ref="P465" si="1678">+IFERROR(P464/L464-1,"n/a")</f>
        <v>0.30841145698451422</v>
      </c>
      <c r="Q465" s="28">
        <f t="shared" ref="Q465" si="1679">+IFERROR(Q464/M464-1,"n/a")</f>
        <v>0.17027883668137322</v>
      </c>
      <c r="R465" s="28">
        <f t="shared" ref="R465" si="1680">+IFERROR(R464/N464-1,"n/a")</f>
        <v>8.0158076733080952E-2</v>
      </c>
      <c r="S465" s="28">
        <f t="shared" ref="S465" si="1681">+IFERROR(S464/O464-1,"n/a")</f>
        <v>5.6267613482574363E-2</v>
      </c>
      <c r="T465" s="28">
        <f t="shared" ref="T465" si="1682">+IFERROR(T464/P464-1,"n/a")</f>
        <v>0.36704075371612865</v>
      </c>
      <c r="U465" s="28">
        <f t="shared" ref="U465" si="1683">+IFERROR(U464/Q464-1,"n/a")</f>
        <v>0.37275139537011603</v>
      </c>
      <c r="V465" s="28">
        <f t="shared" ref="V465" si="1684">+IFERROR(V464/R464-1,"n/a")</f>
        <v>0.16910576541967726</v>
      </c>
      <c r="W465" s="28">
        <f t="shared" ref="W465:X465" si="1685">+IFERROR(W464/S464-1,"n/a")</f>
        <v>7.2368520221280264E-2</v>
      </c>
      <c r="X465" s="28">
        <f t="shared" si="1685"/>
        <v>2.9290399177610338E-2</v>
      </c>
      <c r="Y465" s="28">
        <f t="shared" ref="Y465" si="1686">+IFERROR(Y464/U464-1,"n/a")</f>
        <v>1.8943130615618253E-2</v>
      </c>
      <c r="Z465" s="28">
        <f t="shared" ref="Z465" ca="1" si="1687">+IFERROR(Z464/V464-1,"n/a")</f>
        <v>0.19204731805296205</v>
      </c>
      <c r="AA465" s="28">
        <f t="shared" ref="AA465" ca="1" si="1688">+IFERROR(AA464/W464-1,"n/a")</f>
        <v>0.37741034718771527</v>
      </c>
      <c r="AE465" s="28">
        <f>+IFERROR(AE464/AD464-1,"n/a")</f>
        <v>0.57051410504753619</v>
      </c>
      <c r="AF465" s="28">
        <f t="shared" ref="AF465" si="1689">+IFERROR(AF464/AE464-1,"n/a")</f>
        <v>0.1639860214215334</v>
      </c>
      <c r="AG465" s="28">
        <f t="shared" ref="AG465" si="1690">+IFERROR(AG464/AF464-1,"n/a")</f>
        <v>0.27183981194467921</v>
      </c>
      <c r="AH465" s="28">
        <f t="shared" ref="AH465" si="1691">+IFERROR(AH464/AG464-1,"n/a")</f>
        <v>0.13532524120759493</v>
      </c>
      <c r="AI465" s="28">
        <f t="shared" ref="AI465:AJ465" si="1692">+IFERROR(AI464/AH464-1,"n/a")</f>
        <v>0.23114880623515921</v>
      </c>
      <c r="AJ465" s="28">
        <f t="shared" ca="1" si="1692"/>
        <v>0.15423045070955221</v>
      </c>
    </row>
    <row r="466" spans="2:36" ht="10.15" x14ac:dyDescent="0.2">
      <c r="B466" s="8" t="s">
        <v>29</v>
      </c>
      <c r="D466" s="43" t="str">
        <f t="shared" ref="D466:AA466" si="1693">IFERROR(D464/D427,"n/a")</f>
        <v>n/a</v>
      </c>
      <c r="E466" s="43" t="str">
        <f t="shared" si="1693"/>
        <v>n/a</v>
      </c>
      <c r="F466" s="43">
        <f t="shared" si="1693"/>
        <v>0.40531301254998786</v>
      </c>
      <c r="G466" s="43">
        <f t="shared" si="1693"/>
        <v>0.35956644674835064</v>
      </c>
      <c r="H466" s="43">
        <f t="shared" si="1693"/>
        <v>0.36029148819504608</v>
      </c>
      <c r="I466" s="43">
        <f t="shared" si="1693"/>
        <v>0.34254222188524702</v>
      </c>
      <c r="J466" s="43">
        <f t="shared" si="1693"/>
        <v>0.37192005799643768</v>
      </c>
      <c r="K466" s="43">
        <f t="shared" si="1693"/>
        <v>0.36939572024583961</v>
      </c>
      <c r="L466" s="43">
        <f t="shared" si="1693"/>
        <v>0.32338950118923981</v>
      </c>
      <c r="M466" s="43">
        <f t="shared" si="1693"/>
        <v>0.35858605251234466</v>
      </c>
      <c r="N466" s="43">
        <f t="shared" si="1693"/>
        <v>0.403658382574826</v>
      </c>
      <c r="O466" s="43">
        <f t="shared" si="1693"/>
        <v>0.37825516128255149</v>
      </c>
      <c r="P466" s="43">
        <f t="shared" si="1693"/>
        <v>0.29635212895127383</v>
      </c>
      <c r="Q466" s="43">
        <f t="shared" si="1693"/>
        <v>0.31761115954664348</v>
      </c>
      <c r="R466" s="43">
        <f t="shared" si="1693"/>
        <v>0.34095303436661889</v>
      </c>
      <c r="S466" s="43">
        <f t="shared" si="1693"/>
        <v>0.31576817995754297</v>
      </c>
      <c r="T466" s="43">
        <f t="shared" si="1693"/>
        <v>0.29935160062759514</v>
      </c>
      <c r="U466" s="43">
        <f t="shared" si="1693"/>
        <v>0.30069105951770142</v>
      </c>
      <c r="V466" s="43">
        <f t="shared" si="1693"/>
        <v>0.28637736793167956</v>
      </c>
      <c r="W466" s="43">
        <f t="shared" si="1693"/>
        <v>0.25523625013453882</v>
      </c>
      <c r="X466" s="43">
        <f t="shared" ref="X466" si="1694">IFERROR(X464/X427,"n/a")</f>
        <v>0.24463095447021863</v>
      </c>
      <c r="Y466" s="43">
        <f t="shared" si="1693"/>
        <v>0.24858123160479378</v>
      </c>
      <c r="Z466" s="43">
        <f t="shared" ca="1" si="1693"/>
        <v>0.28064203390456077</v>
      </c>
      <c r="AA466" s="43">
        <f t="shared" ca="1" si="1693"/>
        <v>0.27865154491624772</v>
      </c>
      <c r="AD466" s="43">
        <f t="shared" ref="AD466:AJ466" si="1695">IFERROR(AD464/AD427,"n/a")</f>
        <v>0.27737771739130435</v>
      </c>
      <c r="AE466" s="43">
        <f t="shared" si="1695"/>
        <v>0.35047538128634925</v>
      </c>
      <c r="AF466" s="43">
        <f t="shared" si="1695"/>
        <v>0.36126211947542225</v>
      </c>
      <c r="AG466" s="43">
        <f t="shared" si="1695"/>
        <v>0.36890979555354564</v>
      </c>
      <c r="AH466" s="43">
        <f t="shared" si="1695"/>
        <v>0.31825460422027246</v>
      </c>
      <c r="AI466" s="43">
        <f t="shared" si="1695"/>
        <v>0.28431677154747975</v>
      </c>
      <c r="AJ466" s="43">
        <f t="shared" ca="1" si="1695"/>
        <v>0.2641598347752363</v>
      </c>
    </row>
    <row r="468" spans="2:36" ht="10.15" x14ac:dyDescent="0.2">
      <c r="B468" s="2" t="s">
        <v>297</v>
      </c>
      <c r="C468" s="1"/>
    </row>
    <row r="470" spans="2:36" ht="10.15" x14ac:dyDescent="0.2">
      <c r="B470" s="5" t="s">
        <v>298</v>
      </c>
    </row>
    <row r="471" spans="2:36" ht="10.15" x14ac:dyDescent="0.2">
      <c r="B471" t="s">
        <v>299</v>
      </c>
      <c r="D471" s="59">
        <f>+H471/(1+H478)</f>
        <v>3.5227272727272729</v>
      </c>
      <c r="E471" s="59">
        <f>+I471/(1+I478)</f>
        <v>4.2391304347826093</v>
      </c>
      <c r="F471" s="61">
        <v>5</v>
      </c>
      <c r="G471" s="61">
        <v>5.7</v>
      </c>
      <c r="H471" s="61">
        <v>6.2</v>
      </c>
      <c r="I471" s="61">
        <v>7.8</v>
      </c>
      <c r="J471" s="61">
        <v>8.5</v>
      </c>
      <c r="K471" s="61">
        <v>9.1</v>
      </c>
      <c r="L471" s="61">
        <v>10</v>
      </c>
      <c r="M471" s="61">
        <v>10.199999999999999</v>
      </c>
      <c r="N471" s="61">
        <v>10.8</v>
      </c>
      <c r="O471" s="61">
        <v>11.2</v>
      </c>
      <c r="P471" s="61">
        <v>11.4</v>
      </c>
      <c r="Q471" s="61">
        <v>11.8</v>
      </c>
      <c r="R471" s="61">
        <v>12.2</v>
      </c>
      <c r="S471" s="61">
        <v>12.6</v>
      </c>
      <c r="T471" s="61">
        <v>12.8</v>
      </c>
      <c r="U471" s="61">
        <v>13.2</v>
      </c>
      <c r="V471" s="61">
        <v>13.5</v>
      </c>
      <c r="W471" s="61">
        <v>14</v>
      </c>
      <c r="X471" s="61">
        <v>14</v>
      </c>
      <c r="Y471" s="61">
        <v>14.2</v>
      </c>
      <c r="AD471" s="61">
        <v>3.129</v>
      </c>
      <c r="AE471" s="59">
        <f>+G471</f>
        <v>5.7</v>
      </c>
      <c r="AF471" s="59">
        <f>+K471</f>
        <v>9.1</v>
      </c>
      <c r="AG471" s="59">
        <f>+O471</f>
        <v>11.2</v>
      </c>
      <c r="AH471" s="59">
        <f>+S471</f>
        <v>12.6</v>
      </c>
      <c r="AI471" s="59">
        <f>+W471</f>
        <v>14</v>
      </c>
    </row>
    <row r="472" spans="2:36" ht="10.15" x14ac:dyDescent="0.2">
      <c r="B472" t="s">
        <v>300</v>
      </c>
      <c r="D472" s="59">
        <f>+H472/(1+H479)</f>
        <v>1.115702479338843</v>
      </c>
      <c r="E472" s="59">
        <f>+I472/(1+I479)</f>
        <v>1.3899613899613901</v>
      </c>
      <c r="F472" s="61">
        <v>1.6</v>
      </c>
      <c r="G472" s="61">
        <v>1.9</v>
      </c>
      <c r="H472" s="61">
        <v>2.7</v>
      </c>
      <c r="I472" s="61">
        <v>3.6</v>
      </c>
      <c r="J472" s="61">
        <v>4.3</v>
      </c>
      <c r="K472" s="61">
        <v>4.9000000000000004</v>
      </c>
      <c r="L472" s="61">
        <v>5.4</v>
      </c>
      <c r="M472" s="61">
        <v>6</v>
      </c>
      <c r="N472" s="61">
        <v>6.5</v>
      </c>
      <c r="O472" s="61">
        <v>7</v>
      </c>
      <c r="P472" s="61">
        <v>7.2</v>
      </c>
      <c r="Q472" s="61">
        <v>7.4</v>
      </c>
      <c r="R472" s="61">
        <v>7.6</v>
      </c>
      <c r="S472" s="61">
        <v>8</v>
      </c>
      <c r="T472" s="61">
        <v>8.3000000000000007</v>
      </c>
      <c r="U472" s="61">
        <v>8.6</v>
      </c>
      <c r="V472" s="61">
        <v>8.8000000000000007</v>
      </c>
      <c r="W472" s="61">
        <v>9.1</v>
      </c>
      <c r="X472" s="61">
        <v>9.1</v>
      </c>
      <c r="Y472" s="61">
        <v>9.5</v>
      </c>
      <c r="AD472" s="61">
        <v>0.86</v>
      </c>
      <c r="AE472" s="59">
        <f t="shared" ref="AE472:AE475" si="1696">+G472</f>
        <v>1.9</v>
      </c>
      <c r="AF472" s="59">
        <f t="shared" ref="AF472:AF475" si="1697">+K472</f>
        <v>4.9000000000000004</v>
      </c>
      <c r="AG472" s="59">
        <f t="shared" ref="AG472:AG475" si="1698">+O472</f>
        <v>7</v>
      </c>
      <c r="AH472" s="59">
        <f t="shared" ref="AH472:AH475" si="1699">+S472</f>
        <v>8</v>
      </c>
      <c r="AI472" s="59">
        <f t="shared" ref="AI472:AI475" si="1700">+W472</f>
        <v>9.1</v>
      </c>
    </row>
    <row r="473" spans="2:36" ht="10.15" x14ac:dyDescent="0.2">
      <c r="B473" t="s">
        <v>301</v>
      </c>
      <c r="D473" s="71">
        <f>+IFERROR(D472/D471,"n/a")</f>
        <v>0.31671554252199413</v>
      </c>
      <c r="E473" s="71">
        <f>+IFERROR(E472/E471,"n/a")</f>
        <v>0.32788832788832789</v>
      </c>
      <c r="F473" s="103">
        <v>0.32</v>
      </c>
      <c r="G473" s="103">
        <v>0.33</v>
      </c>
      <c r="H473" s="103">
        <v>0.44</v>
      </c>
      <c r="I473" s="103">
        <v>0.46</v>
      </c>
      <c r="J473" s="103">
        <v>0.51</v>
      </c>
      <c r="K473" s="103">
        <v>0.54</v>
      </c>
      <c r="L473" s="103">
        <v>0.54</v>
      </c>
      <c r="M473" s="103">
        <v>0.59</v>
      </c>
      <c r="N473" s="103">
        <v>0.6</v>
      </c>
      <c r="O473" s="103">
        <v>0.62</v>
      </c>
      <c r="P473" s="103">
        <v>0.63</v>
      </c>
      <c r="Q473" s="103">
        <v>0.63</v>
      </c>
      <c r="R473" s="103">
        <v>0.63</v>
      </c>
      <c r="S473" s="103">
        <v>0.63</v>
      </c>
      <c r="T473" s="103">
        <v>0.65</v>
      </c>
      <c r="U473" s="103">
        <v>0.65</v>
      </c>
      <c r="V473" s="103">
        <v>0.65</v>
      </c>
      <c r="W473" s="103">
        <v>0.65</v>
      </c>
      <c r="X473" s="103">
        <v>0.65</v>
      </c>
      <c r="Y473" s="103">
        <v>0.67</v>
      </c>
      <c r="AD473" s="103">
        <v>0.27</v>
      </c>
      <c r="AE473" s="71">
        <f t="shared" si="1696"/>
        <v>0.33</v>
      </c>
      <c r="AF473" s="71">
        <f t="shared" si="1697"/>
        <v>0.54</v>
      </c>
      <c r="AG473" s="71">
        <f t="shared" si="1698"/>
        <v>0.62</v>
      </c>
      <c r="AH473" s="71">
        <f t="shared" si="1699"/>
        <v>0.63</v>
      </c>
      <c r="AI473" s="71">
        <f t="shared" si="1700"/>
        <v>0.65</v>
      </c>
    </row>
    <row r="474" spans="2:36" ht="10.15" x14ac:dyDescent="0.2">
      <c r="B474" t="s">
        <v>302</v>
      </c>
      <c r="D474" s="59">
        <f>+H474/(1+H481)</f>
        <v>8.1651376146789012</v>
      </c>
      <c r="E474" s="59">
        <f>+I474/(1+I481)</f>
        <v>9.9484536082474229</v>
      </c>
      <c r="F474" s="61">
        <v>12</v>
      </c>
      <c r="G474" s="61">
        <v>14.8</v>
      </c>
      <c r="H474" s="61">
        <v>17.8</v>
      </c>
      <c r="I474" s="61">
        <v>19.3</v>
      </c>
      <c r="J474" s="61">
        <v>23.4</v>
      </c>
      <c r="K474" s="61">
        <v>28</v>
      </c>
      <c r="L474" s="61">
        <v>32.5</v>
      </c>
      <c r="M474" s="61">
        <v>39.299999999999997</v>
      </c>
      <c r="N474" s="61">
        <v>45.3</v>
      </c>
      <c r="O474" s="61">
        <v>50.6</v>
      </c>
      <c r="P474" s="61">
        <v>53.1</v>
      </c>
      <c r="Q474" s="61">
        <v>55.8</v>
      </c>
      <c r="R474" s="61">
        <v>58</v>
      </c>
      <c r="S474" s="61">
        <v>60</v>
      </c>
      <c r="T474" s="61">
        <v>64</v>
      </c>
      <c r="U474" s="61">
        <v>66</v>
      </c>
      <c r="V474" s="61">
        <v>68</v>
      </c>
      <c r="W474" s="61">
        <v>71</v>
      </c>
      <c r="X474" s="61">
        <v>71</v>
      </c>
      <c r="Y474" s="61">
        <v>72</v>
      </c>
      <c r="Z474" s="110"/>
      <c r="AA474" s="110"/>
      <c r="AB474" s="110"/>
      <c r="AC474" s="110"/>
      <c r="AD474" s="61">
        <v>6.9</v>
      </c>
      <c r="AE474" s="59">
        <f t="shared" si="1696"/>
        <v>14.8</v>
      </c>
      <c r="AF474" s="59">
        <f t="shared" si="1697"/>
        <v>28</v>
      </c>
      <c r="AG474" s="59">
        <f t="shared" si="1698"/>
        <v>50.6</v>
      </c>
      <c r="AH474" s="59">
        <f t="shared" si="1699"/>
        <v>60</v>
      </c>
      <c r="AI474" s="59">
        <f t="shared" si="1700"/>
        <v>71</v>
      </c>
    </row>
    <row r="475" spans="2:36" ht="10.15" x14ac:dyDescent="0.2">
      <c r="B475" t="s">
        <v>303</v>
      </c>
      <c r="D475" s="36" t="s">
        <v>76</v>
      </c>
      <c r="E475" s="36" t="s">
        <v>76</v>
      </c>
      <c r="F475" s="36" t="s">
        <v>76</v>
      </c>
      <c r="G475" s="36" t="s">
        <v>76</v>
      </c>
      <c r="H475" s="18">
        <v>30</v>
      </c>
      <c r="I475" s="18">
        <v>31</v>
      </c>
      <c r="J475" s="18">
        <v>35</v>
      </c>
      <c r="K475" s="18">
        <v>53</v>
      </c>
      <c r="L475" s="18">
        <v>88</v>
      </c>
      <c r="M475" s="18">
        <v>138</v>
      </c>
      <c r="N475" s="18">
        <v>182</v>
      </c>
      <c r="O475" s="18">
        <v>242</v>
      </c>
      <c r="P475" s="18">
        <v>292</v>
      </c>
      <c r="Q475" s="18">
        <v>356</v>
      </c>
      <c r="R475" s="18">
        <v>413</v>
      </c>
      <c r="S475" s="18">
        <v>485</v>
      </c>
      <c r="T475" s="18">
        <v>512</v>
      </c>
      <c r="U475" s="18">
        <v>529</v>
      </c>
      <c r="V475" s="18">
        <v>565</v>
      </c>
      <c r="W475" s="18">
        <v>581</v>
      </c>
      <c r="X475" s="18">
        <v>689</v>
      </c>
      <c r="Y475" s="18">
        <v>721</v>
      </c>
      <c r="AD475" s="36" t="s">
        <v>76</v>
      </c>
      <c r="AE475" s="40" t="str">
        <f t="shared" si="1696"/>
        <v>n/a</v>
      </c>
      <c r="AF475" s="31">
        <f t="shared" si="1697"/>
        <v>53</v>
      </c>
      <c r="AG475" s="31">
        <f t="shared" si="1698"/>
        <v>242</v>
      </c>
      <c r="AH475" s="31">
        <f t="shared" si="1699"/>
        <v>485</v>
      </c>
      <c r="AI475" s="31">
        <f t="shared" si="1700"/>
        <v>581</v>
      </c>
    </row>
    <row r="477" spans="2:36" ht="10.15" x14ac:dyDescent="0.2">
      <c r="B477" s="7" t="s">
        <v>28</v>
      </c>
    </row>
    <row r="478" spans="2:36" ht="10.15" x14ac:dyDescent="0.2">
      <c r="B478" s="8" t="s">
        <v>299</v>
      </c>
      <c r="F478" s="83"/>
      <c r="G478" s="83"/>
      <c r="H478" s="83">
        <v>0.76</v>
      </c>
      <c r="I478" s="83">
        <v>0.84</v>
      </c>
      <c r="J478" s="83">
        <v>0.68</v>
      </c>
      <c r="K478" s="83">
        <v>0.59</v>
      </c>
      <c r="L478" s="83">
        <v>0.61</v>
      </c>
      <c r="M478" s="83">
        <v>0.3</v>
      </c>
      <c r="N478" s="83">
        <v>0.27</v>
      </c>
      <c r="O478" s="83">
        <v>0.23</v>
      </c>
      <c r="P478" s="83">
        <v>0.14000000000000001</v>
      </c>
      <c r="Q478" s="83">
        <v>0.16</v>
      </c>
      <c r="R478" s="83">
        <v>0.13</v>
      </c>
      <c r="S478" s="83">
        <v>0.13</v>
      </c>
      <c r="T478" s="83">
        <v>0.12</v>
      </c>
      <c r="U478" s="83">
        <v>0.12</v>
      </c>
      <c r="V478" s="83">
        <v>0.11</v>
      </c>
      <c r="W478" s="83">
        <v>0.1</v>
      </c>
      <c r="X478" s="83">
        <v>0.1</v>
      </c>
      <c r="Y478" s="83">
        <v>7.0000000000000007E-2</v>
      </c>
      <c r="AE478" s="28">
        <f>+IFERROR(AE471/AD471-1,"n/a")</f>
        <v>0.82166826462128473</v>
      </c>
      <c r="AF478" s="28">
        <f t="shared" ref="AF478" si="1701">+K478</f>
        <v>0.59</v>
      </c>
      <c r="AG478" s="28">
        <f t="shared" ref="AG478" si="1702">+O478</f>
        <v>0.23</v>
      </c>
      <c r="AH478" s="28">
        <f t="shared" ref="AH478" si="1703">+S478</f>
        <v>0.13</v>
      </c>
      <c r="AI478" s="28">
        <f t="shared" ref="AI478" si="1704">+W478</f>
        <v>0.1</v>
      </c>
    </row>
    <row r="479" spans="2:36" ht="10.15" x14ac:dyDescent="0.2">
      <c r="B479" s="8" t="s">
        <v>300</v>
      </c>
      <c r="F479" s="83"/>
      <c r="G479" s="83"/>
      <c r="H479" s="83">
        <v>1.42</v>
      </c>
      <c r="I479" s="83">
        <v>1.59</v>
      </c>
      <c r="J479" s="83">
        <v>1.72</v>
      </c>
      <c r="K479" s="83">
        <v>1.55</v>
      </c>
      <c r="L479" s="83">
        <v>0.98</v>
      </c>
      <c r="M479" s="83">
        <v>0.67</v>
      </c>
      <c r="N479" s="83">
        <v>0.5</v>
      </c>
      <c r="O479" s="83">
        <v>0.42</v>
      </c>
      <c r="P479" s="83">
        <v>0.34</v>
      </c>
      <c r="Q479" s="83">
        <v>0.25</v>
      </c>
      <c r="R479" s="83">
        <v>0.17</v>
      </c>
      <c r="S479" s="83">
        <v>0.15</v>
      </c>
      <c r="T479" s="83">
        <v>0.15</v>
      </c>
      <c r="U479" s="83">
        <v>0.15</v>
      </c>
      <c r="V479" s="83">
        <v>0.16</v>
      </c>
      <c r="W479" s="83">
        <v>0.14000000000000001</v>
      </c>
      <c r="X479" s="83">
        <v>0.1</v>
      </c>
      <c r="Y479" s="83">
        <v>0.11</v>
      </c>
      <c r="AE479" s="28">
        <f t="shared" ref="AE479:AE482" si="1705">+IFERROR(AE472/AD472-1,"n/a")</f>
        <v>1.2093023255813953</v>
      </c>
      <c r="AF479" s="28">
        <f t="shared" ref="AF479:AF482" si="1706">+K479</f>
        <v>1.55</v>
      </c>
      <c r="AG479" s="28">
        <f t="shared" ref="AG479:AG482" si="1707">+O479</f>
        <v>0.42</v>
      </c>
      <c r="AH479" s="28">
        <f t="shared" ref="AH479:AH482" si="1708">+S479</f>
        <v>0.15</v>
      </c>
      <c r="AI479" s="28">
        <f t="shared" ref="AI479:AI482" si="1709">+W479</f>
        <v>0.14000000000000001</v>
      </c>
    </row>
    <row r="480" spans="2:36" ht="10.15" x14ac:dyDescent="0.2">
      <c r="B480" s="8" t="s">
        <v>301</v>
      </c>
      <c r="H480" s="28">
        <f>+IFERROR((1+H479)/(1+H478)-1,"n/a")</f>
        <v>0.375</v>
      </c>
      <c r="I480" s="28">
        <f t="shared" ref="I480:Y480" si="1710">+IFERROR((1+I479)/(1+I478)-1,"n/a")</f>
        <v>0.40760869565217384</v>
      </c>
      <c r="J480" s="28">
        <f t="shared" si="1710"/>
        <v>0.61904761904761885</v>
      </c>
      <c r="K480" s="28">
        <f t="shared" si="1710"/>
        <v>0.60377358490566047</v>
      </c>
      <c r="L480" s="28">
        <f t="shared" si="1710"/>
        <v>0.22981366459627339</v>
      </c>
      <c r="M480" s="28">
        <f t="shared" si="1710"/>
        <v>0.28461538461538449</v>
      </c>
      <c r="N480" s="28">
        <f t="shared" si="1710"/>
        <v>0.18110236220472431</v>
      </c>
      <c r="O480" s="28">
        <f t="shared" si="1710"/>
        <v>0.15447154471544722</v>
      </c>
      <c r="P480" s="28">
        <f t="shared" si="1710"/>
        <v>0.17543859649122795</v>
      </c>
      <c r="Q480" s="28">
        <f t="shared" si="1710"/>
        <v>7.7586206896551824E-2</v>
      </c>
      <c r="R480" s="28">
        <f t="shared" si="1710"/>
        <v>3.539823008849563E-2</v>
      </c>
      <c r="S480" s="28">
        <f t="shared" si="1710"/>
        <v>1.7699115044247815E-2</v>
      </c>
      <c r="T480" s="28">
        <f t="shared" si="1710"/>
        <v>2.6785714285714191E-2</v>
      </c>
      <c r="U480" s="28">
        <f t="shared" si="1710"/>
        <v>2.6785714285714191E-2</v>
      </c>
      <c r="V480" s="28">
        <f t="shared" si="1710"/>
        <v>4.5045045045044807E-2</v>
      </c>
      <c r="W480" s="28">
        <f t="shared" si="1710"/>
        <v>3.6363636363636376E-2</v>
      </c>
      <c r="X480" s="28">
        <f t="shared" si="1710"/>
        <v>0</v>
      </c>
      <c r="Y480" s="28">
        <f t="shared" si="1710"/>
        <v>3.7383177570093462E-2</v>
      </c>
      <c r="AE480" s="28">
        <f t="shared" si="1705"/>
        <v>0.2222222222222221</v>
      </c>
      <c r="AF480" s="28">
        <f t="shared" si="1706"/>
        <v>0.60377358490566047</v>
      </c>
      <c r="AG480" s="28">
        <f t="shared" si="1707"/>
        <v>0.15447154471544722</v>
      </c>
      <c r="AH480" s="28">
        <f t="shared" si="1708"/>
        <v>1.7699115044247815E-2</v>
      </c>
      <c r="AI480" s="28">
        <f t="shared" si="1709"/>
        <v>3.6363636363636376E-2</v>
      </c>
    </row>
    <row r="481" spans="2:35" ht="10.15" x14ac:dyDescent="0.2">
      <c r="B481" s="8" t="s">
        <v>302</v>
      </c>
      <c r="H481" s="83">
        <v>1.18</v>
      </c>
      <c r="I481" s="83">
        <v>0.94</v>
      </c>
      <c r="J481" s="83">
        <v>0.94</v>
      </c>
      <c r="K481" s="83">
        <v>0.89</v>
      </c>
      <c r="L481" s="83">
        <v>0.83</v>
      </c>
      <c r="M481" s="83">
        <v>1.04</v>
      </c>
      <c r="N481" s="83">
        <v>0.94</v>
      </c>
      <c r="O481" s="83">
        <v>0.81</v>
      </c>
      <c r="P481" s="83">
        <v>0.63</v>
      </c>
      <c r="Q481" s="83">
        <v>0.42</v>
      </c>
      <c r="R481" s="83">
        <v>0.28000000000000003</v>
      </c>
      <c r="S481" s="83">
        <v>0.19</v>
      </c>
      <c r="T481" s="83">
        <v>0.2</v>
      </c>
      <c r="U481" s="83">
        <v>0.19</v>
      </c>
      <c r="V481" s="83">
        <v>0.18</v>
      </c>
      <c r="W481" s="83">
        <v>0.17</v>
      </c>
      <c r="X481" s="28">
        <f>+IFERROR(X474/T474-1,"n/a")</f>
        <v>0.109375</v>
      </c>
      <c r="Y481" s="28">
        <f>+IFERROR(Y474/U474-1,"n/a")</f>
        <v>9.0909090909090828E-2</v>
      </c>
      <c r="AE481" s="28">
        <f t="shared" si="1705"/>
        <v>1.1449275362318843</v>
      </c>
      <c r="AF481" s="28">
        <f t="shared" si="1706"/>
        <v>0.89</v>
      </c>
      <c r="AG481" s="28">
        <f t="shared" si="1707"/>
        <v>0.81</v>
      </c>
      <c r="AH481" s="28">
        <f t="shared" si="1708"/>
        <v>0.19</v>
      </c>
      <c r="AI481" s="28">
        <f t="shared" si="1709"/>
        <v>0.17</v>
      </c>
    </row>
    <row r="482" spans="2:35" ht="10.15" x14ac:dyDescent="0.2">
      <c r="B482" s="8" t="s">
        <v>303</v>
      </c>
      <c r="H482" s="83" t="s">
        <v>76</v>
      </c>
      <c r="I482" s="83" t="s">
        <v>76</v>
      </c>
      <c r="J482" s="83" t="s">
        <v>76</v>
      </c>
      <c r="K482" s="83" t="s">
        <v>76</v>
      </c>
      <c r="L482" s="83">
        <v>2.97</v>
      </c>
      <c r="M482" s="83">
        <v>3.4</v>
      </c>
      <c r="N482" s="83">
        <v>4.17</v>
      </c>
      <c r="O482" s="83">
        <v>3.53</v>
      </c>
      <c r="P482" s="83">
        <v>2.33</v>
      </c>
      <c r="Q482" s="83">
        <v>1.58</v>
      </c>
      <c r="R482" s="83">
        <v>1.27</v>
      </c>
      <c r="S482" s="83">
        <v>1</v>
      </c>
      <c r="T482" s="83">
        <v>0.75</v>
      </c>
      <c r="U482" s="83">
        <v>0.48</v>
      </c>
      <c r="V482" s="83">
        <v>0.37</v>
      </c>
      <c r="W482" s="83">
        <v>0.2</v>
      </c>
      <c r="X482" s="83">
        <v>0.35</v>
      </c>
      <c r="Y482" s="83">
        <v>0.36</v>
      </c>
      <c r="AE482" s="28" t="str">
        <f t="shared" si="1705"/>
        <v>n/a</v>
      </c>
      <c r="AF482" s="28" t="str">
        <f t="shared" si="1706"/>
        <v>n/a</v>
      </c>
      <c r="AG482" s="28">
        <f t="shared" si="1707"/>
        <v>3.53</v>
      </c>
      <c r="AH482" s="28">
        <f t="shared" si="1708"/>
        <v>1</v>
      </c>
      <c r="AI482" s="28">
        <f t="shared" si="1709"/>
        <v>0.2</v>
      </c>
    </row>
    <row r="484" spans="2:35" ht="10.15" x14ac:dyDescent="0.2">
      <c r="B484" s="5" t="s">
        <v>20</v>
      </c>
    </row>
    <row r="485" spans="2:35" ht="10.15" x14ac:dyDescent="0.2">
      <c r="B485" t="s">
        <v>304</v>
      </c>
      <c r="D485" s="59">
        <f>H485/(1+H493)</f>
        <v>2.258064516129032</v>
      </c>
      <c r="E485" s="59">
        <f>I485/(1+I493)</f>
        <v>2.3728813559322033</v>
      </c>
      <c r="F485" s="61">
        <v>2.4</v>
      </c>
      <c r="G485" s="61">
        <v>2.6709999999999998</v>
      </c>
      <c r="H485" s="61">
        <v>2.8</v>
      </c>
      <c r="I485" s="61">
        <v>2.8</v>
      </c>
      <c r="J485" s="61">
        <v>2.9</v>
      </c>
      <c r="K485" s="61">
        <v>3.1</v>
      </c>
      <c r="L485" s="61">
        <v>3.3</v>
      </c>
      <c r="M485" s="61">
        <v>3.7</v>
      </c>
      <c r="N485" s="61">
        <v>4.0999999999999996</v>
      </c>
      <c r="O485" s="61">
        <v>4.8</v>
      </c>
      <c r="P485" s="61">
        <v>5</v>
      </c>
      <c r="Q485" s="61">
        <v>5.4</v>
      </c>
      <c r="R485" s="61">
        <v>5.7</v>
      </c>
      <c r="S485" s="61">
        <v>6.1</v>
      </c>
      <c r="T485" s="61">
        <v>6.4</v>
      </c>
      <c r="U485" s="61">
        <v>6.6</v>
      </c>
      <c r="V485" s="61">
        <v>6.9</v>
      </c>
      <c r="W485" s="61">
        <v>7.1</v>
      </c>
      <c r="X485" s="61">
        <v>7.4</v>
      </c>
      <c r="Y485" s="61">
        <v>7.6</v>
      </c>
      <c r="AD485" s="104">
        <v>2.109</v>
      </c>
      <c r="AE485" s="59">
        <f>+G485</f>
        <v>2.6709999999999998</v>
      </c>
      <c r="AF485" s="59">
        <f>+K485</f>
        <v>3.1</v>
      </c>
      <c r="AG485" s="59">
        <f>+O485</f>
        <v>4.8</v>
      </c>
      <c r="AH485" s="59">
        <f>+S485</f>
        <v>6.1</v>
      </c>
      <c r="AI485" s="59">
        <f>+W485</f>
        <v>7.1</v>
      </c>
    </row>
    <row r="486" spans="2:35" ht="10.15" x14ac:dyDescent="0.2">
      <c r="B486" t="s">
        <v>306</v>
      </c>
      <c r="D486" s="104" t="s">
        <v>76</v>
      </c>
      <c r="E486" s="104" t="s">
        <v>76</v>
      </c>
      <c r="F486" s="104" t="s">
        <v>76</v>
      </c>
      <c r="G486" s="104" t="s">
        <v>76</v>
      </c>
      <c r="H486" s="104" t="s">
        <v>76</v>
      </c>
      <c r="I486" s="104" t="s">
        <v>76</v>
      </c>
      <c r="J486" s="104" t="s">
        <v>76</v>
      </c>
      <c r="K486" s="104" t="s">
        <v>76</v>
      </c>
      <c r="L486" s="104" t="s">
        <v>76</v>
      </c>
      <c r="M486" s="104" t="s">
        <v>76</v>
      </c>
      <c r="N486" s="104" t="s">
        <v>76</v>
      </c>
      <c r="O486" s="104" t="s">
        <v>76</v>
      </c>
      <c r="P486" s="104" t="s">
        <v>76</v>
      </c>
      <c r="Q486" s="104" t="s">
        <v>76</v>
      </c>
      <c r="R486" s="104" t="s">
        <v>76</v>
      </c>
      <c r="S486" s="104" t="s">
        <v>76</v>
      </c>
      <c r="T486" s="104" t="s">
        <v>76</v>
      </c>
      <c r="U486" s="104" t="s">
        <v>76</v>
      </c>
      <c r="V486" s="104" t="s">
        <v>76</v>
      </c>
      <c r="W486" s="104" t="s">
        <v>76</v>
      </c>
      <c r="X486" s="104" t="s">
        <v>76</v>
      </c>
      <c r="Y486" s="104" t="s">
        <v>76</v>
      </c>
      <c r="Z486" s="110"/>
      <c r="AA486" s="110"/>
      <c r="AB486" s="110"/>
      <c r="AC486" s="110"/>
      <c r="AD486" s="109">
        <f>+IFERROR(AD487/AD485,"n/a")</f>
        <v>4.9743954480796582</v>
      </c>
      <c r="AE486" s="109">
        <f>+IFERROR(AE487/AE485,"n/a")</f>
        <v>8.6926244852115317</v>
      </c>
      <c r="AF486" s="109">
        <f t="shared" ref="AF486:AI486" si="1711">+IFERROR(AF487/AF485,"n/a")</f>
        <v>8.387096774193548</v>
      </c>
      <c r="AG486" s="109">
        <f t="shared" si="1711"/>
        <v>13.75</v>
      </c>
      <c r="AH486" s="109">
        <f t="shared" si="1711"/>
        <v>19.57377049180328</v>
      </c>
      <c r="AI486" s="109">
        <f t="shared" si="1711"/>
        <v>23.22535211267606</v>
      </c>
    </row>
    <row r="487" spans="2:35" ht="10.15" x14ac:dyDescent="0.2">
      <c r="B487" t="s">
        <v>305</v>
      </c>
      <c r="D487" s="104" t="s">
        <v>76</v>
      </c>
      <c r="E487" s="104" t="s">
        <v>76</v>
      </c>
      <c r="F487" s="104" t="s">
        <v>76</v>
      </c>
      <c r="G487" s="104" t="s">
        <v>76</v>
      </c>
      <c r="H487" s="104" t="s">
        <v>76</v>
      </c>
      <c r="I487" s="104" t="s">
        <v>76</v>
      </c>
      <c r="J487" s="104" t="s">
        <v>76</v>
      </c>
      <c r="K487" s="104" t="s">
        <v>76</v>
      </c>
      <c r="L487" s="104">
        <v>10.6</v>
      </c>
      <c r="M487" s="104">
        <v>14.4</v>
      </c>
      <c r="N487" s="104">
        <v>18.3</v>
      </c>
      <c r="O487" s="104">
        <v>22.7</v>
      </c>
      <c r="P487" s="104">
        <v>21.3</v>
      </c>
      <c r="Q487" s="104">
        <v>29.3</v>
      </c>
      <c r="R487" s="104">
        <v>32.200000000000003</v>
      </c>
      <c r="S487" s="104">
        <v>36.6</v>
      </c>
      <c r="T487" s="104">
        <v>36.299999999999997</v>
      </c>
      <c r="U487" s="104">
        <v>40.200000000000003</v>
      </c>
      <c r="V487" s="104">
        <v>42.2</v>
      </c>
      <c r="W487" s="104">
        <v>46.2</v>
      </c>
      <c r="X487" s="104">
        <v>48.4</v>
      </c>
      <c r="Y487" s="104">
        <v>55.3</v>
      </c>
      <c r="Z487" s="110"/>
      <c r="AA487" s="110"/>
      <c r="AB487" s="110"/>
      <c r="AC487" s="110"/>
      <c r="AD487" s="104">
        <v>10.491</v>
      </c>
      <c r="AE487" s="104">
        <v>23.218</v>
      </c>
      <c r="AF487" s="104">
        <v>26</v>
      </c>
      <c r="AG487" s="109">
        <f>+IFERROR(L487+M487+N487+O487,"n/a")</f>
        <v>66</v>
      </c>
      <c r="AH487" s="109">
        <f>+IFERROR(P487+Q487+R487+S487,"n/a")</f>
        <v>119.4</v>
      </c>
      <c r="AI487" s="109">
        <f>+IFERROR(T487+U487+V487+W487,"n/a")</f>
        <v>164.9</v>
      </c>
    </row>
    <row r="488" spans="2:35" ht="10.15" x14ac:dyDescent="0.2">
      <c r="B488" t="s">
        <v>307</v>
      </c>
      <c r="D488" s="45" t="str">
        <f t="shared" ref="D488" si="1712">+IFERROR(D489/(D487/1000),"n/a")</f>
        <v>n/a</v>
      </c>
      <c r="E488" s="45" t="str">
        <f t="shared" ref="E488" si="1713">+IFERROR(E489/(E487/1000),"n/a")</f>
        <v>n/a</v>
      </c>
      <c r="F488" s="45" t="str">
        <f t="shared" ref="F488" si="1714">+IFERROR(F489/(F487/1000),"n/a")</f>
        <v>n/a</v>
      </c>
      <c r="G488" s="45" t="str">
        <f t="shared" ref="G488" si="1715">+IFERROR(G489/(G487/1000),"n/a")</f>
        <v>n/a</v>
      </c>
      <c r="H488" s="45" t="str">
        <f t="shared" ref="H488" si="1716">+IFERROR(H489/(H487/1000),"n/a")</f>
        <v>n/a</v>
      </c>
      <c r="I488" s="45" t="str">
        <f t="shared" ref="I488" si="1717">+IFERROR(I489/(I487/1000),"n/a")</f>
        <v>n/a</v>
      </c>
      <c r="J488" s="45" t="str">
        <f t="shared" ref="J488" si="1718">+IFERROR(J489/(J487/1000),"n/a")</f>
        <v>n/a</v>
      </c>
      <c r="K488" s="45" t="str">
        <f t="shared" ref="K488" si="1719">+IFERROR(K489/(K487/1000),"n/a")</f>
        <v>n/a</v>
      </c>
      <c r="L488" s="45">
        <f t="shared" ref="L488" si="1720">+IFERROR(L489/(L487/1000),"n/a")</f>
        <v>26886.792452830188</v>
      </c>
      <c r="M488" s="45">
        <f t="shared" ref="M488" si="1721">+IFERROR(M489/(M487/1000),"n/a")</f>
        <v>28611.111111111113</v>
      </c>
      <c r="N488" s="45">
        <f t="shared" ref="N488" si="1722">+IFERROR(N489/(N487/1000),"n/a")</f>
        <v>27814.207650273223</v>
      </c>
      <c r="O488" s="45">
        <f t="shared" ref="O488" si="1723">+IFERROR(O489/(O487/1000),"n/a")</f>
        <v>28105.726872246698</v>
      </c>
      <c r="P488" s="45">
        <f t="shared" ref="P488" si="1724">+IFERROR(P489/(P487/1000),"n/a")</f>
        <v>20093.896713615024</v>
      </c>
      <c r="Q488" s="45">
        <f t="shared" ref="Q488" si="1725">+IFERROR(Q489/(Q487/1000),"n/a")</f>
        <v>21092.150170648463</v>
      </c>
      <c r="R488" s="45">
        <f t="shared" ref="R488" si="1726">+IFERROR(R489/(R487/1000),"n/a")</f>
        <v>24937.888198757766</v>
      </c>
      <c r="S488" s="45">
        <f t="shared" ref="S488" si="1727">+IFERROR(S489/(S487/1000),"n/a")</f>
        <v>27950.819672131147</v>
      </c>
      <c r="T488" s="45">
        <f t="shared" ref="T488" si="1728">+IFERROR(T489/(T487/1000),"n/a")</f>
        <v>21085.399449035813</v>
      </c>
      <c r="U488" s="45">
        <f t="shared" ref="U488" si="1729">+IFERROR(U489/(U487/1000),"n/a")</f>
        <v>21293.532338308458</v>
      </c>
      <c r="V488" s="45">
        <f t="shared" ref="V488" si="1730">+IFERROR(V489/(V487/1000),"n/a")</f>
        <v>28483.412322274882</v>
      </c>
      <c r="W488" s="45">
        <f t="shared" ref="W488:X488" si="1731">+IFERROR(W489/(W487/1000),"n/a")</f>
        <v>29007.142857142855</v>
      </c>
      <c r="X488" s="45">
        <f t="shared" si="1731"/>
        <v>25618.760330578516</v>
      </c>
      <c r="Y488" s="45">
        <f t="shared" ref="Y488" si="1732">+IFERROR(Y489/(Y487/1000),"n/a")</f>
        <v>25076.311030741414</v>
      </c>
      <c r="AD488" s="45">
        <f t="shared" ref="AD488:AH488" si="1733">+IFERROR(AD489/(AD487/1000),"n/a")</f>
        <v>39557.716137641786</v>
      </c>
      <c r="AE488" s="45">
        <f t="shared" si="1733"/>
        <v>27064.010313919247</v>
      </c>
      <c r="AF488" s="45">
        <f t="shared" si="1733"/>
        <v>31461.538461538465</v>
      </c>
      <c r="AG488" s="45">
        <f t="shared" si="1733"/>
        <v>27939.393939393936</v>
      </c>
      <c r="AH488" s="45">
        <f t="shared" si="1733"/>
        <v>24053.6013400335</v>
      </c>
      <c r="AI488" s="45">
        <f>+IFERROR(AI489/(AI487/1000),"n/a")</f>
        <v>25248.817465130382</v>
      </c>
    </row>
    <row r="489" spans="2:35" ht="10.15" x14ac:dyDescent="0.2">
      <c r="B489" t="s">
        <v>62</v>
      </c>
      <c r="D489" s="19">
        <f t="shared" ref="D489:X489" si="1734">+D180</f>
        <v>107.43243243243244</v>
      </c>
      <c r="E489" s="19">
        <f t="shared" si="1734"/>
        <v>134.93975903614458</v>
      </c>
      <c r="F489" s="19">
        <f t="shared" si="1734"/>
        <v>140</v>
      </c>
      <c r="G489" s="19">
        <f t="shared" si="1734"/>
        <v>246</v>
      </c>
      <c r="H489" s="19">
        <f t="shared" si="1734"/>
        <v>159</v>
      </c>
      <c r="I489" s="19">
        <f t="shared" si="1734"/>
        <v>112</v>
      </c>
      <c r="J489" s="19">
        <f t="shared" si="1734"/>
        <v>206</v>
      </c>
      <c r="K489" s="19">
        <f t="shared" si="1734"/>
        <v>341</v>
      </c>
      <c r="L489" s="19">
        <f t="shared" si="1734"/>
        <v>285</v>
      </c>
      <c r="M489" s="19">
        <f t="shared" si="1734"/>
        <v>412</v>
      </c>
      <c r="N489" s="19">
        <f t="shared" si="1734"/>
        <v>509</v>
      </c>
      <c r="O489" s="19">
        <f t="shared" si="1734"/>
        <v>638</v>
      </c>
      <c r="P489" s="19">
        <f t="shared" si="1734"/>
        <v>428</v>
      </c>
      <c r="Q489" s="19">
        <f t="shared" si="1734"/>
        <v>618</v>
      </c>
      <c r="R489" s="19">
        <f t="shared" si="1734"/>
        <v>803</v>
      </c>
      <c r="S489" s="19">
        <f t="shared" si="1734"/>
        <v>1023</v>
      </c>
      <c r="T489" s="19">
        <f t="shared" si="1734"/>
        <v>765.4</v>
      </c>
      <c r="U489" s="19">
        <f t="shared" si="1734"/>
        <v>856</v>
      </c>
      <c r="V489" s="19">
        <f t="shared" si="1734"/>
        <v>1202</v>
      </c>
      <c r="W489" s="19">
        <f t="shared" si="1734"/>
        <v>1340.13</v>
      </c>
      <c r="X489" s="19">
        <f t="shared" si="1734"/>
        <v>1239.9480000000001</v>
      </c>
      <c r="Y489" s="19">
        <f t="shared" ref="Y489" si="1735">+Y180</f>
        <v>1386.72</v>
      </c>
      <c r="AD489" s="19">
        <f>+AD180</f>
        <v>415</v>
      </c>
      <c r="AE489" s="40">
        <f>+IFERROR(D489+E489+F489+G489,"n/a")</f>
        <v>628.37219146857706</v>
      </c>
      <c r="AF489" s="31">
        <f>+IFERROR(H489+I489+J489+K489,"n/a")</f>
        <v>818</v>
      </c>
      <c r="AG489" s="40">
        <f>+IFERROR(L489+M489+N489+O489,"n/a")</f>
        <v>1844</v>
      </c>
      <c r="AH489" s="40">
        <f>+IFERROR(P489+Q489+R489+S489,"n/a")</f>
        <v>2872</v>
      </c>
      <c r="AI489" s="40">
        <f>+IFERROR(T489+U489+V489+W489,"n/a")</f>
        <v>4163.5300000000007</v>
      </c>
    </row>
    <row r="490" spans="2:35" ht="10.15" x14ac:dyDescent="0.2">
      <c r="B490" t="s">
        <v>333</v>
      </c>
      <c r="D490" s="104" t="s">
        <v>76</v>
      </c>
      <c r="E490" s="104" t="s">
        <v>76</v>
      </c>
      <c r="F490" s="104" t="s">
        <v>76</v>
      </c>
      <c r="G490" s="104" t="s">
        <v>76</v>
      </c>
      <c r="H490" s="104" t="s">
        <v>76</v>
      </c>
      <c r="I490" s="104">
        <v>0.31</v>
      </c>
      <c r="J490" s="104">
        <v>0.41</v>
      </c>
      <c r="K490" s="104">
        <v>0.48499999999999999</v>
      </c>
      <c r="L490" s="104">
        <v>0.65</v>
      </c>
      <c r="M490" s="104">
        <v>0.95</v>
      </c>
      <c r="N490" s="104">
        <v>1.2</v>
      </c>
      <c r="O490" s="104">
        <v>1.5</v>
      </c>
      <c r="P490" s="104">
        <v>1.6</v>
      </c>
      <c r="Q490" s="104">
        <v>2.1</v>
      </c>
      <c r="R490" s="104">
        <v>2.4</v>
      </c>
      <c r="S490" s="104">
        <v>2.8</v>
      </c>
      <c r="T490" s="104">
        <v>3.1</v>
      </c>
      <c r="U490" s="104">
        <v>3.9</v>
      </c>
      <c r="V490" s="104">
        <v>4.5</v>
      </c>
      <c r="W490" s="104" t="s">
        <v>76</v>
      </c>
      <c r="X490" s="104" t="s">
        <v>76</v>
      </c>
      <c r="Y490" s="104" t="s">
        <v>76</v>
      </c>
      <c r="AD490" s="104" t="s">
        <v>76</v>
      </c>
      <c r="AE490" s="109" t="str">
        <f>+G490</f>
        <v>n/a</v>
      </c>
      <c r="AF490" s="109">
        <f>+K490</f>
        <v>0.48499999999999999</v>
      </c>
      <c r="AG490" s="109">
        <f>+O490</f>
        <v>1.5</v>
      </c>
      <c r="AH490" s="109">
        <f>+S490</f>
        <v>2.8</v>
      </c>
      <c r="AI490" s="109" t="str">
        <f>+W490</f>
        <v>n/a</v>
      </c>
    </row>
    <row r="492" spans="2:35" ht="10.15" x14ac:dyDescent="0.2">
      <c r="B492" s="7" t="s">
        <v>28</v>
      </c>
      <c r="H492" s="71"/>
      <c r="I492" s="71"/>
      <c r="J492" s="71"/>
      <c r="K492" s="71"/>
      <c r="L492" s="71"/>
      <c r="M492" s="71"/>
      <c r="N492" s="71"/>
      <c r="O492" s="71"/>
      <c r="P492" s="71"/>
      <c r="Q492" s="71"/>
      <c r="R492" s="71"/>
      <c r="S492" s="71"/>
      <c r="T492" s="71"/>
      <c r="U492" s="71"/>
      <c r="V492" s="71"/>
      <c r="W492" s="71"/>
    </row>
    <row r="493" spans="2:35" ht="10.15" x14ac:dyDescent="0.2">
      <c r="B493" s="8" t="s">
        <v>304</v>
      </c>
      <c r="H493" s="83">
        <v>0.24</v>
      </c>
      <c r="I493" s="83">
        <v>0.18</v>
      </c>
      <c r="J493" s="83">
        <v>0.21</v>
      </c>
      <c r="K493" s="83">
        <v>0.16</v>
      </c>
      <c r="L493" s="83">
        <v>0.19</v>
      </c>
      <c r="M493" s="83">
        <v>0.33</v>
      </c>
      <c r="N493" s="83">
        <v>0.39</v>
      </c>
      <c r="O493" s="83">
        <v>0.44</v>
      </c>
      <c r="P493" s="83">
        <v>0.5</v>
      </c>
      <c r="Q493" s="83">
        <v>0.42</v>
      </c>
      <c r="R493" s="83">
        <v>0.34</v>
      </c>
      <c r="S493" s="83">
        <v>0.28000000000000003</v>
      </c>
      <c r="T493" s="83">
        <v>0.27</v>
      </c>
      <c r="U493" s="83">
        <v>0.22</v>
      </c>
      <c r="V493" s="83">
        <v>0.2</v>
      </c>
      <c r="W493" s="83">
        <v>0.18</v>
      </c>
      <c r="X493" s="83">
        <v>0.16</v>
      </c>
      <c r="Y493" s="83">
        <v>0.15</v>
      </c>
      <c r="AE493" s="28">
        <f>+IFERROR(AE485/AD485-1,"n/a")</f>
        <v>0.2664770033191084</v>
      </c>
      <c r="AF493" s="28">
        <f>+K493</f>
        <v>0.16</v>
      </c>
      <c r="AG493" s="28">
        <f>+O493</f>
        <v>0.44</v>
      </c>
      <c r="AH493" s="28">
        <f>+S493</f>
        <v>0.28000000000000003</v>
      </c>
      <c r="AI493" s="28">
        <f>+W493</f>
        <v>0.18</v>
      </c>
    </row>
    <row r="494" spans="2:35" ht="10.15" x14ac:dyDescent="0.2">
      <c r="B494" s="8" t="s">
        <v>306</v>
      </c>
      <c r="H494" s="28" t="str">
        <f t="shared" ref="H494:Y494" si="1736">+IFERROR(H486/D486-1,"n/a")</f>
        <v>n/a</v>
      </c>
      <c r="I494" s="28" t="str">
        <f t="shared" si="1736"/>
        <v>n/a</v>
      </c>
      <c r="J494" s="28" t="str">
        <f t="shared" si="1736"/>
        <v>n/a</v>
      </c>
      <c r="K494" s="28" t="str">
        <f t="shared" si="1736"/>
        <v>n/a</v>
      </c>
      <c r="L494" s="28" t="str">
        <f t="shared" si="1736"/>
        <v>n/a</v>
      </c>
      <c r="M494" s="28" t="str">
        <f t="shared" si="1736"/>
        <v>n/a</v>
      </c>
      <c r="N494" s="28" t="str">
        <f t="shared" si="1736"/>
        <v>n/a</v>
      </c>
      <c r="O494" s="28" t="str">
        <f t="shared" si="1736"/>
        <v>n/a</v>
      </c>
      <c r="P494" s="28" t="str">
        <f t="shared" si="1736"/>
        <v>n/a</v>
      </c>
      <c r="Q494" s="28" t="str">
        <f t="shared" si="1736"/>
        <v>n/a</v>
      </c>
      <c r="R494" s="28" t="str">
        <f t="shared" si="1736"/>
        <v>n/a</v>
      </c>
      <c r="S494" s="28" t="str">
        <f t="shared" si="1736"/>
        <v>n/a</v>
      </c>
      <c r="T494" s="28" t="str">
        <f t="shared" si="1736"/>
        <v>n/a</v>
      </c>
      <c r="U494" s="28" t="str">
        <f t="shared" si="1736"/>
        <v>n/a</v>
      </c>
      <c r="V494" s="28" t="str">
        <f t="shared" si="1736"/>
        <v>n/a</v>
      </c>
      <c r="W494" s="28" t="str">
        <f t="shared" si="1736"/>
        <v>n/a</v>
      </c>
      <c r="X494" s="28" t="str">
        <f t="shared" si="1736"/>
        <v>n/a</v>
      </c>
      <c r="Y494" s="28" t="str">
        <f t="shared" si="1736"/>
        <v>n/a</v>
      </c>
      <c r="AE494" s="28">
        <f>+IFERROR(AE486/AD486-1,"n/a")</f>
        <v>0.7474735525032048</v>
      </c>
      <c r="AF494" s="28">
        <f>+IFERROR(AF486/AE486-1,"n/a")</f>
        <v>-3.5147924719141854E-2</v>
      </c>
      <c r="AG494" s="28">
        <f>+IFERROR(AG486/AF486-1,"n/a")</f>
        <v>0.63942307692307709</v>
      </c>
      <c r="AH494" s="28">
        <f>+IFERROR(AH486/AG486-1,"n/a")</f>
        <v>0.42354694485842037</v>
      </c>
      <c r="AI494" s="28">
        <f>+IFERROR(AI486/AH486-1,"n/a")</f>
        <v>0.18655483992733624</v>
      </c>
    </row>
    <row r="495" spans="2:35" ht="10.15" x14ac:dyDescent="0.2">
      <c r="B495" s="8" t="s">
        <v>305</v>
      </c>
      <c r="H495" s="83" t="s">
        <v>76</v>
      </c>
      <c r="I495" s="83" t="s">
        <v>76</v>
      </c>
      <c r="J495" s="83" t="s">
        <v>76</v>
      </c>
      <c r="K495" s="83" t="s">
        <v>76</v>
      </c>
      <c r="L495" s="83" t="s">
        <v>76</v>
      </c>
      <c r="M495" s="83" t="s">
        <v>76</v>
      </c>
      <c r="N495" s="83" t="s">
        <v>76</v>
      </c>
      <c r="O495" s="83" t="s">
        <v>76</v>
      </c>
      <c r="P495" s="83">
        <v>1.02</v>
      </c>
      <c r="Q495" s="83">
        <v>1.04</v>
      </c>
      <c r="R495" s="83">
        <v>0.76</v>
      </c>
      <c r="S495" s="83">
        <v>0.61</v>
      </c>
      <c r="T495" s="83">
        <v>0.71</v>
      </c>
      <c r="U495" s="83">
        <v>0.37</v>
      </c>
      <c r="V495" s="83">
        <v>0.31</v>
      </c>
      <c r="W495" s="83">
        <v>0.26</v>
      </c>
      <c r="X495" s="83">
        <v>0.33</v>
      </c>
      <c r="Y495" s="83">
        <v>0.38</v>
      </c>
      <c r="AE495" s="28">
        <f>+IFERROR(AE487/AD487-1,"n/a")</f>
        <v>1.2131350681536555</v>
      </c>
      <c r="AF495" s="28">
        <f>+IFERROR(AF487/AE487-1,"n/a")</f>
        <v>0.11982082866741317</v>
      </c>
      <c r="AG495" s="83">
        <v>1.56</v>
      </c>
      <c r="AH495" s="83">
        <v>0.81</v>
      </c>
      <c r="AI495" s="83">
        <v>0.38</v>
      </c>
    </row>
    <row r="496" spans="2:35" ht="10.15" x14ac:dyDescent="0.2">
      <c r="B496" s="8" t="s">
        <v>307</v>
      </c>
      <c r="H496" s="28" t="str">
        <f>+IFERROR((1+H497)/(1+H495)-1,"n/a")</f>
        <v>n/a</v>
      </c>
      <c r="I496" s="28" t="str">
        <f t="shared" ref="I496:W496" si="1737">+IFERROR((1+I497)/(1+I495)-1,"n/a")</f>
        <v>n/a</v>
      </c>
      <c r="J496" s="28" t="str">
        <f t="shared" si="1737"/>
        <v>n/a</v>
      </c>
      <c r="K496" s="28" t="str">
        <f t="shared" si="1737"/>
        <v>n/a</v>
      </c>
      <c r="L496" s="28" t="str">
        <f t="shared" si="1737"/>
        <v>n/a</v>
      </c>
      <c r="M496" s="28" t="str">
        <f t="shared" si="1737"/>
        <v>n/a</v>
      </c>
      <c r="N496" s="28" t="str">
        <f t="shared" si="1737"/>
        <v>n/a</v>
      </c>
      <c r="O496" s="28" t="str">
        <f t="shared" si="1737"/>
        <v>n/a</v>
      </c>
      <c r="P496" s="28">
        <f t="shared" si="1737"/>
        <v>-0.25742574257425743</v>
      </c>
      <c r="Q496" s="28">
        <f t="shared" si="1737"/>
        <v>-0.26470588235294124</v>
      </c>
      <c r="R496" s="28">
        <f t="shared" si="1737"/>
        <v>-0.10227272727272718</v>
      </c>
      <c r="S496" s="28">
        <f t="shared" si="1737"/>
        <v>-6.2111801242235032E-3</v>
      </c>
      <c r="T496" s="28">
        <f t="shared" si="1737"/>
        <v>4.5799857900202356E-2</v>
      </c>
      <c r="U496" s="28">
        <f t="shared" si="1737"/>
        <v>1.4598540145985384E-2</v>
      </c>
      <c r="V496" s="28">
        <f t="shared" si="1737"/>
        <v>0.14503816793893121</v>
      </c>
      <c r="W496" s="28">
        <f t="shared" si="1737"/>
        <v>3.9682539682539764E-2</v>
      </c>
      <c r="X496" s="28">
        <f t="shared" ref="X496:Y496" si="1738">+IFERROR((1+X497)/(1+X495)-1,"n/a")</f>
        <v>0.21804511278195493</v>
      </c>
      <c r="Y496" s="28">
        <f t="shared" si="1738"/>
        <v>0.17391304347826098</v>
      </c>
      <c r="AE496" s="28">
        <f t="shared" ref="AE496:AI496" si="1739">+IFERROR((1+AE497)/(1+AE495)-1,"n/a")</f>
        <v>-0.31583486216065826</v>
      </c>
      <c r="AF496" s="28">
        <f t="shared" si="1739"/>
        <v>0.16248619833541555</v>
      </c>
      <c r="AG496" s="28">
        <f t="shared" si="1739"/>
        <v>-0.11942237163814184</v>
      </c>
      <c r="AH496" s="28">
        <f t="shared" si="1739"/>
        <v>-0.1395117508179432</v>
      </c>
      <c r="AI496" s="28">
        <f t="shared" si="1739"/>
        <v>5.0724637681159424E-2</v>
      </c>
    </row>
    <row r="497" spans="2:35" ht="10.15" x14ac:dyDescent="0.2">
      <c r="B497" s="8" t="s">
        <v>62</v>
      </c>
      <c r="H497" s="28">
        <f t="shared" ref="H497:X497" si="1740">+H194</f>
        <v>0.48</v>
      </c>
      <c r="I497" s="28">
        <f t="shared" si="1740"/>
        <v>-0.17000000000000004</v>
      </c>
      <c r="J497" s="28">
        <f t="shared" si="1740"/>
        <v>0.47142857142857153</v>
      </c>
      <c r="K497" s="28">
        <f t="shared" si="1740"/>
        <v>0.38617886178861793</v>
      </c>
      <c r="L497" s="28">
        <f t="shared" si="1740"/>
        <v>0.79245283018867929</v>
      </c>
      <c r="M497" s="28">
        <f t="shared" si="1740"/>
        <v>2.6785714285714284</v>
      </c>
      <c r="N497" s="28">
        <f t="shared" si="1740"/>
        <v>1.470873786407767</v>
      </c>
      <c r="O497" s="28">
        <f t="shared" si="1740"/>
        <v>0.87096774193548376</v>
      </c>
      <c r="P497" s="28">
        <f t="shared" si="1740"/>
        <v>0.5</v>
      </c>
      <c r="Q497" s="28">
        <f t="shared" si="1740"/>
        <v>0.5</v>
      </c>
      <c r="R497" s="28">
        <f t="shared" si="1740"/>
        <v>0.57999999999999996</v>
      </c>
      <c r="S497" s="28">
        <f t="shared" si="1740"/>
        <v>0.6</v>
      </c>
      <c r="T497" s="28">
        <f t="shared" si="1740"/>
        <v>0.78831775700934581</v>
      </c>
      <c r="U497" s="28">
        <f t="shared" si="1740"/>
        <v>0.39</v>
      </c>
      <c r="V497" s="28">
        <f t="shared" si="1740"/>
        <v>0.5</v>
      </c>
      <c r="W497" s="28">
        <f t="shared" si="1740"/>
        <v>0.31</v>
      </c>
      <c r="X497" s="28">
        <f t="shared" si="1740"/>
        <v>0.62</v>
      </c>
      <c r="Y497" s="28">
        <f t="shared" ref="Y497" si="1741">+Y194</f>
        <v>0.62</v>
      </c>
      <c r="AE497" s="28">
        <f>+AE194</f>
        <v>0.51414985896042675</v>
      </c>
      <c r="AF497" s="28">
        <f>+AF194</f>
        <v>0.30177625793439589</v>
      </c>
      <c r="AG497" s="28">
        <f>+AG194</f>
        <v>1.2542787286063568</v>
      </c>
      <c r="AH497" s="28">
        <f>+AH194</f>
        <v>0.55748373101952287</v>
      </c>
      <c r="AI497" s="28">
        <f>+AI194</f>
        <v>0.45</v>
      </c>
    </row>
    <row r="498" spans="2:35" ht="10.15" x14ac:dyDescent="0.2">
      <c r="B498" s="8" t="s">
        <v>333</v>
      </c>
      <c r="H498" s="28" t="str">
        <f>+IFERROR(H490/D490-1,"n/a")</f>
        <v>n/a</v>
      </c>
      <c r="I498" s="28" t="str">
        <f>+IFERROR(I490/E490-1,"n/a")</f>
        <v>n/a</v>
      </c>
      <c r="J498" s="28" t="str">
        <f t="shared" ref="J498:L498" si="1742">+IFERROR(J490/F490-1,"n/a")</f>
        <v>n/a</v>
      </c>
      <c r="K498" s="28" t="str">
        <f t="shared" si="1742"/>
        <v>n/a</v>
      </c>
      <c r="L498" s="28" t="str">
        <f t="shared" si="1742"/>
        <v>n/a</v>
      </c>
      <c r="M498" s="83">
        <v>2.1</v>
      </c>
      <c r="N498" s="83">
        <v>1.9</v>
      </c>
      <c r="O498" s="83">
        <v>2.1</v>
      </c>
      <c r="P498" s="83">
        <v>1.4</v>
      </c>
      <c r="Q498" s="83">
        <v>1.2</v>
      </c>
      <c r="R498" s="83">
        <v>1</v>
      </c>
      <c r="S498" s="83">
        <v>0.9</v>
      </c>
      <c r="T498" s="83">
        <v>1</v>
      </c>
      <c r="U498" s="83">
        <v>0.9</v>
      </c>
      <c r="V498" s="83">
        <v>0.8</v>
      </c>
      <c r="W498" s="28" t="str">
        <f t="shared" ref="W498:Y498" si="1743">+IFERROR(W490/S490-1,"n/a")</f>
        <v>n/a</v>
      </c>
      <c r="X498" s="28" t="str">
        <f t="shared" si="1743"/>
        <v>n/a</v>
      </c>
      <c r="Y498" s="28" t="str">
        <f t="shared" si="1743"/>
        <v>n/a</v>
      </c>
      <c r="AE498" s="28" t="str">
        <f>+IFERROR(AE490/AD490-1,"n/a")</f>
        <v>n/a</v>
      </c>
      <c r="AF498" s="28" t="str">
        <f>+K498</f>
        <v>n/a</v>
      </c>
      <c r="AG498" s="28">
        <f>+O498</f>
        <v>2.1</v>
      </c>
      <c r="AH498" s="28">
        <f>+S498</f>
        <v>0.9</v>
      </c>
      <c r="AI498" s="28" t="str">
        <f>+W498</f>
        <v>n/a</v>
      </c>
    </row>
    <row r="499" spans="2:35" ht="10.15" x14ac:dyDescent="0.2">
      <c r="B499" s="8"/>
      <c r="H499" s="28"/>
      <c r="I499" s="28"/>
      <c r="J499" s="28"/>
      <c r="K499" s="28"/>
      <c r="L499" s="28"/>
      <c r="M499" s="28"/>
      <c r="N499" s="28"/>
      <c r="O499" s="28"/>
      <c r="P499" s="28"/>
      <c r="Q499" s="28"/>
      <c r="R499" s="28"/>
      <c r="S499" s="28"/>
      <c r="T499" s="28"/>
      <c r="U499" s="28"/>
      <c r="V499" s="28"/>
      <c r="W499" s="28"/>
      <c r="X499" s="28"/>
      <c r="AE499" s="28"/>
      <c r="AF499" s="28"/>
      <c r="AG499" s="28"/>
      <c r="AH499" s="28"/>
      <c r="AI499" s="28"/>
    </row>
    <row r="500" spans="2:35" ht="10.15" x14ac:dyDescent="0.2">
      <c r="B500" s="7" t="s">
        <v>331</v>
      </c>
      <c r="H500" s="28"/>
      <c r="I500" s="28"/>
      <c r="J500" s="28"/>
      <c r="K500" s="28"/>
      <c r="L500" s="28"/>
      <c r="M500" s="28"/>
      <c r="N500" s="28"/>
      <c r="O500" s="28"/>
      <c r="P500" s="28"/>
      <c r="Q500" s="28"/>
      <c r="R500" s="28"/>
      <c r="S500" s="28"/>
      <c r="T500" s="28"/>
      <c r="U500" s="28"/>
      <c r="V500" s="28"/>
      <c r="W500" s="28"/>
      <c r="X500" s="28"/>
      <c r="AE500" s="28"/>
      <c r="AF500" s="28"/>
      <c r="AG500" s="28"/>
      <c r="AH500" s="28"/>
      <c r="AI500" s="28"/>
    </row>
    <row r="501" spans="2:35" ht="10.15" x14ac:dyDescent="0.2">
      <c r="B501" s="8" t="s">
        <v>73</v>
      </c>
      <c r="D501" s="106">
        <f>+IFERROR(D512/D$489,"n/a")</f>
        <v>0.24322872222748965</v>
      </c>
      <c r="E501" s="106">
        <f t="shared" ref="E501:W501" si="1744">+IFERROR(E512/E$489,"n/a")</f>
        <v>0.27904541446208109</v>
      </c>
      <c r="F501" s="106">
        <f t="shared" si="1744"/>
        <v>0.26428571428571429</v>
      </c>
      <c r="G501" s="106">
        <f t="shared" si="1744"/>
        <v>0.33333333333333331</v>
      </c>
      <c r="H501" s="106">
        <f t="shared" si="1744"/>
        <v>0.32704402515723269</v>
      </c>
      <c r="I501" s="106">
        <f t="shared" si="1744"/>
        <v>0.5446428571428571</v>
      </c>
      <c r="J501" s="106">
        <f t="shared" si="1744"/>
        <v>0.58252427184466016</v>
      </c>
      <c r="K501" s="106">
        <f t="shared" si="1744"/>
        <v>0.42521994134897362</v>
      </c>
      <c r="L501" s="106">
        <f t="shared" si="1744"/>
        <v>0.43859649122807015</v>
      </c>
      <c r="M501" s="106">
        <f t="shared" si="1744"/>
        <v>0.40291262135922329</v>
      </c>
      <c r="N501" s="106">
        <f t="shared" si="1744"/>
        <v>0.3988212180746562</v>
      </c>
      <c r="O501" s="106">
        <f t="shared" si="1744"/>
        <v>0.35423197492163011</v>
      </c>
      <c r="P501" s="106">
        <f t="shared" si="1744"/>
        <v>0.33177570093457942</v>
      </c>
      <c r="Q501" s="106">
        <f t="shared" si="1744"/>
        <v>0.33171521035598706</v>
      </c>
      <c r="R501" s="106">
        <f t="shared" si="1744"/>
        <v>0.33250311332503113</v>
      </c>
      <c r="S501" s="106">
        <f t="shared" si="1744"/>
        <v>0.34799608993157383</v>
      </c>
      <c r="T501" s="106">
        <f t="shared" si="1744"/>
        <v>0.33185262607786781</v>
      </c>
      <c r="U501" s="106">
        <f t="shared" si="1744"/>
        <v>0.31775700934579437</v>
      </c>
      <c r="V501" s="106">
        <f t="shared" si="1744"/>
        <v>0.33111480865224624</v>
      </c>
      <c r="W501" s="106">
        <f t="shared" si="1744"/>
        <v>0.37153112011521267</v>
      </c>
      <c r="X501" s="106">
        <f t="shared" ref="X501:Y501" si="1745">+IFERROR(X512/X$489,"n/a")</f>
        <v>0.42275966411494675</v>
      </c>
      <c r="Y501" s="106">
        <f t="shared" si="1745"/>
        <v>0.40880639206184377</v>
      </c>
      <c r="AD501" s="106">
        <f t="shared" ref="AD501:AI501" si="1746">+IFERROR(AD512/AD$489,"n/a")</f>
        <v>0.28192771084337348</v>
      </c>
      <c r="AE501" s="106">
        <f t="shared" si="1746"/>
        <v>0.29088647896208897</v>
      </c>
      <c r="AF501" s="106">
        <f t="shared" si="1746"/>
        <v>0.46210268948655259</v>
      </c>
      <c r="AG501" s="106">
        <f t="shared" si="1746"/>
        <v>0.39045553145336226</v>
      </c>
      <c r="AH501" s="106">
        <f t="shared" si="1746"/>
        <v>0.33774373259052926</v>
      </c>
      <c r="AI501" s="106">
        <f t="shared" si="1746"/>
        <v>0.34151309105494615</v>
      </c>
    </row>
    <row r="502" spans="2:35" ht="10.15" x14ac:dyDescent="0.2">
      <c r="B502" s="8" t="s">
        <v>74</v>
      </c>
      <c r="D502" s="106">
        <f>+IFERROR(D526/D$489,"n/a")</f>
        <v>0.32594498371007291</v>
      </c>
      <c r="E502" s="106">
        <f t="shared" ref="E502:W502" si="1747">+IFERROR(E526/E$489,"n/a")</f>
        <v>0.32594498371007286</v>
      </c>
      <c r="F502" s="106">
        <f t="shared" si="1747"/>
        <v>0.44285714285714284</v>
      </c>
      <c r="G502" s="106">
        <f t="shared" si="1747"/>
        <v>0.45934959349593496</v>
      </c>
      <c r="H502" s="106">
        <f t="shared" si="1747"/>
        <v>0.53459119496855345</v>
      </c>
      <c r="I502" s="106">
        <f t="shared" si="1747"/>
        <v>0.36607142857142855</v>
      </c>
      <c r="J502" s="106">
        <f t="shared" si="1747"/>
        <v>0.3446601941747573</v>
      </c>
      <c r="K502" s="106">
        <f t="shared" si="1747"/>
        <v>0.51906158357771259</v>
      </c>
      <c r="L502" s="106">
        <f t="shared" si="1747"/>
        <v>0.52631578947368418</v>
      </c>
      <c r="M502" s="106">
        <f t="shared" si="1747"/>
        <v>0.55339805825242716</v>
      </c>
      <c r="N502" s="106">
        <f t="shared" si="1747"/>
        <v>0.5520628683693517</v>
      </c>
      <c r="O502" s="106">
        <f t="shared" si="1747"/>
        <v>0.59404388714733547</v>
      </c>
      <c r="P502" s="106">
        <f t="shared" si="1747"/>
        <v>0.58177570093457942</v>
      </c>
      <c r="Q502" s="106">
        <f t="shared" si="1747"/>
        <v>0.56634304207119746</v>
      </c>
      <c r="R502" s="106">
        <f t="shared" si="1747"/>
        <v>0.58281444582814446</v>
      </c>
      <c r="S502" s="106">
        <f t="shared" si="1747"/>
        <v>0.59139784946236562</v>
      </c>
      <c r="T502" s="106">
        <f t="shared" si="1747"/>
        <v>0.56833028481839565</v>
      </c>
      <c r="U502" s="106">
        <f t="shared" si="1747"/>
        <v>0.55257009345794394</v>
      </c>
      <c r="V502" s="106">
        <f t="shared" si="1747"/>
        <v>0.57154742096505828</v>
      </c>
      <c r="W502" s="106">
        <f t="shared" si="1747"/>
        <v>0.53427652541171378</v>
      </c>
      <c r="X502" s="106">
        <f t="shared" ref="X502:Y502" si="1748">+IFERROR(X526/X$489,"n/a")</f>
        <v>0.46937452215738074</v>
      </c>
      <c r="Y502" s="106">
        <f t="shared" si="1748"/>
        <v>0.4658474674050998</v>
      </c>
      <c r="AD502" s="106">
        <f t="shared" ref="AD502:AI502" si="1749">+IFERROR(AD526/AD$489,"n/a")</f>
        <v>0.23132530120481928</v>
      </c>
      <c r="AE502" s="106">
        <f t="shared" si="1749"/>
        <v>0.40421903363733075</v>
      </c>
      <c r="AF502" s="106">
        <f t="shared" si="1749"/>
        <v>0.45721271393643031</v>
      </c>
      <c r="AG502" s="106">
        <f t="shared" si="1749"/>
        <v>0.56290672451193058</v>
      </c>
      <c r="AH502" s="106">
        <f t="shared" si="1749"/>
        <v>0.5821727019498607</v>
      </c>
      <c r="AI502" s="106">
        <f t="shared" si="1749"/>
        <v>0.55505784754763376</v>
      </c>
    </row>
    <row r="503" spans="2:35" ht="10.15" x14ac:dyDescent="0.2">
      <c r="B503" s="8" t="s">
        <v>63</v>
      </c>
      <c r="D503" s="106">
        <f>+IFERROR(D538/D$489,"n/a")</f>
        <v>0</v>
      </c>
      <c r="E503" s="106">
        <f t="shared" ref="E503:W503" si="1750">+IFERROR(E538/E$489,"n/a")</f>
        <v>0</v>
      </c>
      <c r="F503" s="106">
        <f t="shared" si="1750"/>
        <v>0</v>
      </c>
      <c r="G503" s="106">
        <f t="shared" si="1750"/>
        <v>0</v>
      </c>
      <c r="H503" s="106">
        <f t="shared" si="1750"/>
        <v>0</v>
      </c>
      <c r="I503" s="106">
        <f t="shared" si="1750"/>
        <v>0</v>
      </c>
      <c r="J503" s="106">
        <f t="shared" si="1750"/>
        <v>0</v>
      </c>
      <c r="K503" s="106">
        <f t="shared" si="1750"/>
        <v>0</v>
      </c>
      <c r="L503" s="106">
        <f t="shared" si="1750"/>
        <v>2.456140350877193E-2</v>
      </c>
      <c r="M503" s="106">
        <f t="shared" si="1750"/>
        <v>3.8834951456310676E-2</v>
      </c>
      <c r="N503" s="106">
        <f t="shared" si="1750"/>
        <v>5.1080550098231828E-2</v>
      </c>
      <c r="O503" s="106">
        <f t="shared" si="1750"/>
        <v>5.1724137931034482E-2</v>
      </c>
      <c r="P503" s="106">
        <f t="shared" si="1750"/>
        <v>8.6448598130841117E-2</v>
      </c>
      <c r="Q503" s="106">
        <f t="shared" si="1750"/>
        <v>0.10194174757281553</v>
      </c>
      <c r="R503" s="106">
        <f t="shared" si="1750"/>
        <v>8.4682440846824414E-2</v>
      </c>
      <c r="S503" s="106">
        <f t="shared" si="1750"/>
        <v>6.1583577712609971E-2</v>
      </c>
      <c r="T503" s="106">
        <f t="shared" si="1750"/>
        <v>8.8842435327933109E-2</v>
      </c>
      <c r="U503" s="106">
        <f t="shared" si="1750"/>
        <v>0.11214953271028037</v>
      </c>
      <c r="V503" s="106">
        <f t="shared" si="1750"/>
        <v>8.2362728785357733E-2</v>
      </c>
      <c r="W503" s="106">
        <f t="shared" si="1750"/>
        <v>6.7157663808734974E-2</v>
      </c>
      <c r="X503" s="106">
        <f t="shared" ref="X503:Y503" si="1751">+IFERROR(X538/X$489,"n/a")</f>
        <v>7.8229087026230132E-2</v>
      </c>
      <c r="Y503" s="106">
        <f t="shared" si="1751"/>
        <v>9.2304142148378912E-2</v>
      </c>
      <c r="AD503" s="106">
        <f t="shared" ref="AD503:AI503" si="1752">+IFERROR(AD538/AD$489,"n/a")</f>
        <v>0</v>
      </c>
      <c r="AE503" s="106">
        <f t="shared" si="1752"/>
        <v>0</v>
      </c>
      <c r="AF503" s="106">
        <f t="shared" si="1752"/>
        <v>0</v>
      </c>
      <c r="AG503" s="106">
        <f t="shared" si="1752"/>
        <v>4.4468546637744036E-2</v>
      </c>
      <c r="AH503" s="106">
        <f t="shared" si="1752"/>
        <v>8.0431754874651817E-2</v>
      </c>
      <c r="AI503" s="106">
        <f t="shared" si="1752"/>
        <v>8.4783825263658463E-2</v>
      </c>
    </row>
    <row r="504" spans="2:35" ht="10.15" x14ac:dyDescent="0.2">
      <c r="B504" s="8" t="s">
        <v>330</v>
      </c>
      <c r="D504" s="106">
        <f>+IFERROR(D550/D$489,"n/a")</f>
        <v>0</v>
      </c>
      <c r="E504" s="106">
        <f t="shared" ref="E504:W504" si="1753">+IFERROR(E550/E$489,"n/a")</f>
        <v>0</v>
      </c>
      <c r="F504" s="106">
        <f t="shared" si="1753"/>
        <v>0</v>
      </c>
      <c r="G504" s="106">
        <f t="shared" si="1753"/>
        <v>0</v>
      </c>
      <c r="H504" s="106">
        <f t="shared" si="1753"/>
        <v>0</v>
      </c>
      <c r="I504" s="106">
        <f t="shared" si="1753"/>
        <v>0</v>
      </c>
      <c r="J504" s="106">
        <f t="shared" si="1753"/>
        <v>0</v>
      </c>
      <c r="K504" s="106">
        <f t="shared" si="1753"/>
        <v>0</v>
      </c>
      <c r="L504" s="106">
        <f t="shared" si="1753"/>
        <v>0</v>
      </c>
      <c r="M504" s="106">
        <f t="shared" si="1753"/>
        <v>0</v>
      </c>
      <c r="N504" s="106">
        <f t="shared" si="1753"/>
        <v>0</v>
      </c>
      <c r="O504" s="106">
        <f t="shared" si="1753"/>
        <v>0</v>
      </c>
      <c r="P504" s="106">
        <f t="shared" si="1753"/>
        <v>0</v>
      </c>
      <c r="Q504" s="106">
        <f t="shared" si="1753"/>
        <v>0</v>
      </c>
      <c r="R504" s="106">
        <f t="shared" si="1753"/>
        <v>0</v>
      </c>
      <c r="S504" s="106">
        <f t="shared" si="1753"/>
        <v>0</v>
      </c>
      <c r="T504" s="106">
        <f t="shared" si="1753"/>
        <v>1.1105304415991639E-2</v>
      </c>
      <c r="U504" s="106">
        <f t="shared" si="1753"/>
        <v>1.705607476635514E-2</v>
      </c>
      <c r="V504" s="106">
        <f t="shared" si="1753"/>
        <v>1.464226289517471E-2</v>
      </c>
      <c r="W504" s="106">
        <f t="shared" si="1753"/>
        <v>1.7983329975450144E-2</v>
      </c>
      <c r="X504" s="106">
        <f t="shared" ref="X504:Y504" si="1754">+IFERROR(X550/X$489,"n/a")</f>
        <v>2.2420295044630903E-2</v>
      </c>
      <c r="Y504" s="106">
        <f t="shared" si="1754"/>
        <v>2.0984769816545519E-2</v>
      </c>
      <c r="AD504" s="106">
        <f t="shared" ref="AD504:AI504" si="1755">+IFERROR(AD550/AD$489,"n/a")</f>
        <v>0</v>
      </c>
      <c r="AE504" s="106">
        <f t="shared" si="1755"/>
        <v>0</v>
      </c>
      <c r="AF504" s="106">
        <f t="shared" si="1755"/>
        <v>0</v>
      </c>
      <c r="AG504" s="106">
        <f t="shared" si="1755"/>
        <v>0</v>
      </c>
      <c r="AH504" s="106">
        <f t="shared" si="1755"/>
        <v>0</v>
      </c>
      <c r="AI504" s="106">
        <f t="shared" si="1755"/>
        <v>1.5563716365680083E-2</v>
      </c>
    </row>
    <row r="505" spans="2:35" ht="10.15" x14ac:dyDescent="0.2">
      <c r="B505" s="8" t="s">
        <v>332</v>
      </c>
      <c r="D505" s="106">
        <f>+IFERROR(1-D501-D502-D503-D504,"n/a")</f>
        <v>0.4308262940624375</v>
      </c>
      <c r="E505" s="106">
        <f t="shared" ref="E505:W505" si="1756">+IFERROR(1-E501-E502-E503-E504,"n/a")</f>
        <v>0.39500960182784606</v>
      </c>
      <c r="F505" s="106">
        <f t="shared" si="1756"/>
        <v>0.29285714285714293</v>
      </c>
      <c r="G505" s="106">
        <f t="shared" si="1756"/>
        <v>0.20731707317073178</v>
      </c>
      <c r="H505" s="106">
        <f t="shared" si="1756"/>
        <v>0.13836477987421392</v>
      </c>
      <c r="I505" s="106">
        <f t="shared" si="1756"/>
        <v>8.9285714285714357E-2</v>
      </c>
      <c r="J505" s="106">
        <f t="shared" si="1756"/>
        <v>7.2815533980582547E-2</v>
      </c>
      <c r="K505" s="106">
        <f t="shared" si="1756"/>
        <v>5.5718475073313734E-2</v>
      </c>
      <c r="L505" s="106">
        <f t="shared" si="1756"/>
        <v>1.0526315789473682E-2</v>
      </c>
      <c r="M505" s="106">
        <f t="shared" si="1756"/>
        <v>4.8543689320388189E-3</v>
      </c>
      <c r="N505" s="106">
        <f t="shared" si="1756"/>
        <v>-1.9646365422397311E-3</v>
      </c>
      <c r="O505" s="106">
        <f t="shared" si="1756"/>
        <v>-6.9388939039072284E-18</v>
      </c>
      <c r="P505" s="106">
        <f t="shared" si="1756"/>
        <v>4.163336342344337E-17</v>
      </c>
      <c r="Q505" s="106">
        <f t="shared" si="1756"/>
        <v>-4.163336342344337E-17</v>
      </c>
      <c r="R505" s="106">
        <f t="shared" si="1756"/>
        <v>0</v>
      </c>
      <c r="S505" s="106">
        <f t="shared" si="1756"/>
        <v>-9.7751710654941926E-4</v>
      </c>
      <c r="T505" s="106">
        <f t="shared" si="1756"/>
        <v>-1.3065064018820231E-4</v>
      </c>
      <c r="U505" s="106">
        <f t="shared" si="1756"/>
        <v>4.6728971962611485E-4</v>
      </c>
      <c r="V505" s="106">
        <f t="shared" si="1756"/>
        <v>3.3277870216308868E-4</v>
      </c>
      <c r="W505" s="106">
        <f t="shared" si="1756"/>
        <v>9.0513606888883852E-3</v>
      </c>
      <c r="X505" s="106">
        <f t="shared" ref="X505:Y505" si="1757">+IFERROR(1-X501-X502-X503-X504,"n/a")</f>
        <v>7.2164316568115311E-3</v>
      </c>
      <c r="Y505" s="106">
        <f t="shared" si="1757"/>
        <v>1.2057228568131996E-2</v>
      </c>
      <c r="AD505" s="106">
        <f t="shared" ref="AD505" si="1758">+IFERROR(1-AD501-AD502-AD503-AD504,"n/a")</f>
        <v>0.48674698795180715</v>
      </c>
      <c r="AE505" s="106">
        <f t="shared" ref="AE505" si="1759">+IFERROR(1-AE501-AE502-AE503-AE504,"n/a")</f>
        <v>0.30489448740058028</v>
      </c>
      <c r="AF505" s="106">
        <f t="shared" ref="AF505" si="1760">+IFERROR(1-AF501-AF502-AF503-AF504,"n/a")</f>
        <v>8.0684596577017154E-2</v>
      </c>
      <c r="AG505" s="106">
        <f t="shared" ref="AG505" si="1761">+IFERROR(1-AG501-AG502-AG503-AG504,"n/a")</f>
        <v>2.1691973969631823E-3</v>
      </c>
      <c r="AH505" s="106">
        <f t="shared" ref="AH505" si="1762">+IFERROR(1-AH501-AH502-AH503-AH504,"n/a")</f>
        <v>-3.4818941504177747E-4</v>
      </c>
      <c r="AI505" s="106">
        <f t="shared" ref="AI505" si="1763">+IFERROR(1-AI501-AI502-AI503-AI504,"n/a")</f>
        <v>3.0815197680814834E-3</v>
      </c>
    </row>
    <row r="506" spans="2:35" ht="10.15" x14ac:dyDescent="0.2">
      <c r="D506" s="19"/>
      <c r="E506" s="19"/>
      <c r="F506" s="19"/>
      <c r="G506" s="19"/>
      <c r="H506" s="19"/>
      <c r="I506" s="19"/>
      <c r="J506" s="19"/>
      <c r="K506" s="19"/>
      <c r="L506" s="19"/>
      <c r="M506" s="19"/>
      <c r="N506" s="19"/>
      <c r="O506" s="19"/>
      <c r="P506" s="19"/>
      <c r="Q506" s="19"/>
      <c r="R506" s="19"/>
      <c r="S506" s="19"/>
      <c r="T506" s="19"/>
      <c r="U506" s="19"/>
      <c r="V506" s="19"/>
      <c r="W506" s="19"/>
      <c r="AD506" s="19"/>
      <c r="AE506" s="40"/>
      <c r="AF506" s="31"/>
      <c r="AG506" s="40"/>
      <c r="AH506" s="40"/>
      <c r="AI506" s="40"/>
    </row>
    <row r="507" spans="2:35" ht="10.15" x14ac:dyDescent="0.2">
      <c r="B507" s="105" t="s">
        <v>73</v>
      </c>
      <c r="D507" s="19"/>
      <c r="E507" s="19"/>
      <c r="F507" s="19"/>
      <c r="G507" s="19"/>
      <c r="H507" s="19"/>
      <c r="I507" s="19"/>
      <c r="J507" s="110"/>
      <c r="K507" s="110"/>
      <c r="L507" s="110"/>
      <c r="M507" s="110"/>
      <c r="N507" s="110"/>
      <c r="O507" s="110"/>
      <c r="P507" s="19"/>
      <c r="Q507" s="19"/>
      <c r="R507" s="19"/>
      <c r="S507" s="19"/>
      <c r="T507" s="19"/>
      <c r="U507" s="19"/>
      <c r="V507" s="19"/>
      <c r="W507" s="19"/>
      <c r="AD507" s="19"/>
      <c r="AE507" s="40"/>
      <c r="AF507" s="31"/>
      <c r="AG507" s="40"/>
      <c r="AH507" s="40"/>
      <c r="AI507" s="40"/>
    </row>
    <row r="508" spans="2:35" ht="10.15" x14ac:dyDescent="0.2">
      <c r="B508" t="s">
        <v>393</v>
      </c>
      <c r="D508" s="104" t="s">
        <v>76</v>
      </c>
      <c r="E508" s="104">
        <v>0.79400000000000004</v>
      </c>
      <c r="F508" s="104" t="s">
        <v>76</v>
      </c>
      <c r="G508" s="104">
        <v>1.034</v>
      </c>
      <c r="H508" s="104" t="s">
        <v>76</v>
      </c>
      <c r="I508" s="104">
        <v>1.3320000000000001</v>
      </c>
      <c r="J508" s="104" t="s">
        <v>76</v>
      </c>
      <c r="K508" s="104">
        <v>1.9</v>
      </c>
      <c r="L508" s="104" t="s">
        <v>76</v>
      </c>
      <c r="M508" s="104" t="s">
        <v>76</v>
      </c>
      <c r="N508" s="104" t="s">
        <v>76</v>
      </c>
      <c r="O508" s="104">
        <v>2.6</v>
      </c>
      <c r="P508" s="104" t="s">
        <v>76</v>
      </c>
      <c r="Q508" s="104" t="s">
        <v>76</v>
      </c>
      <c r="R508" s="104">
        <v>3.1</v>
      </c>
      <c r="S508" s="104">
        <v>3.5</v>
      </c>
      <c r="T508" s="104" t="s">
        <v>76</v>
      </c>
      <c r="U508" s="104" t="s">
        <v>76</v>
      </c>
      <c r="V508" s="104">
        <v>4.0999999999999996</v>
      </c>
      <c r="W508" s="104" t="s">
        <v>76</v>
      </c>
      <c r="X508" s="104" t="s">
        <v>76</v>
      </c>
      <c r="Y508" s="104" t="s">
        <v>76</v>
      </c>
      <c r="AD508" s="104">
        <v>0.66200000000000003</v>
      </c>
      <c r="AE508" s="109">
        <f>+G508</f>
        <v>1.034</v>
      </c>
      <c r="AF508" s="109">
        <f>+K508</f>
        <v>1.9</v>
      </c>
      <c r="AG508" s="109">
        <f>+O508</f>
        <v>2.6</v>
      </c>
      <c r="AH508" s="109">
        <f>+S508</f>
        <v>3.5</v>
      </c>
      <c r="AI508" s="109" t="str">
        <f>+W508</f>
        <v>n/a</v>
      </c>
    </row>
    <row r="509" spans="2:35" ht="10.15" x14ac:dyDescent="0.2">
      <c r="B509" t="s">
        <v>394</v>
      </c>
      <c r="D509" s="104" t="s">
        <v>76</v>
      </c>
      <c r="E509" s="104" t="s">
        <v>76</v>
      </c>
      <c r="F509" s="104" t="s">
        <v>76</v>
      </c>
      <c r="G509" s="104" t="s">
        <v>76</v>
      </c>
      <c r="H509" s="104" t="s">
        <v>76</v>
      </c>
      <c r="I509" s="104" t="s">
        <v>76</v>
      </c>
      <c r="J509" s="104" t="s">
        <v>76</v>
      </c>
      <c r="K509" s="104" t="s">
        <v>76</v>
      </c>
      <c r="L509" s="104" t="s">
        <v>76</v>
      </c>
      <c r="M509" s="104" t="s">
        <v>76</v>
      </c>
      <c r="N509" s="104" t="s">
        <v>76</v>
      </c>
      <c r="O509" s="104" t="s">
        <v>76</v>
      </c>
      <c r="P509" s="104" t="s">
        <v>76</v>
      </c>
      <c r="Q509" s="104" t="s">
        <v>76</v>
      </c>
      <c r="R509" s="104" t="s">
        <v>76</v>
      </c>
      <c r="S509" s="104" t="s">
        <v>76</v>
      </c>
      <c r="T509" s="104" t="s">
        <v>76</v>
      </c>
      <c r="U509" s="104" t="s">
        <v>76</v>
      </c>
      <c r="V509" s="104" t="s">
        <v>76</v>
      </c>
      <c r="W509" s="104" t="s">
        <v>76</v>
      </c>
      <c r="X509" s="104" t="s">
        <v>76</v>
      </c>
      <c r="Y509" s="104" t="s">
        <v>76</v>
      </c>
      <c r="AD509" s="109">
        <f>+IFERROR(AD510/AD508,"n/a")</f>
        <v>1.7885196374622354</v>
      </c>
      <c r="AE509" s="109">
        <f>+IFERROR(AE510/AE508,"n/a")</f>
        <v>2.0696324951644103</v>
      </c>
      <c r="AF509" s="109">
        <f t="shared" ref="AF509:AI509" si="1764">+IFERROR(AF510/AF508,"n/a")</f>
        <v>2.4736842105263159</v>
      </c>
      <c r="AG509" s="109">
        <f t="shared" si="1764"/>
        <v>3.2692307692307692</v>
      </c>
      <c r="AH509" s="109">
        <f t="shared" si="1764"/>
        <v>5.7999999999999989</v>
      </c>
      <c r="AI509" s="109" t="str">
        <f t="shared" si="1764"/>
        <v>n/a</v>
      </c>
    </row>
    <row r="510" spans="2:35" ht="10.15" x14ac:dyDescent="0.2">
      <c r="B510" t="s">
        <v>318</v>
      </c>
      <c r="D510" s="104" t="s">
        <v>76</v>
      </c>
      <c r="E510" s="104" t="s">
        <v>76</v>
      </c>
      <c r="F510" s="104" t="s">
        <v>76</v>
      </c>
      <c r="G510" s="104" t="s">
        <v>76</v>
      </c>
      <c r="H510" s="104" t="s">
        <v>76</v>
      </c>
      <c r="I510" s="104" t="s">
        <v>76</v>
      </c>
      <c r="J510" s="104" t="s">
        <v>76</v>
      </c>
      <c r="K510" s="61">
        <v>1.7</v>
      </c>
      <c r="L510" s="61">
        <v>1.5</v>
      </c>
      <c r="M510" s="61">
        <v>1.9</v>
      </c>
      <c r="N510" s="61">
        <v>2.2000000000000002</v>
      </c>
      <c r="O510" s="61">
        <v>2.9</v>
      </c>
      <c r="P510" s="61">
        <v>2.5</v>
      </c>
      <c r="Q510" s="61">
        <v>3.8</v>
      </c>
      <c r="R510" s="61">
        <v>5.3</v>
      </c>
      <c r="S510" s="61">
        <v>8.6999999999999993</v>
      </c>
      <c r="T510" s="61">
        <v>8</v>
      </c>
      <c r="U510" s="61">
        <v>8.3000000000000007</v>
      </c>
      <c r="V510" s="61">
        <v>10.199999999999999</v>
      </c>
      <c r="W510" s="61">
        <f>15.4-W548</f>
        <v>13.765000000000001</v>
      </c>
      <c r="X510" s="61">
        <f>15.4-X548-1200/1000000</f>
        <v>13.3988</v>
      </c>
      <c r="Y510" s="249">
        <f>15.4-Y548-1.2*Y183/X183</f>
        <v>11.772727272727273</v>
      </c>
      <c r="Z510" s="110"/>
      <c r="AA510" s="110"/>
      <c r="AB510" s="110"/>
      <c r="AC510" s="110"/>
      <c r="AD510" s="104">
        <v>1.1839999999999999</v>
      </c>
      <c r="AE510" s="104">
        <v>2.14</v>
      </c>
      <c r="AF510" s="104">
        <v>4.7</v>
      </c>
      <c r="AG510" s="109">
        <f>+IFERROR(L510+M510+N510+O510,"n/a")</f>
        <v>8.5</v>
      </c>
      <c r="AH510" s="109">
        <f>+IFERROR(P510+Q510+R510+S510,"n/a")</f>
        <v>20.299999999999997</v>
      </c>
      <c r="AI510" s="109">
        <f>+IFERROR(T510+U510+V510+W510,"n/a")</f>
        <v>40.265000000000001</v>
      </c>
    </row>
    <row r="511" spans="2:35" ht="10.15" x14ac:dyDescent="0.2">
      <c r="B511" t="s">
        <v>319</v>
      </c>
      <c r="D511" s="45" t="str">
        <f t="shared" ref="D511" si="1765">+IFERROR(D512/(D510/1000),"n/a")</f>
        <v>n/a</v>
      </c>
      <c r="E511" s="45" t="str">
        <f t="shared" ref="E511" si="1766">+IFERROR(E512/(E510/1000),"n/a")</f>
        <v>n/a</v>
      </c>
      <c r="F511" s="45" t="str">
        <f t="shared" ref="F511" si="1767">+IFERROR(F512/(F510/1000),"n/a")</f>
        <v>n/a</v>
      </c>
      <c r="G511" s="45" t="str">
        <f t="shared" ref="G511" si="1768">+IFERROR(G512/(G510/1000),"n/a")</f>
        <v>n/a</v>
      </c>
      <c r="H511" s="45" t="str">
        <f t="shared" ref="H511" si="1769">+IFERROR(H512/(H510/1000),"n/a")</f>
        <v>n/a</v>
      </c>
      <c r="I511" s="45" t="str">
        <f t="shared" ref="I511" si="1770">+IFERROR(I512/(I510/1000),"n/a")</f>
        <v>n/a</v>
      </c>
      <c r="J511" s="45" t="str">
        <f t="shared" ref="J511" si="1771">+IFERROR(J512/(J510/1000),"n/a")</f>
        <v>n/a</v>
      </c>
      <c r="K511" s="45">
        <f t="shared" ref="K511" si="1772">+IFERROR(K512/(K510/1000),"n/a")</f>
        <v>85294.117647058825</v>
      </c>
      <c r="L511" s="45">
        <f t="shared" ref="L511" si="1773">+IFERROR(L512/(L510/1000),"n/a")</f>
        <v>83333.333333333328</v>
      </c>
      <c r="M511" s="45">
        <f t="shared" ref="M511" si="1774">+IFERROR(M512/(M510/1000),"n/a")</f>
        <v>87368.421052631573</v>
      </c>
      <c r="N511" s="45">
        <f t="shared" ref="N511" si="1775">+IFERROR(N512/(N510/1000),"n/a")</f>
        <v>92272.727272727265</v>
      </c>
      <c r="O511" s="45">
        <f t="shared" ref="O511" si="1776">+IFERROR(O512/(O510/1000),"n/a")</f>
        <v>77931.034482758623</v>
      </c>
      <c r="P511" s="45">
        <f t="shared" ref="P511" si="1777">+IFERROR(P512/(P510/1000),"n/a")</f>
        <v>56800</v>
      </c>
      <c r="Q511" s="45">
        <f t="shared" ref="Q511" si="1778">+IFERROR(Q512/(Q510/1000),"n/a")</f>
        <v>53947.368421052633</v>
      </c>
      <c r="R511" s="45">
        <f t="shared" ref="R511" si="1779">+IFERROR(R512/(R510/1000),"n/a")</f>
        <v>50377.358490566039</v>
      </c>
      <c r="S511" s="45">
        <f t="shared" ref="S511" si="1780">+IFERROR(S512/(S510/1000),"n/a")</f>
        <v>40919.54022988506</v>
      </c>
      <c r="T511" s="45">
        <f t="shared" ref="T511" si="1781">+IFERROR(T512/(T510/1000),"n/a")</f>
        <v>31750</v>
      </c>
      <c r="U511" s="45">
        <f t="shared" ref="U511" si="1782">+IFERROR(U512/(U510/1000),"n/a")</f>
        <v>32771.084337349399</v>
      </c>
      <c r="V511" s="45">
        <f t="shared" ref="V511" si="1783">+IFERROR(V512/(V510/1000),"n/a")</f>
        <v>39019.607843137259</v>
      </c>
      <c r="W511" s="45">
        <f t="shared" ref="W511:Y511" si="1784">+IFERROR(W512/(W510/1000),"n/a")</f>
        <v>36171.449328005809</v>
      </c>
      <c r="X511" s="45">
        <f t="shared" si="1784"/>
        <v>39122.906528942898</v>
      </c>
      <c r="Y511" s="45">
        <f t="shared" si="1784"/>
        <v>48153.667953667951</v>
      </c>
      <c r="AD511" s="45">
        <f t="shared" ref="AD511:AH511" si="1785">+IFERROR(AD512/(AD510/1000),"n/a")</f>
        <v>98817.567567567574</v>
      </c>
      <c r="AE511" s="45">
        <f t="shared" si="1785"/>
        <v>85413.539371021485</v>
      </c>
      <c r="AF511" s="45">
        <f t="shared" si="1785"/>
        <v>80425.531914893611</v>
      </c>
      <c r="AG511" s="45">
        <f t="shared" si="1785"/>
        <v>84705.882352941175</v>
      </c>
      <c r="AH511" s="45">
        <f t="shared" si="1785"/>
        <v>47783.251231527094</v>
      </c>
      <c r="AI511" s="45">
        <f>+IFERROR(AI512/(AI510/1000),"n/a")</f>
        <v>35313.547746181546</v>
      </c>
    </row>
    <row r="512" spans="2:35" ht="10.15" x14ac:dyDescent="0.2">
      <c r="B512" t="s">
        <v>320</v>
      </c>
      <c r="D512" s="19">
        <f t="shared" ref="D512:Y512" si="1786">+D174</f>
        <v>26.13065326633166</v>
      </c>
      <c r="E512" s="19">
        <f t="shared" si="1786"/>
        <v>37.654320987654316</v>
      </c>
      <c r="F512" s="19">
        <f t="shared" si="1786"/>
        <v>37</v>
      </c>
      <c r="G512" s="19">
        <f t="shared" si="1786"/>
        <v>82</v>
      </c>
      <c r="H512" s="19">
        <f t="shared" si="1786"/>
        <v>52</v>
      </c>
      <c r="I512" s="19">
        <f t="shared" si="1786"/>
        <v>61</v>
      </c>
      <c r="J512" s="19">
        <f t="shared" si="1786"/>
        <v>120</v>
      </c>
      <c r="K512" s="19">
        <f t="shared" si="1786"/>
        <v>145</v>
      </c>
      <c r="L512" s="19">
        <f t="shared" si="1786"/>
        <v>125</v>
      </c>
      <c r="M512" s="19">
        <f t="shared" si="1786"/>
        <v>166</v>
      </c>
      <c r="N512" s="19">
        <f t="shared" si="1786"/>
        <v>203</v>
      </c>
      <c r="O512" s="19">
        <f t="shared" si="1786"/>
        <v>226</v>
      </c>
      <c r="P512" s="19">
        <f t="shared" si="1786"/>
        <v>142</v>
      </c>
      <c r="Q512" s="19">
        <f t="shared" si="1786"/>
        <v>205</v>
      </c>
      <c r="R512" s="19">
        <f t="shared" si="1786"/>
        <v>267</v>
      </c>
      <c r="S512" s="19">
        <f t="shared" si="1786"/>
        <v>356</v>
      </c>
      <c r="T512" s="19">
        <f t="shared" si="1786"/>
        <v>254</v>
      </c>
      <c r="U512" s="19">
        <f t="shared" si="1786"/>
        <v>272</v>
      </c>
      <c r="V512" s="19">
        <f t="shared" si="1786"/>
        <v>398</v>
      </c>
      <c r="W512" s="19">
        <f t="shared" si="1786"/>
        <v>497.9</v>
      </c>
      <c r="X512" s="19">
        <f t="shared" si="1786"/>
        <v>524.20000000000005</v>
      </c>
      <c r="Y512" s="19">
        <f t="shared" si="1786"/>
        <v>566.9</v>
      </c>
      <c r="AD512" s="19">
        <f>+AD174</f>
        <v>117</v>
      </c>
      <c r="AE512" s="40">
        <f>+IFERROR(D512+E512+F512+G512,"n/a")</f>
        <v>182.78497425398598</v>
      </c>
      <c r="AF512" s="31">
        <f>+IFERROR(H512+I512+J512+K512,"n/a")</f>
        <v>378</v>
      </c>
      <c r="AG512" s="40">
        <f>+IFERROR(L512+M512+N512+O512,"n/a")</f>
        <v>720</v>
      </c>
      <c r="AH512" s="40">
        <f>+IFERROR(P512+Q512+R512+S512,"n/a")</f>
        <v>970</v>
      </c>
      <c r="AI512" s="40">
        <f>+IFERROR(T512+U512+V512+W512,"n/a")</f>
        <v>1421.9</v>
      </c>
    </row>
    <row r="513" spans="2:35" ht="10.15" x14ac:dyDescent="0.2">
      <c r="D513" s="19"/>
      <c r="E513" s="19"/>
      <c r="F513" s="19"/>
      <c r="G513" s="19"/>
      <c r="H513" s="19"/>
      <c r="I513" s="19"/>
      <c r="J513" s="19"/>
      <c r="K513" s="19"/>
      <c r="L513" s="19"/>
      <c r="M513" s="19"/>
      <c r="N513" s="19"/>
      <c r="O513" s="19"/>
      <c r="P513" s="19"/>
      <c r="Q513" s="19"/>
      <c r="R513" s="19"/>
      <c r="S513" s="19"/>
      <c r="T513" s="19"/>
      <c r="U513" s="19"/>
      <c r="V513" s="19"/>
      <c r="W513" s="19"/>
      <c r="AD513" s="19"/>
      <c r="AE513" s="19"/>
      <c r="AF513" s="19"/>
      <c r="AG513" s="19"/>
      <c r="AH513" s="19"/>
      <c r="AI513" s="19"/>
    </row>
    <row r="514" spans="2:35" ht="10.15" x14ac:dyDescent="0.2">
      <c r="B514" s="7" t="s">
        <v>28</v>
      </c>
      <c r="D514" s="19"/>
      <c r="E514" s="19"/>
      <c r="F514" s="19"/>
      <c r="G514" s="19"/>
      <c r="H514" s="19"/>
      <c r="I514" s="19"/>
      <c r="J514" s="19"/>
      <c r="K514" s="19"/>
      <c r="L514" s="19"/>
      <c r="M514" s="19"/>
      <c r="N514" s="19"/>
      <c r="O514" s="19"/>
      <c r="P514" s="19"/>
      <c r="Q514" s="19"/>
      <c r="R514" s="19"/>
      <c r="S514" s="19"/>
      <c r="T514" s="19"/>
      <c r="U514" s="19"/>
      <c r="V514" s="19"/>
      <c r="W514" s="19"/>
      <c r="AD514" s="19"/>
      <c r="AE514" s="19"/>
      <c r="AF514" s="19"/>
      <c r="AG514" s="19"/>
      <c r="AH514" s="19"/>
      <c r="AI514" s="19"/>
    </row>
    <row r="515" spans="2:35" ht="10.15" x14ac:dyDescent="0.2">
      <c r="B515" s="8" t="s">
        <v>393</v>
      </c>
      <c r="D515" s="19"/>
      <c r="E515" s="19"/>
      <c r="F515" s="19"/>
      <c r="G515" s="19"/>
      <c r="H515" s="28" t="str">
        <f t="shared" ref="H515:N517" si="1787">+IFERROR(H508/D508-1,"n/a")</f>
        <v>n/a</v>
      </c>
      <c r="I515" s="28">
        <f t="shared" ref="I515:I516" si="1788">+IFERROR(I508/E508-1,"n/a")</f>
        <v>0.67758186397984899</v>
      </c>
      <c r="J515" s="28" t="str">
        <f t="shared" ref="J515:J516" si="1789">+IFERROR(J508/F508-1,"n/a")</f>
        <v>n/a</v>
      </c>
      <c r="K515" s="28">
        <f t="shared" ref="K515:K516" si="1790">+IFERROR(K508/G508-1,"n/a")</f>
        <v>0.83752417794970979</v>
      </c>
      <c r="L515" s="28" t="str">
        <f t="shared" ref="L515:L516" si="1791">+IFERROR(L508/H508-1,"n/a")</f>
        <v>n/a</v>
      </c>
      <c r="M515" s="28" t="str">
        <f t="shared" ref="M515:M516" si="1792">+IFERROR(M508/I508-1,"n/a")</f>
        <v>n/a</v>
      </c>
      <c r="N515" s="28" t="str">
        <f t="shared" ref="N515:N516" si="1793">+IFERROR(N508/J508-1,"n/a")</f>
        <v>n/a</v>
      </c>
      <c r="O515" s="28">
        <f t="shared" ref="O515:O516" si="1794">+IFERROR(O508/K508-1,"n/a")</f>
        <v>0.36842105263157898</v>
      </c>
      <c r="P515" s="28" t="str">
        <f t="shared" ref="P515:P516" si="1795">+IFERROR(P508/L508-1,"n/a")</f>
        <v>n/a</v>
      </c>
      <c r="Q515" s="28" t="str">
        <f t="shared" ref="Q515:Q516" si="1796">+IFERROR(Q508/M508-1,"n/a")</f>
        <v>n/a</v>
      </c>
      <c r="R515" s="28" t="str">
        <f t="shared" ref="R515:R516" si="1797">+IFERROR(R508/N508-1,"n/a")</f>
        <v>n/a</v>
      </c>
      <c r="S515" s="28">
        <f t="shared" ref="S515:S516" si="1798">+IFERROR(S508/O508-1,"n/a")</f>
        <v>0.34615384615384603</v>
      </c>
      <c r="T515" s="28" t="str">
        <f t="shared" ref="T515:T516" si="1799">+IFERROR(T508/P508-1,"n/a")</f>
        <v>n/a</v>
      </c>
      <c r="U515" s="28" t="str">
        <f t="shared" ref="U515:U516" si="1800">+IFERROR(U508/Q508-1,"n/a")</f>
        <v>n/a</v>
      </c>
      <c r="V515" s="28">
        <f t="shared" ref="V515:V516" si="1801">+IFERROR(V508/R508-1,"n/a")</f>
        <v>0.32258064516129026</v>
      </c>
      <c r="W515" s="28" t="str">
        <f t="shared" ref="W515:Y516" si="1802">+IFERROR(W508/S508-1,"n/a")</f>
        <v>n/a</v>
      </c>
      <c r="X515" s="28" t="str">
        <f t="shared" si="1802"/>
        <v>n/a</v>
      </c>
      <c r="Y515" s="28" t="str">
        <f t="shared" si="1802"/>
        <v>n/a</v>
      </c>
      <c r="AD515" s="19"/>
      <c r="AE515" s="28">
        <f>+IFERROR(AE508/AD508-1,"n/a")</f>
        <v>0.5619335347432024</v>
      </c>
      <c r="AF515" s="28">
        <f t="shared" ref="AF515:AI515" si="1803">+IFERROR(AF508/AE508-1,"n/a")</f>
        <v>0.83752417794970979</v>
      </c>
      <c r="AG515" s="28">
        <f t="shared" si="1803"/>
        <v>0.36842105263157898</v>
      </c>
      <c r="AH515" s="28">
        <f t="shared" si="1803"/>
        <v>0.34615384615384603</v>
      </c>
      <c r="AI515" s="28" t="str">
        <f t="shared" si="1803"/>
        <v>n/a</v>
      </c>
    </row>
    <row r="516" spans="2:35" ht="10.15" x14ac:dyDescent="0.2">
      <c r="B516" s="8" t="s">
        <v>394</v>
      </c>
      <c r="D516" s="19"/>
      <c r="E516" s="19"/>
      <c r="F516" s="19"/>
      <c r="G516" s="19"/>
      <c r="H516" s="28" t="str">
        <f t="shared" si="1787"/>
        <v>n/a</v>
      </c>
      <c r="I516" s="28" t="str">
        <f t="shared" si="1788"/>
        <v>n/a</v>
      </c>
      <c r="J516" s="28" t="str">
        <f t="shared" si="1789"/>
        <v>n/a</v>
      </c>
      <c r="K516" s="28" t="str">
        <f t="shared" si="1790"/>
        <v>n/a</v>
      </c>
      <c r="L516" s="28" t="str">
        <f t="shared" si="1791"/>
        <v>n/a</v>
      </c>
      <c r="M516" s="28" t="str">
        <f t="shared" si="1792"/>
        <v>n/a</v>
      </c>
      <c r="N516" s="28" t="str">
        <f t="shared" si="1793"/>
        <v>n/a</v>
      </c>
      <c r="O516" s="28" t="str">
        <f t="shared" si="1794"/>
        <v>n/a</v>
      </c>
      <c r="P516" s="28" t="str">
        <f t="shared" si="1795"/>
        <v>n/a</v>
      </c>
      <c r="Q516" s="28" t="str">
        <f t="shared" si="1796"/>
        <v>n/a</v>
      </c>
      <c r="R516" s="28" t="str">
        <f t="shared" si="1797"/>
        <v>n/a</v>
      </c>
      <c r="S516" s="28" t="str">
        <f t="shared" si="1798"/>
        <v>n/a</v>
      </c>
      <c r="T516" s="28" t="str">
        <f t="shared" si="1799"/>
        <v>n/a</v>
      </c>
      <c r="U516" s="28" t="str">
        <f t="shared" si="1800"/>
        <v>n/a</v>
      </c>
      <c r="V516" s="28" t="str">
        <f t="shared" si="1801"/>
        <v>n/a</v>
      </c>
      <c r="W516" s="28" t="str">
        <f t="shared" si="1802"/>
        <v>n/a</v>
      </c>
      <c r="X516" s="28" t="str">
        <f t="shared" si="1802"/>
        <v>n/a</v>
      </c>
      <c r="Y516" s="28" t="str">
        <f t="shared" si="1802"/>
        <v>n/a</v>
      </c>
      <c r="AD516" s="19"/>
      <c r="AE516" s="28">
        <f>+IFERROR(AE509/AD509-1,"n/a")</f>
        <v>0.15717627685712809</v>
      </c>
      <c r="AF516" s="28">
        <f t="shared" ref="AF516:AI516" si="1804">+IFERROR(AF509/AE509-1,"n/a")</f>
        <v>0.1952287260206591</v>
      </c>
      <c r="AG516" s="28">
        <f t="shared" si="1804"/>
        <v>0.32160392798690651</v>
      </c>
      <c r="AH516" s="28">
        <f t="shared" si="1804"/>
        <v>0.77411764705882313</v>
      </c>
      <c r="AI516" s="28" t="str">
        <f t="shared" si="1804"/>
        <v>n/a</v>
      </c>
    </row>
    <row r="517" spans="2:35" ht="10.15" x14ac:dyDescent="0.2">
      <c r="B517" s="8" t="s">
        <v>318</v>
      </c>
      <c r="D517" s="19"/>
      <c r="E517" s="19"/>
      <c r="F517" s="19"/>
      <c r="G517" s="19"/>
      <c r="H517" s="28" t="str">
        <f t="shared" si="1787"/>
        <v>n/a</v>
      </c>
      <c r="I517" s="28" t="str">
        <f t="shared" si="1787"/>
        <v>n/a</v>
      </c>
      <c r="J517" s="28" t="str">
        <f t="shared" si="1787"/>
        <v>n/a</v>
      </c>
      <c r="K517" s="28" t="str">
        <f t="shared" si="1787"/>
        <v>n/a</v>
      </c>
      <c r="L517" s="28" t="str">
        <f t="shared" si="1787"/>
        <v>n/a</v>
      </c>
      <c r="M517" s="28" t="str">
        <f t="shared" si="1787"/>
        <v>n/a</v>
      </c>
      <c r="N517" s="28" t="str">
        <f t="shared" si="1787"/>
        <v>n/a</v>
      </c>
      <c r="O517" s="83">
        <v>0.73</v>
      </c>
      <c r="P517" s="83">
        <v>0.71</v>
      </c>
      <c r="Q517" s="83">
        <v>1.03</v>
      </c>
      <c r="R517" s="83">
        <v>1.43</v>
      </c>
      <c r="S517" s="83">
        <v>2.0299999999999998</v>
      </c>
      <c r="T517" s="83">
        <v>2.16</v>
      </c>
      <c r="U517" s="28">
        <f>+IFERROR(U510/Q510-1,"n/a")</f>
        <v>1.1842105263157898</v>
      </c>
      <c r="V517" s="28">
        <f>+IFERROR(V510/R510-1,"n/a")</f>
        <v>0.92452830188679247</v>
      </c>
      <c r="W517" s="28">
        <f>+IFERROR(W510/S510-1,"n/a")</f>
        <v>0.58218390804597719</v>
      </c>
      <c r="X517" s="28">
        <f>+IFERROR(X510/T510-1,"n/a")</f>
        <v>0.67484999999999995</v>
      </c>
      <c r="Y517" s="28">
        <f>+IFERROR(Y510/U510-1,"n/a")</f>
        <v>0.41840087623220157</v>
      </c>
      <c r="AD517" s="19"/>
      <c r="AE517" s="28">
        <f>+IFERROR(AE510/AD510-1,"n/a")</f>
        <v>0.80743243243243268</v>
      </c>
      <c r="AF517" s="28">
        <f>+IFERROR(AF510/AE510-1,"n/a")</f>
        <v>1.1962616822429908</v>
      </c>
      <c r="AG517" s="83">
        <v>0.79</v>
      </c>
      <c r="AH517" s="83">
        <v>1.42</v>
      </c>
      <c r="AI517" s="28">
        <f>+IFERROR(AI510/AH510-1,"n/a")</f>
        <v>0.98349753694581321</v>
      </c>
    </row>
    <row r="518" spans="2:35" ht="10.15" x14ac:dyDescent="0.2">
      <c r="B518" s="8" t="s">
        <v>319</v>
      </c>
      <c r="D518" s="19"/>
      <c r="E518" s="19"/>
      <c r="F518" s="19"/>
      <c r="G518" s="19"/>
      <c r="H518" s="28" t="str">
        <f>+IFERROR((1+H519)/(1+H517)-1,"n/a")</f>
        <v>n/a</v>
      </c>
      <c r="I518" s="28" t="str">
        <f t="shared" ref="I518" si="1805">+IFERROR((1+I519)/(1+I517)-1,"n/a")</f>
        <v>n/a</v>
      </c>
      <c r="J518" s="28" t="str">
        <f t="shared" ref="J518" si="1806">+IFERROR((1+J519)/(1+J517)-1,"n/a")</f>
        <v>n/a</v>
      </c>
      <c r="K518" s="28" t="str">
        <f t="shared" ref="K518" si="1807">+IFERROR((1+K519)/(1+K517)-1,"n/a")</f>
        <v>n/a</v>
      </c>
      <c r="L518" s="28" t="str">
        <f t="shared" ref="L518" si="1808">+IFERROR((1+L519)/(1+L517)-1,"n/a")</f>
        <v>n/a</v>
      </c>
      <c r="M518" s="28" t="str">
        <f t="shared" ref="M518" si="1809">+IFERROR((1+M519)/(1+M517)-1,"n/a")</f>
        <v>n/a</v>
      </c>
      <c r="N518" s="28" t="str">
        <f t="shared" ref="N518" si="1810">+IFERROR((1+N519)/(1+N517)-1,"n/a")</f>
        <v>n/a</v>
      </c>
      <c r="O518" s="28">
        <f t="shared" ref="O518" si="1811">+IFERROR((1+O519)/(1+O517)-1,"n/a")</f>
        <v>-9.2485549132948042E-2</v>
      </c>
      <c r="P518" s="28">
        <f t="shared" ref="P518" si="1812">+IFERROR((1+P519)/(1+P517)-1,"n/a")</f>
        <v>-0.33333333333333326</v>
      </c>
      <c r="Q518" s="28">
        <f t="shared" ref="Q518" si="1813">+IFERROR((1+Q519)/(1+Q517)-1,"n/a")</f>
        <v>-0.39408866995073899</v>
      </c>
      <c r="R518" s="28">
        <f t="shared" ref="R518" si="1814">+IFERROR((1+R519)/(1+R517)-1,"n/a")</f>
        <v>-0.45679012345679004</v>
      </c>
      <c r="S518" s="28">
        <f t="shared" ref="S518" si="1815">+IFERROR((1+S519)/(1+S517)-1,"n/a")</f>
        <v>-0.48184818481848191</v>
      </c>
      <c r="T518" s="28">
        <f t="shared" ref="T518" si="1816">+IFERROR((1+T519)/(1+T517)-1,"n/a")</f>
        <v>-0.43354430379746833</v>
      </c>
      <c r="U518" s="28">
        <f t="shared" ref="U518" si="1817">+IFERROR((1+U519)/(1+U517)-1,"n/a")</f>
        <v>-0.39253599764913316</v>
      </c>
      <c r="V518" s="28">
        <f t="shared" ref="V518" si="1818">+IFERROR((1+V519)/(1+V517)-1,"n/a")</f>
        <v>-0.22545347727105824</v>
      </c>
      <c r="W518" s="28">
        <f t="shared" ref="W518:X518" si="1819">+IFERROR((1+W519)/(1+W517)-1,"n/a")</f>
        <v>-0.11603480574817271</v>
      </c>
      <c r="X518" s="28">
        <f t="shared" si="1819"/>
        <v>0.23221752847064248</v>
      </c>
      <c r="Y518" s="28">
        <f t="shared" ref="Y518" si="1820">+IFERROR((1+Y519)/(1+Y517)-1,"n/a")</f>
        <v>0.46939501476266154</v>
      </c>
      <c r="AE518" s="28">
        <f t="shared" ref="AE518" si="1821">+IFERROR((1+AE519)/(1+AE517)-1,"n/a")</f>
        <v>-0.13564418277530399</v>
      </c>
      <c r="AF518" s="28">
        <f t="shared" ref="AF518" si="1822">+IFERROR((1+AF519)/(1+AF517)-1,"n/a")</f>
        <v>-5.8398322945743208E-2</v>
      </c>
      <c r="AG518" s="28">
        <f t="shared" ref="AG518" si="1823">+IFERROR((1+AG519)/(1+AG517)-1,"n/a")</f>
        <v>6.7039106145251548E-2</v>
      </c>
      <c r="AH518" s="28">
        <f t="shared" ref="AH518" si="1824">+IFERROR((1+AH519)/(1+AH517)-1,"n/a")</f>
        <v>-0.44214876033057848</v>
      </c>
      <c r="AI518" s="28">
        <f t="shared" ref="AI518" si="1825">+IFERROR((1+AI519)/(1+AI517)-1,"n/a")</f>
        <v>-0.26096389768300488</v>
      </c>
    </row>
    <row r="519" spans="2:35" ht="10.15" x14ac:dyDescent="0.2">
      <c r="B519" s="8" t="s">
        <v>320</v>
      </c>
      <c r="H519" s="106">
        <f t="shared" ref="H519:X519" si="1826">+H188</f>
        <v>0.99</v>
      </c>
      <c r="I519" s="106">
        <f t="shared" si="1826"/>
        <v>0.62</v>
      </c>
      <c r="J519" s="106">
        <f t="shared" si="1826"/>
        <v>2.2000000000000002</v>
      </c>
      <c r="K519" s="106">
        <f t="shared" si="1826"/>
        <v>0.77</v>
      </c>
      <c r="L519" s="106">
        <f t="shared" si="1826"/>
        <v>1.39</v>
      </c>
      <c r="M519" s="106">
        <f t="shared" si="1826"/>
        <v>1.71</v>
      </c>
      <c r="N519" s="106">
        <f t="shared" si="1826"/>
        <v>0.69</v>
      </c>
      <c r="O519" s="106">
        <f t="shared" si="1826"/>
        <v>0.56999999999999995</v>
      </c>
      <c r="P519" s="106">
        <f t="shared" si="1826"/>
        <v>0.14000000000000001</v>
      </c>
      <c r="Q519" s="106">
        <f t="shared" si="1826"/>
        <v>0.23</v>
      </c>
      <c r="R519" s="106">
        <f t="shared" si="1826"/>
        <v>0.32</v>
      </c>
      <c r="S519" s="106">
        <f t="shared" si="1826"/>
        <v>0.56999999999999995</v>
      </c>
      <c r="T519" s="106">
        <f t="shared" si="1826"/>
        <v>0.79</v>
      </c>
      <c r="U519" s="106">
        <f t="shared" si="1826"/>
        <v>0.326829268292683</v>
      </c>
      <c r="V519" s="106">
        <f t="shared" si="1826"/>
        <v>0.49063670411985028</v>
      </c>
      <c r="W519" s="106">
        <f t="shared" si="1826"/>
        <v>0.39859550561797752</v>
      </c>
      <c r="X519" s="106">
        <f t="shared" si="1826"/>
        <v>1.0637795275590554</v>
      </c>
      <c r="Y519" s="106">
        <f t="shared" ref="Y519" si="1827">+Y188</f>
        <v>1.084191176470588</v>
      </c>
      <c r="AE519" s="106">
        <f>+AE188</f>
        <v>0.56226473721355541</v>
      </c>
      <c r="AF519" s="106">
        <f>+AF188</f>
        <v>1.0680036832500033</v>
      </c>
      <c r="AG519" s="106">
        <f>+AG188</f>
        <v>0.91</v>
      </c>
      <c r="AH519" s="106">
        <f>+AH188</f>
        <v>0.35</v>
      </c>
      <c r="AI519" s="106">
        <f>+AI188</f>
        <v>0.4658762886597938</v>
      </c>
    </row>
    <row r="520" spans="2:35" ht="10.15" x14ac:dyDescent="0.2">
      <c r="B520" s="8"/>
    </row>
    <row r="521" spans="2:35" ht="10.15" x14ac:dyDescent="0.2">
      <c r="B521" s="105" t="s">
        <v>74</v>
      </c>
    </row>
    <row r="522" spans="2:35" ht="10.15" x14ac:dyDescent="0.2">
      <c r="B522" t="s">
        <v>395</v>
      </c>
      <c r="D522" s="104" t="s">
        <v>76</v>
      </c>
      <c r="E522" s="104" t="s">
        <v>76</v>
      </c>
      <c r="F522" s="104" t="s">
        <v>76</v>
      </c>
      <c r="G522" s="104" t="s">
        <v>76</v>
      </c>
      <c r="H522" s="104" t="s">
        <v>76</v>
      </c>
      <c r="I522" s="104" t="s">
        <v>76</v>
      </c>
      <c r="J522" s="104" t="s">
        <v>76</v>
      </c>
      <c r="K522" s="104">
        <v>2.1</v>
      </c>
      <c r="L522" s="104" t="s">
        <v>76</v>
      </c>
      <c r="M522" s="104" t="s">
        <v>76</v>
      </c>
      <c r="N522" s="104" t="s">
        <v>76</v>
      </c>
      <c r="O522" s="104">
        <v>3.4</v>
      </c>
      <c r="P522" s="104" t="s">
        <v>76</v>
      </c>
      <c r="Q522" s="104" t="s">
        <v>76</v>
      </c>
      <c r="R522" s="104">
        <v>4</v>
      </c>
      <c r="S522" s="104">
        <v>4.2</v>
      </c>
      <c r="T522" s="104" t="s">
        <v>76</v>
      </c>
      <c r="U522" s="104" t="s">
        <v>76</v>
      </c>
      <c r="V522" s="104">
        <v>4.7</v>
      </c>
      <c r="W522" s="104" t="s">
        <v>76</v>
      </c>
      <c r="X522" s="104" t="s">
        <v>76</v>
      </c>
      <c r="Y522" s="104" t="s">
        <v>76</v>
      </c>
      <c r="AD522" s="104" t="s">
        <v>76</v>
      </c>
      <c r="AE522" s="109" t="str">
        <f>+G522</f>
        <v>n/a</v>
      </c>
      <c r="AF522" s="109">
        <f>+K522</f>
        <v>2.1</v>
      </c>
      <c r="AG522" s="109">
        <f>+O522</f>
        <v>3.4</v>
      </c>
      <c r="AH522" s="109">
        <f>+S522</f>
        <v>4.2</v>
      </c>
      <c r="AI522" s="109" t="str">
        <f>+W522</f>
        <v>n/a</v>
      </c>
    </row>
    <row r="523" spans="2:35" ht="10.15" x14ac:dyDescent="0.2">
      <c r="B523" t="s">
        <v>396</v>
      </c>
      <c r="D523" s="104" t="s">
        <v>76</v>
      </c>
      <c r="E523" s="104" t="s">
        <v>76</v>
      </c>
      <c r="F523" s="104" t="s">
        <v>76</v>
      </c>
      <c r="G523" s="104" t="s">
        <v>76</v>
      </c>
      <c r="H523" s="104" t="s">
        <v>76</v>
      </c>
      <c r="I523" s="104" t="s">
        <v>76</v>
      </c>
      <c r="J523" s="104" t="s">
        <v>76</v>
      </c>
      <c r="K523" s="104" t="s">
        <v>76</v>
      </c>
      <c r="L523" s="104" t="s">
        <v>76</v>
      </c>
      <c r="M523" s="104" t="s">
        <v>76</v>
      </c>
      <c r="N523" s="104" t="s">
        <v>76</v>
      </c>
      <c r="O523" s="104" t="s">
        <v>76</v>
      </c>
      <c r="P523" s="104" t="s">
        <v>76</v>
      </c>
      <c r="Q523" s="104" t="s">
        <v>76</v>
      </c>
      <c r="R523" s="104" t="s">
        <v>76</v>
      </c>
      <c r="S523" s="104" t="s">
        <v>76</v>
      </c>
      <c r="T523" s="104" t="s">
        <v>76</v>
      </c>
      <c r="U523" s="104" t="s">
        <v>76</v>
      </c>
      <c r="V523" s="104" t="s">
        <v>76</v>
      </c>
      <c r="W523" s="104" t="s">
        <v>76</v>
      </c>
      <c r="X523" s="104" t="s">
        <v>76</v>
      </c>
      <c r="Y523" s="104" t="s">
        <v>76</v>
      </c>
      <c r="AD523" s="109" t="str">
        <f>+IFERROR(AD524/AD522,"n/a")</f>
        <v>n/a</v>
      </c>
      <c r="AE523" s="109" t="str">
        <f>+IFERROR(AE524/AE522,"n/a")</f>
        <v>n/a</v>
      </c>
      <c r="AF523" s="109">
        <f t="shared" ref="AF523" si="1828">+IFERROR(AF524/AF522,"n/a")</f>
        <v>10</v>
      </c>
      <c r="AG523" s="109">
        <f t="shared" ref="AG523" si="1829">+IFERROR(AG524/AG522,"n/a")</f>
        <v>15.882352941176471</v>
      </c>
      <c r="AH523" s="109">
        <f t="shared" ref="AH523" si="1830">+IFERROR(AH524/AH522,"n/a")</f>
        <v>20.952380952380953</v>
      </c>
      <c r="AI523" s="109" t="str">
        <f t="shared" ref="AI523" si="1831">+IFERROR(AI524/AI522,"n/a")</f>
        <v>n/a</v>
      </c>
    </row>
    <row r="524" spans="2:35" ht="10.15" x14ac:dyDescent="0.2">
      <c r="B524" t="s">
        <v>321</v>
      </c>
      <c r="D524" s="104" t="s">
        <v>76</v>
      </c>
      <c r="E524" s="104" t="s">
        <v>76</v>
      </c>
      <c r="F524" s="104" t="s">
        <v>76</v>
      </c>
      <c r="G524" s="104" t="s">
        <v>76</v>
      </c>
      <c r="H524" s="104" t="s">
        <v>76</v>
      </c>
      <c r="I524" s="104" t="s">
        <v>76</v>
      </c>
      <c r="J524" s="61">
        <v>4.7</v>
      </c>
      <c r="K524" s="61">
        <v>7.7</v>
      </c>
      <c r="L524" s="61">
        <v>8.8000000000000007</v>
      </c>
      <c r="M524" s="61">
        <v>12</v>
      </c>
      <c r="N524" s="61">
        <v>15.1</v>
      </c>
      <c r="O524" s="61">
        <v>18.100000000000001</v>
      </c>
      <c r="P524" s="61">
        <v>16.7</v>
      </c>
      <c r="Q524" s="61">
        <v>22.4</v>
      </c>
      <c r="R524" s="61">
        <v>24.1</v>
      </c>
      <c r="S524" s="61">
        <v>24.8</v>
      </c>
      <c r="T524" s="61">
        <v>24.4</v>
      </c>
      <c r="U524" s="61">
        <v>26.7</v>
      </c>
      <c r="V524" s="61">
        <v>26.7</v>
      </c>
      <c r="W524" s="61">
        <v>26.8</v>
      </c>
      <c r="X524" s="61">
        <v>26.8</v>
      </c>
      <c r="Y524" s="61">
        <v>29.2</v>
      </c>
      <c r="Z524" s="110"/>
      <c r="AA524" s="110"/>
      <c r="AB524" s="110"/>
      <c r="AC524" s="110"/>
      <c r="AD524" s="104" t="s">
        <v>76</v>
      </c>
      <c r="AE524" s="109" t="str">
        <f>+IFERROR(D524+E524+F524+G524,"n/a")</f>
        <v>n/a</v>
      </c>
      <c r="AF524" s="104">
        <v>21</v>
      </c>
      <c r="AG524" s="109">
        <f>+IFERROR(L524+M524+N524+O524,"n/a")</f>
        <v>54</v>
      </c>
      <c r="AH524" s="109">
        <f>+IFERROR(P524+Q524+R524+S524,"n/a")</f>
        <v>88</v>
      </c>
      <c r="AI524" s="109">
        <f>+IFERROR(T524+U524+V524+W524,"n/a")</f>
        <v>104.6</v>
      </c>
    </row>
    <row r="525" spans="2:35" ht="10.15" x14ac:dyDescent="0.2">
      <c r="B525" t="s">
        <v>322</v>
      </c>
      <c r="D525" s="45" t="str">
        <f t="shared" ref="D525" si="1832">+IFERROR(D526/(D524/1000),"n/a")</f>
        <v>n/a</v>
      </c>
      <c r="E525" s="45" t="str">
        <f t="shared" ref="E525" si="1833">+IFERROR(E526/(E524/1000),"n/a")</f>
        <v>n/a</v>
      </c>
      <c r="F525" s="45" t="str">
        <f t="shared" ref="F525" si="1834">+IFERROR(F526/(F524/1000),"n/a")</f>
        <v>n/a</v>
      </c>
      <c r="G525" s="45" t="str">
        <f t="shared" ref="G525" si="1835">+IFERROR(G526/(G524/1000),"n/a")</f>
        <v>n/a</v>
      </c>
      <c r="H525" s="45" t="str">
        <f t="shared" ref="H525" si="1836">+IFERROR(H526/(H524/1000),"n/a")</f>
        <v>n/a</v>
      </c>
      <c r="I525" s="45" t="str">
        <f t="shared" ref="I525" si="1837">+IFERROR(I526/(I524/1000),"n/a")</f>
        <v>n/a</v>
      </c>
      <c r="J525" s="45">
        <f t="shared" ref="J525" si="1838">+IFERROR(J526/(J524/1000),"n/a")</f>
        <v>15106.382978723404</v>
      </c>
      <c r="K525" s="45">
        <f t="shared" ref="K525" si="1839">+IFERROR(K526/(K524/1000),"n/a")</f>
        <v>22987.012987012986</v>
      </c>
      <c r="L525" s="45">
        <f t="shared" ref="L525" si="1840">+IFERROR(L526/(L524/1000),"n/a")</f>
        <v>17045.454545454544</v>
      </c>
      <c r="M525" s="45">
        <f t="shared" ref="M525" si="1841">+IFERROR(M526/(M524/1000),"n/a")</f>
        <v>19000</v>
      </c>
      <c r="N525" s="45">
        <f t="shared" ref="N525" si="1842">+IFERROR(N526/(N524/1000),"n/a")</f>
        <v>18609.27152317881</v>
      </c>
      <c r="O525" s="45">
        <f t="shared" ref="O525" si="1843">+IFERROR(O526/(O524/1000),"n/a")</f>
        <v>20939.226519337015</v>
      </c>
      <c r="P525" s="45">
        <f t="shared" ref="P525" si="1844">+IFERROR(P526/(P524/1000),"n/a")</f>
        <v>14910.179640718563</v>
      </c>
      <c r="Q525" s="45">
        <f t="shared" ref="Q525" si="1845">+IFERROR(Q526/(Q524/1000),"n/a")</f>
        <v>15625</v>
      </c>
      <c r="R525" s="45">
        <f t="shared" ref="R525" si="1846">+IFERROR(R526/(R524/1000),"n/a")</f>
        <v>19419.087136929462</v>
      </c>
      <c r="S525" s="45">
        <f t="shared" ref="S525" si="1847">+IFERROR(S526/(S524/1000),"n/a")</f>
        <v>24395.161290322583</v>
      </c>
      <c r="T525" s="45">
        <f t="shared" ref="T525" si="1848">+IFERROR(T526/(T524/1000),"n/a")</f>
        <v>17827.868852459018</v>
      </c>
      <c r="U525" s="45">
        <f t="shared" ref="U525" si="1849">+IFERROR(U526/(U524/1000),"n/a")</f>
        <v>17715.355805243446</v>
      </c>
      <c r="V525" s="45">
        <f t="shared" ref="V525" si="1850">+IFERROR(V526/(V524/1000),"n/a")</f>
        <v>25730.337078651686</v>
      </c>
      <c r="W525" s="45">
        <f t="shared" ref="W525:X525" si="1851">+IFERROR(W526/(W524/1000),"n/a")</f>
        <v>26716.417910447759</v>
      </c>
      <c r="X525" s="45">
        <f t="shared" si="1851"/>
        <v>21716.417910447759</v>
      </c>
      <c r="Y525" s="45">
        <f t="shared" ref="Y525" si="1852">+IFERROR(Y526/(Y524/1000),"n/a")</f>
        <v>22123.287671232876</v>
      </c>
      <c r="AD525" s="45" t="str">
        <f t="shared" ref="AD525:AH525" si="1853">+IFERROR(AD526/(AD524/1000),"n/a")</f>
        <v>n/a</v>
      </c>
      <c r="AE525" s="45" t="str">
        <f t="shared" si="1853"/>
        <v>n/a</v>
      </c>
      <c r="AF525" s="45">
        <f t="shared" si="1853"/>
        <v>17809.523809523809</v>
      </c>
      <c r="AG525" s="45">
        <f t="shared" si="1853"/>
        <v>19222.222222222223</v>
      </c>
      <c r="AH525" s="45">
        <f t="shared" si="1853"/>
        <v>19000</v>
      </c>
      <c r="AI525" s="45">
        <f>+IFERROR(AI526/(AI524/1000),"n/a")</f>
        <v>22093.690248565967</v>
      </c>
    </row>
    <row r="526" spans="2:35" ht="10.15" x14ac:dyDescent="0.2">
      <c r="B526" t="s">
        <v>323</v>
      </c>
      <c r="D526" s="19">
        <f t="shared" ref="D526:X526" si="1854">+D175</f>
        <v>35.017062439122697</v>
      </c>
      <c r="E526" s="19">
        <f t="shared" si="1854"/>
        <v>43.982937560877303</v>
      </c>
      <c r="F526" s="19">
        <f t="shared" si="1854"/>
        <v>62</v>
      </c>
      <c r="G526" s="19">
        <f t="shared" si="1854"/>
        <v>113</v>
      </c>
      <c r="H526" s="19">
        <f t="shared" si="1854"/>
        <v>85</v>
      </c>
      <c r="I526" s="19">
        <f t="shared" si="1854"/>
        <v>41</v>
      </c>
      <c r="J526" s="19">
        <f t="shared" si="1854"/>
        <v>71</v>
      </c>
      <c r="K526" s="19">
        <f t="shared" si="1854"/>
        <v>177</v>
      </c>
      <c r="L526" s="19">
        <f t="shared" si="1854"/>
        <v>150</v>
      </c>
      <c r="M526" s="19">
        <f t="shared" si="1854"/>
        <v>228</v>
      </c>
      <c r="N526" s="19">
        <f t="shared" si="1854"/>
        <v>281</v>
      </c>
      <c r="O526" s="19">
        <f t="shared" si="1854"/>
        <v>379</v>
      </c>
      <c r="P526" s="19">
        <f t="shared" si="1854"/>
        <v>249</v>
      </c>
      <c r="Q526" s="19">
        <f t="shared" si="1854"/>
        <v>350</v>
      </c>
      <c r="R526" s="19">
        <f t="shared" si="1854"/>
        <v>468</v>
      </c>
      <c r="S526" s="19">
        <f t="shared" si="1854"/>
        <v>605</v>
      </c>
      <c r="T526" s="19">
        <f t="shared" si="1854"/>
        <v>435</v>
      </c>
      <c r="U526" s="19">
        <f t="shared" si="1854"/>
        <v>473</v>
      </c>
      <c r="V526" s="19">
        <f t="shared" si="1854"/>
        <v>687</v>
      </c>
      <c r="W526" s="19">
        <f t="shared" si="1854"/>
        <v>716</v>
      </c>
      <c r="X526" s="19">
        <f t="shared" si="1854"/>
        <v>582</v>
      </c>
      <c r="Y526" s="19">
        <f t="shared" ref="Y526" si="1855">+Y175</f>
        <v>646</v>
      </c>
      <c r="AD526" s="19">
        <f>+AD175</f>
        <v>96</v>
      </c>
      <c r="AE526" s="40">
        <f>+IFERROR(D526+E526+F526+G526,"n/a")</f>
        <v>254</v>
      </c>
      <c r="AF526" s="31">
        <f>+IFERROR(H526+I526+J526+K526,"n/a")</f>
        <v>374</v>
      </c>
      <c r="AG526" s="40">
        <f>+IFERROR(L526+M526+N526+O526,"n/a")</f>
        <v>1038</v>
      </c>
      <c r="AH526" s="40">
        <f>+IFERROR(P526+Q526+R526+S526,"n/a")</f>
        <v>1672</v>
      </c>
      <c r="AI526" s="40">
        <f>+IFERROR(T526+U526+V526+W526,"n/a")</f>
        <v>2311</v>
      </c>
    </row>
    <row r="527" spans="2:35" ht="10.15" x14ac:dyDescent="0.2">
      <c r="D527" s="19"/>
      <c r="E527" s="19"/>
      <c r="F527" s="19"/>
      <c r="G527" s="19"/>
      <c r="H527" s="19"/>
      <c r="I527" s="19"/>
      <c r="J527" s="19"/>
      <c r="K527" s="19"/>
      <c r="L527" s="19"/>
      <c r="M527" s="19"/>
      <c r="N527" s="19"/>
      <c r="O527" s="19"/>
      <c r="P527" s="19"/>
      <c r="Q527" s="19"/>
      <c r="R527" s="19"/>
      <c r="S527" s="19"/>
      <c r="T527" s="19"/>
      <c r="U527" s="19"/>
      <c r="V527" s="19"/>
      <c r="W527" s="19"/>
      <c r="X527" s="19"/>
      <c r="AD527" s="19"/>
      <c r="AE527" s="19"/>
      <c r="AF527" s="19"/>
      <c r="AG527" s="19"/>
      <c r="AH527" s="19"/>
      <c r="AI527" s="19"/>
    </row>
    <row r="528" spans="2:35" ht="10.15" x14ac:dyDescent="0.2">
      <c r="B528" s="7" t="s">
        <v>28</v>
      </c>
      <c r="D528" s="19"/>
      <c r="E528" s="19"/>
      <c r="F528" s="19"/>
      <c r="G528" s="19"/>
      <c r="H528" s="19"/>
      <c r="I528" s="19"/>
      <c r="J528" s="19"/>
      <c r="K528" s="19"/>
      <c r="L528" s="19"/>
      <c r="M528" s="19"/>
      <c r="N528" s="19"/>
      <c r="O528" s="19"/>
      <c r="P528" s="19"/>
      <c r="Q528" s="19"/>
      <c r="R528" s="19"/>
      <c r="S528" s="19"/>
      <c r="T528" s="19"/>
      <c r="U528" s="19"/>
      <c r="V528" s="19"/>
      <c r="W528" s="19"/>
      <c r="X528" s="19"/>
      <c r="AD528" s="19"/>
      <c r="AE528" s="19"/>
      <c r="AF528" s="19"/>
      <c r="AG528" s="19"/>
      <c r="AH528" s="19"/>
      <c r="AI528" s="19"/>
    </row>
    <row r="529" spans="2:35" ht="10.15" x14ac:dyDescent="0.2">
      <c r="B529" s="8" t="s">
        <v>395</v>
      </c>
      <c r="D529" s="19"/>
      <c r="E529" s="19"/>
      <c r="F529" s="19"/>
      <c r="G529" s="19"/>
      <c r="H529" s="28" t="str">
        <f t="shared" ref="H529:M531" si="1856">+IFERROR(H522/D522-1,"n/a")</f>
        <v>n/a</v>
      </c>
      <c r="I529" s="28" t="str">
        <f t="shared" ref="I529:I530" si="1857">+IFERROR(I522/E522-1,"n/a")</f>
        <v>n/a</v>
      </c>
      <c r="J529" s="28" t="str">
        <f t="shared" ref="J529:J530" si="1858">+IFERROR(J522/F522-1,"n/a")</f>
        <v>n/a</v>
      </c>
      <c r="K529" s="28" t="str">
        <f t="shared" ref="K529:K530" si="1859">+IFERROR(K522/G522-1,"n/a")</f>
        <v>n/a</v>
      </c>
      <c r="L529" s="28" t="str">
        <f t="shared" ref="L529:L530" si="1860">+IFERROR(L522/H522-1,"n/a")</f>
        <v>n/a</v>
      </c>
      <c r="M529" s="28" t="str">
        <f t="shared" ref="M529:M530" si="1861">+IFERROR(M522/I522-1,"n/a")</f>
        <v>n/a</v>
      </c>
      <c r="N529" s="28" t="str">
        <f t="shared" ref="N529:N530" si="1862">+IFERROR(N522/J522-1,"n/a")</f>
        <v>n/a</v>
      </c>
      <c r="O529" s="28">
        <f t="shared" ref="O529:O530" si="1863">+IFERROR(O522/K522-1,"n/a")</f>
        <v>0.61904761904761885</v>
      </c>
      <c r="P529" s="28" t="str">
        <f t="shared" ref="P529:P530" si="1864">+IFERROR(P522/L522-1,"n/a")</f>
        <v>n/a</v>
      </c>
      <c r="Q529" s="28" t="str">
        <f t="shared" ref="Q529:Q530" si="1865">+IFERROR(Q522/M522-1,"n/a")</f>
        <v>n/a</v>
      </c>
      <c r="R529" s="28" t="str">
        <f t="shared" ref="R529:R530" si="1866">+IFERROR(R522/N522-1,"n/a")</f>
        <v>n/a</v>
      </c>
      <c r="S529" s="28">
        <f t="shared" ref="S529:S530" si="1867">+IFERROR(S522/O522-1,"n/a")</f>
        <v>0.23529411764705888</v>
      </c>
      <c r="T529" s="28" t="str">
        <f t="shared" ref="T529:T530" si="1868">+IFERROR(T522/P522-1,"n/a")</f>
        <v>n/a</v>
      </c>
      <c r="U529" s="28" t="str">
        <f t="shared" ref="U529:U530" si="1869">+IFERROR(U522/Q522-1,"n/a")</f>
        <v>n/a</v>
      </c>
      <c r="V529" s="28">
        <f t="shared" ref="V529:V530" si="1870">+IFERROR(V522/R522-1,"n/a")</f>
        <v>0.17500000000000004</v>
      </c>
      <c r="W529" s="28" t="str">
        <f t="shared" ref="W529:Y530" si="1871">+IFERROR(W522/S522-1,"n/a")</f>
        <v>n/a</v>
      </c>
      <c r="X529" s="28" t="str">
        <f t="shared" si="1871"/>
        <v>n/a</v>
      </c>
      <c r="Y529" s="28" t="str">
        <f t="shared" si="1871"/>
        <v>n/a</v>
      </c>
      <c r="AD529" s="19"/>
      <c r="AE529" s="28" t="str">
        <f>+IFERROR(AE522/AD522-1,"n/a")</f>
        <v>n/a</v>
      </c>
      <c r="AF529" s="28" t="str">
        <f t="shared" ref="AF529:AI529" si="1872">+IFERROR(AF522/AE522-1,"n/a")</f>
        <v>n/a</v>
      </c>
      <c r="AG529" s="28">
        <f t="shared" si="1872"/>
        <v>0.61904761904761885</v>
      </c>
      <c r="AH529" s="28">
        <f t="shared" si="1872"/>
        <v>0.23529411764705888</v>
      </c>
      <c r="AI529" s="28" t="str">
        <f t="shared" si="1872"/>
        <v>n/a</v>
      </c>
    </row>
    <row r="530" spans="2:35" ht="10.15" x14ac:dyDescent="0.2">
      <c r="B530" s="8" t="s">
        <v>396</v>
      </c>
      <c r="D530" s="19"/>
      <c r="E530" s="19"/>
      <c r="F530" s="19"/>
      <c r="G530" s="19"/>
      <c r="H530" s="28" t="str">
        <f t="shared" si="1856"/>
        <v>n/a</v>
      </c>
      <c r="I530" s="28" t="str">
        <f t="shared" si="1857"/>
        <v>n/a</v>
      </c>
      <c r="J530" s="28" t="str">
        <f t="shared" si="1858"/>
        <v>n/a</v>
      </c>
      <c r="K530" s="28" t="str">
        <f t="shared" si="1859"/>
        <v>n/a</v>
      </c>
      <c r="L530" s="28" t="str">
        <f t="shared" si="1860"/>
        <v>n/a</v>
      </c>
      <c r="M530" s="28" t="str">
        <f t="shared" si="1861"/>
        <v>n/a</v>
      </c>
      <c r="N530" s="28" t="str">
        <f t="shared" si="1862"/>
        <v>n/a</v>
      </c>
      <c r="O530" s="28" t="str">
        <f t="shared" si="1863"/>
        <v>n/a</v>
      </c>
      <c r="P530" s="28" t="str">
        <f t="shared" si="1864"/>
        <v>n/a</v>
      </c>
      <c r="Q530" s="28" t="str">
        <f t="shared" si="1865"/>
        <v>n/a</v>
      </c>
      <c r="R530" s="28" t="str">
        <f t="shared" si="1866"/>
        <v>n/a</v>
      </c>
      <c r="S530" s="28" t="str">
        <f t="shared" si="1867"/>
        <v>n/a</v>
      </c>
      <c r="T530" s="28" t="str">
        <f t="shared" si="1868"/>
        <v>n/a</v>
      </c>
      <c r="U530" s="28" t="str">
        <f t="shared" si="1869"/>
        <v>n/a</v>
      </c>
      <c r="V530" s="28" t="str">
        <f t="shared" si="1870"/>
        <v>n/a</v>
      </c>
      <c r="W530" s="28" t="str">
        <f t="shared" si="1871"/>
        <v>n/a</v>
      </c>
      <c r="X530" s="28" t="str">
        <f t="shared" si="1871"/>
        <v>n/a</v>
      </c>
      <c r="Y530" s="28" t="str">
        <f t="shared" si="1871"/>
        <v>n/a</v>
      </c>
      <c r="AD530" s="19"/>
      <c r="AE530" s="28" t="str">
        <f>+IFERROR(AE523/AD523-1,"n/a")</f>
        <v>n/a</v>
      </c>
      <c r="AF530" s="28" t="str">
        <f t="shared" ref="AF530:AI530" si="1873">+IFERROR(AF523/AE523-1,"n/a")</f>
        <v>n/a</v>
      </c>
      <c r="AG530" s="28">
        <f t="shared" si="1873"/>
        <v>0.58823529411764719</v>
      </c>
      <c r="AH530" s="28">
        <f t="shared" si="1873"/>
        <v>0.31922398589065248</v>
      </c>
      <c r="AI530" s="28" t="str">
        <f t="shared" si="1873"/>
        <v>n/a</v>
      </c>
    </row>
    <row r="531" spans="2:35" ht="10.15" x14ac:dyDescent="0.2">
      <c r="B531" s="8" t="s">
        <v>321</v>
      </c>
      <c r="D531" s="19"/>
      <c r="E531" s="19"/>
      <c r="F531" s="19"/>
      <c r="G531" s="19"/>
      <c r="H531" s="28" t="str">
        <f t="shared" si="1856"/>
        <v>n/a</v>
      </c>
      <c r="I531" s="28" t="str">
        <f t="shared" si="1856"/>
        <v>n/a</v>
      </c>
      <c r="J531" s="28" t="str">
        <f t="shared" si="1856"/>
        <v>n/a</v>
      </c>
      <c r="K531" s="28" t="str">
        <f t="shared" si="1856"/>
        <v>n/a</v>
      </c>
      <c r="L531" s="28" t="str">
        <f t="shared" si="1856"/>
        <v>n/a</v>
      </c>
      <c r="M531" s="28" t="str">
        <f t="shared" si="1856"/>
        <v>n/a</v>
      </c>
      <c r="N531" s="83">
        <v>2.19</v>
      </c>
      <c r="O531" s="83">
        <v>1.34</v>
      </c>
      <c r="P531" s="83">
        <v>0.89</v>
      </c>
      <c r="Q531" s="83">
        <v>0.87</v>
      </c>
      <c r="R531" s="83">
        <v>0.6</v>
      </c>
      <c r="S531" s="83">
        <v>0.37</v>
      </c>
      <c r="T531" s="83">
        <v>0.46</v>
      </c>
      <c r="U531" s="83">
        <v>0.19</v>
      </c>
      <c r="V531" s="83">
        <v>0.11</v>
      </c>
      <c r="W531" s="83">
        <v>0.08</v>
      </c>
      <c r="X531" s="83">
        <v>0.1</v>
      </c>
      <c r="Y531" s="83">
        <v>0.1</v>
      </c>
      <c r="AD531" s="19"/>
      <c r="AE531" s="28" t="str">
        <f>+IFERROR(AE524/AD524-1,"n/a")</f>
        <v>n/a</v>
      </c>
      <c r="AF531" s="28" t="str">
        <f>+IFERROR(AF524/AE524-1,"n/a")</f>
        <v>n/a</v>
      </c>
      <c r="AG531" s="83">
        <v>1.57</v>
      </c>
      <c r="AH531" s="83">
        <v>0.63</v>
      </c>
      <c r="AI531" s="83">
        <v>0.19</v>
      </c>
    </row>
    <row r="532" spans="2:35" ht="10.15" x14ac:dyDescent="0.2">
      <c r="B532" s="8" t="s">
        <v>322</v>
      </c>
      <c r="D532" s="19"/>
      <c r="E532" s="19"/>
      <c r="F532" s="19"/>
      <c r="G532" s="19"/>
      <c r="H532" s="28" t="str">
        <f>+IFERROR((1+H533)/(1+H531)-1,"n/a")</f>
        <v>n/a</v>
      </c>
      <c r="I532" s="28" t="str">
        <f t="shared" ref="I532" si="1874">+IFERROR((1+I533)/(1+I531)-1,"n/a")</f>
        <v>n/a</v>
      </c>
      <c r="J532" s="28" t="str">
        <f t="shared" ref="J532" si="1875">+IFERROR((1+J533)/(1+J531)-1,"n/a")</f>
        <v>n/a</v>
      </c>
      <c r="K532" s="28" t="str">
        <f t="shared" ref="K532" si="1876">+IFERROR((1+K533)/(1+K531)-1,"n/a")</f>
        <v>n/a</v>
      </c>
      <c r="L532" s="28" t="str">
        <f t="shared" ref="L532" si="1877">+IFERROR((1+L533)/(1+L531)-1,"n/a")</f>
        <v>n/a</v>
      </c>
      <c r="M532" s="28" t="str">
        <f t="shared" ref="M532" si="1878">+IFERROR((1+M533)/(1+M531)-1,"n/a")</f>
        <v>n/a</v>
      </c>
      <c r="N532" s="28">
        <f t="shared" ref="N532" si="1879">+IFERROR((1+N533)/(1+N531)-1,"n/a")</f>
        <v>0.23510971786833856</v>
      </c>
      <c r="O532" s="28">
        <f t="shared" ref="O532" si="1880">+IFERROR((1+O533)/(1+O531)-1,"n/a")</f>
        <v>-8.119658119658113E-2</v>
      </c>
      <c r="P532" s="28">
        <f t="shared" ref="P532" si="1881">+IFERROR((1+P533)/(1+P531)-1,"n/a")</f>
        <v>-0.12169312169312163</v>
      </c>
      <c r="Q532" s="28">
        <f t="shared" ref="Q532" si="1882">+IFERROR((1+Q533)/(1+Q531)-1,"n/a")</f>
        <v>-0.18181818181818188</v>
      </c>
      <c r="R532" s="28">
        <f t="shared" ref="R532" si="1883">+IFERROR((1+R533)/(1+R531)-1,"n/a")</f>
        <v>4.3749999999999956E-2</v>
      </c>
      <c r="S532" s="28">
        <f t="shared" ref="S532" si="1884">+IFERROR((1+S533)/(1+S531)-1,"n/a")</f>
        <v>0.16788321167883202</v>
      </c>
      <c r="T532" s="28">
        <f t="shared" ref="T532" si="1885">+IFERROR((1+T533)/(1+T531)-1,"n/a")</f>
        <v>0.1986301369863015</v>
      </c>
      <c r="U532" s="28">
        <f t="shared" ref="U532" si="1886">+IFERROR((1+U533)/(1+U531)-1,"n/a")</f>
        <v>0.13445378151260523</v>
      </c>
      <c r="V532" s="28">
        <f t="shared" ref="V532" si="1887">+IFERROR((1+V533)/(1+V531)-1,"n/a")</f>
        <v>0.32432432432432412</v>
      </c>
      <c r="W532" s="28">
        <f t="shared" ref="W532:X532" si="1888">+IFERROR((1+W533)/(1+W531)-1,"n/a")</f>
        <v>9.259259259259256E-2</v>
      </c>
      <c r="X532" s="28">
        <f t="shared" si="1888"/>
        <v>0.21818181818181825</v>
      </c>
      <c r="Y532" s="28">
        <f t="shared" ref="Y532" si="1889">+IFERROR((1+Y533)/(1+Y531)-1,"n/a")</f>
        <v>0.24545454545454537</v>
      </c>
      <c r="AE532" s="28" t="str">
        <f t="shared" ref="AE532" si="1890">+IFERROR((1+AE533)/(1+AE531)-1,"n/a")</f>
        <v>n/a</v>
      </c>
      <c r="AF532" s="28" t="str">
        <f t="shared" ref="AF532" si="1891">+IFERROR((1+AF533)/(1+AF531)-1,"n/a")</f>
        <v>n/a</v>
      </c>
      <c r="AG532" s="28">
        <f t="shared" ref="AG532" si="1892">+IFERROR((1+AG533)/(1+AG531)-1,"n/a")</f>
        <v>8.171206225680927E-2</v>
      </c>
      <c r="AH532" s="28">
        <f t="shared" ref="AH532" si="1893">+IFERROR((1+AH533)/(1+AH531)-1,"n/a")</f>
        <v>-1.2269938650306789E-2</v>
      </c>
      <c r="AI532" s="28">
        <f t="shared" ref="AI532" si="1894">+IFERROR((1+AI533)/(1+AI531)-1,"n/a")</f>
        <v>0.15966386554621836</v>
      </c>
    </row>
    <row r="533" spans="2:35" ht="10.15" x14ac:dyDescent="0.2">
      <c r="B533" s="8" t="s">
        <v>323</v>
      </c>
      <c r="D533" s="19"/>
      <c r="E533" s="19"/>
      <c r="F533" s="19"/>
      <c r="G533" s="19"/>
      <c r="H533" s="106">
        <f t="shared" ref="H533:X533" si="1895">+H189</f>
        <v>1.4273880811039716</v>
      </c>
      <c r="I533" s="106">
        <f t="shared" si="1895"/>
        <v>-6.7820335027613532E-2</v>
      </c>
      <c r="J533" s="106">
        <f t="shared" si="1895"/>
        <v>0.14516129032258074</v>
      </c>
      <c r="K533" s="106">
        <f t="shared" si="1895"/>
        <v>0.56999999999999995</v>
      </c>
      <c r="L533" s="106">
        <f t="shared" si="1895"/>
        <v>0.77</v>
      </c>
      <c r="M533" s="106">
        <f t="shared" si="1895"/>
        <v>4.57</v>
      </c>
      <c r="N533" s="106">
        <f t="shared" si="1895"/>
        <v>2.94</v>
      </c>
      <c r="O533" s="106">
        <f t="shared" si="1895"/>
        <v>1.1499999999999999</v>
      </c>
      <c r="P533" s="106">
        <f t="shared" si="1895"/>
        <v>0.66</v>
      </c>
      <c r="Q533" s="106">
        <f t="shared" si="1895"/>
        <v>0.53</v>
      </c>
      <c r="R533" s="106">
        <f t="shared" si="1895"/>
        <v>0.67</v>
      </c>
      <c r="S533" s="106">
        <f t="shared" si="1895"/>
        <v>0.6</v>
      </c>
      <c r="T533" s="106">
        <f t="shared" si="1895"/>
        <v>0.75</v>
      </c>
      <c r="U533" s="106">
        <f t="shared" si="1895"/>
        <v>0.35</v>
      </c>
      <c r="V533" s="106">
        <f t="shared" si="1895"/>
        <v>0.47</v>
      </c>
      <c r="W533" s="106">
        <f t="shared" si="1895"/>
        <v>0.18</v>
      </c>
      <c r="X533" s="106">
        <f t="shared" si="1895"/>
        <v>0.34</v>
      </c>
      <c r="Y533" s="106">
        <f t="shared" ref="Y533" si="1896">+Y189</f>
        <v>0.37</v>
      </c>
      <c r="AD533" s="19"/>
      <c r="AE533" s="106">
        <f>+AE189</f>
        <v>1.6458333333333335</v>
      </c>
      <c r="AF533" s="106">
        <f>+AF189</f>
        <v>0.47244094488188981</v>
      </c>
      <c r="AG533" s="106">
        <f>+AG189</f>
        <v>1.78</v>
      </c>
      <c r="AH533" s="106">
        <f>+AH189</f>
        <v>0.61</v>
      </c>
      <c r="AI533" s="106">
        <f>+AI189</f>
        <v>0.38</v>
      </c>
    </row>
    <row r="535" spans="2:35" ht="10.15" x14ac:dyDescent="0.2">
      <c r="B535" s="105" t="s">
        <v>63</v>
      </c>
    </row>
    <row r="536" spans="2:35" ht="10.15" x14ac:dyDescent="0.2">
      <c r="B536" t="s">
        <v>324</v>
      </c>
      <c r="D536" s="61">
        <v>0</v>
      </c>
      <c r="E536" s="61">
        <v>0</v>
      </c>
      <c r="F536" s="61">
        <v>0</v>
      </c>
      <c r="G536" s="61">
        <v>0</v>
      </c>
      <c r="H536" s="61">
        <v>0</v>
      </c>
      <c r="I536" s="61">
        <v>0</v>
      </c>
      <c r="J536" s="61">
        <v>0</v>
      </c>
      <c r="K536" s="61">
        <v>0</v>
      </c>
      <c r="L536" s="61">
        <v>0.23499999999999999</v>
      </c>
      <c r="M536" s="61">
        <v>0.505</v>
      </c>
      <c r="N536" s="61">
        <v>1.1000000000000001</v>
      </c>
      <c r="O536" s="61">
        <v>1.8</v>
      </c>
      <c r="P536" s="61">
        <v>2.1</v>
      </c>
      <c r="Q536" s="61">
        <v>3.1</v>
      </c>
      <c r="R536" s="61">
        <v>2.8</v>
      </c>
      <c r="S536" s="61">
        <v>3.1</v>
      </c>
      <c r="T536" s="61">
        <v>3.2</v>
      </c>
      <c r="U536" s="61">
        <v>4.0999999999999996</v>
      </c>
      <c r="V536" s="61">
        <v>3.8</v>
      </c>
      <c r="W536" s="61">
        <v>3.9</v>
      </c>
      <c r="X536" s="61">
        <v>4.0999999999999996</v>
      </c>
      <c r="Y536" s="61">
        <v>4.7</v>
      </c>
      <c r="Z536" s="110"/>
      <c r="AA536" s="110"/>
      <c r="AB536" s="110"/>
      <c r="AC536" s="110"/>
      <c r="AD536" s="61">
        <v>0</v>
      </c>
      <c r="AE536" s="109">
        <f>+IFERROR(D536+E536+F536+G536,"n/a")</f>
        <v>0</v>
      </c>
      <c r="AF536" s="59">
        <f>+IFERROR(H536+I536+J536+K536,"n/a")</f>
        <v>0</v>
      </c>
      <c r="AG536" s="109">
        <f>+IFERROR(L536+M536+N536+O536,"n/a")</f>
        <v>3.64</v>
      </c>
      <c r="AH536" s="109">
        <f>+IFERROR(P536+Q536+R536+S536,"n/a")</f>
        <v>11.1</v>
      </c>
      <c r="AI536" s="109">
        <f>+IFERROR(T536+U536+V536+W536,"n/a")</f>
        <v>15</v>
      </c>
    </row>
    <row r="537" spans="2:35" ht="10.15" x14ac:dyDescent="0.2">
      <c r="B537" t="s">
        <v>325</v>
      </c>
      <c r="D537" s="40" t="str">
        <f t="shared" ref="D537" si="1897">+IFERROR(D538/(D536/1000),"n/a")</f>
        <v>n/a</v>
      </c>
      <c r="E537" s="40" t="str">
        <f t="shared" ref="E537" si="1898">+IFERROR(E538/(E536/1000),"n/a")</f>
        <v>n/a</v>
      </c>
      <c r="F537" s="40" t="str">
        <f t="shared" ref="F537" si="1899">+IFERROR(F538/(F536/1000),"n/a")</f>
        <v>n/a</v>
      </c>
      <c r="G537" s="40" t="str">
        <f t="shared" ref="G537" si="1900">+IFERROR(G538/(G536/1000),"n/a")</f>
        <v>n/a</v>
      </c>
      <c r="H537" s="40" t="str">
        <f t="shared" ref="H537" si="1901">+IFERROR(H538/(H536/1000),"n/a")</f>
        <v>n/a</v>
      </c>
      <c r="I537" s="40" t="str">
        <f t="shared" ref="I537" si="1902">+IFERROR(I538/(I536/1000),"n/a")</f>
        <v>n/a</v>
      </c>
      <c r="J537" s="40" t="str">
        <f t="shared" ref="J537" si="1903">+IFERROR(J538/(J536/1000),"n/a")</f>
        <v>n/a</v>
      </c>
      <c r="K537" s="40" t="str">
        <f t="shared" ref="K537" si="1904">+IFERROR(K538/(K536/1000),"n/a")</f>
        <v>n/a</v>
      </c>
      <c r="L537" s="40">
        <f t="shared" ref="L537" si="1905">+IFERROR(L538/(L536/1000),"n/a")</f>
        <v>29787.234042553191</v>
      </c>
      <c r="M537" s="40">
        <f t="shared" ref="M537" si="1906">+IFERROR(M538/(M536/1000),"n/a")</f>
        <v>31683.168316831681</v>
      </c>
      <c r="N537" s="40">
        <f t="shared" ref="N537" si="1907">+IFERROR(N538/(N536/1000),"n/a")</f>
        <v>23636.363636363636</v>
      </c>
      <c r="O537" s="40">
        <f t="shared" ref="O537" si="1908">+IFERROR(O538/(O536/1000),"n/a")</f>
        <v>18333.333333333332</v>
      </c>
      <c r="P537" s="40">
        <f t="shared" ref="P537" si="1909">+IFERROR(P538/(P536/1000),"n/a")</f>
        <v>17619.047619047615</v>
      </c>
      <c r="Q537" s="40">
        <f t="shared" ref="Q537" si="1910">+IFERROR(Q538/(Q536/1000),"n/a")</f>
        <v>20322.580645161292</v>
      </c>
      <c r="R537" s="40">
        <f t="shared" ref="R537" si="1911">+IFERROR(R538/(R536/1000),"n/a")</f>
        <v>24285.714285714286</v>
      </c>
      <c r="S537" s="40">
        <f t="shared" ref="S537" si="1912">+IFERROR(S538/(S536/1000),"n/a")</f>
        <v>20322.580645161292</v>
      </c>
      <c r="T537" s="40">
        <f t="shared" ref="T537" si="1913">+IFERROR(T538/(T536/1000),"n/a")</f>
        <v>21250</v>
      </c>
      <c r="U537" s="40">
        <f t="shared" ref="U537" si="1914">+IFERROR(U538/(U536/1000),"n/a")</f>
        <v>23414.634146341465</v>
      </c>
      <c r="V537" s="40">
        <f t="shared" ref="V537" si="1915">+IFERROR(V538/(V536/1000),"n/a")</f>
        <v>26052.63157894737</v>
      </c>
      <c r="W537" s="40">
        <f t="shared" ref="W537:X537" si="1916">+IFERROR(W538/(W536/1000),"n/a")</f>
        <v>23076.923076923078</v>
      </c>
      <c r="X537" s="40">
        <f t="shared" si="1916"/>
        <v>23658.536585365855</v>
      </c>
      <c r="Y537" s="40">
        <f t="shared" ref="Y537" si="1917">+IFERROR(Y538/(Y536/1000),"n/a")</f>
        <v>27234.042553191488</v>
      </c>
      <c r="Z537" s="110"/>
      <c r="AA537" s="110"/>
      <c r="AB537" s="110"/>
      <c r="AC537" s="110"/>
      <c r="AD537" s="40" t="str">
        <f t="shared" ref="AD537:AH537" si="1918">+IFERROR(AD538/(AD536/1000),"n/a")</f>
        <v>n/a</v>
      </c>
      <c r="AE537" s="40" t="str">
        <f t="shared" si="1918"/>
        <v>n/a</v>
      </c>
      <c r="AF537" s="40" t="str">
        <f t="shared" si="1918"/>
        <v>n/a</v>
      </c>
      <c r="AG537" s="40">
        <f t="shared" si="1918"/>
        <v>22527.472527472528</v>
      </c>
      <c r="AH537" s="40">
        <f t="shared" si="1918"/>
        <v>20810.81081081081</v>
      </c>
      <c r="AI537" s="40">
        <f>+IFERROR(AI538/(AI536/1000),"n/a")</f>
        <v>23533.333333333336</v>
      </c>
    </row>
    <row r="538" spans="2:35" ht="10.15" x14ac:dyDescent="0.2">
      <c r="B538" t="s">
        <v>326</v>
      </c>
      <c r="D538" s="19">
        <f t="shared" ref="D538:X538" si="1919">+D176</f>
        <v>0</v>
      </c>
      <c r="E538" s="19">
        <f t="shared" si="1919"/>
        <v>0</v>
      </c>
      <c r="F538" s="19">
        <f t="shared" si="1919"/>
        <v>0</v>
      </c>
      <c r="G538" s="19">
        <f t="shared" si="1919"/>
        <v>0</v>
      </c>
      <c r="H538" s="19">
        <f t="shared" si="1919"/>
        <v>0</v>
      </c>
      <c r="I538" s="19">
        <f t="shared" si="1919"/>
        <v>0</v>
      </c>
      <c r="J538" s="19">
        <f t="shared" si="1919"/>
        <v>0</v>
      </c>
      <c r="K538" s="19">
        <f t="shared" si="1919"/>
        <v>0</v>
      </c>
      <c r="L538" s="19">
        <f t="shared" si="1919"/>
        <v>7</v>
      </c>
      <c r="M538" s="19">
        <f t="shared" si="1919"/>
        <v>16</v>
      </c>
      <c r="N538" s="19">
        <f t="shared" si="1919"/>
        <v>26</v>
      </c>
      <c r="O538" s="19">
        <f t="shared" si="1919"/>
        <v>33</v>
      </c>
      <c r="P538" s="19">
        <f t="shared" si="1919"/>
        <v>37</v>
      </c>
      <c r="Q538" s="19">
        <f t="shared" si="1919"/>
        <v>63</v>
      </c>
      <c r="R538" s="19">
        <f t="shared" si="1919"/>
        <v>68</v>
      </c>
      <c r="S538" s="19">
        <f t="shared" si="1919"/>
        <v>63</v>
      </c>
      <c r="T538" s="19">
        <f t="shared" si="1919"/>
        <v>68</v>
      </c>
      <c r="U538" s="19">
        <f t="shared" si="1919"/>
        <v>96</v>
      </c>
      <c r="V538" s="19">
        <f t="shared" si="1919"/>
        <v>99</v>
      </c>
      <c r="W538" s="19">
        <f t="shared" si="1919"/>
        <v>90</v>
      </c>
      <c r="X538" s="19">
        <f t="shared" si="1919"/>
        <v>97</v>
      </c>
      <c r="Y538" s="19">
        <f t="shared" ref="Y538" si="1920">+Y176</f>
        <v>128</v>
      </c>
      <c r="AD538" s="19">
        <f>+AD176</f>
        <v>0</v>
      </c>
      <c r="AE538" s="40">
        <f>+IFERROR(D538+E538+F538+G538,"n/a")</f>
        <v>0</v>
      </c>
      <c r="AF538" s="31">
        <f>+IFERROR(H538+I538+J538+K538,"n/a")</f>
        <v>0</v>
      </c>
      <c r="AG538" s="40">
        <f>+IFERROR(L538+M538+N538+O538,"n/a")</f>
        <v>82</v>
      </c>
      <c r="AH538" s="40">
        <f>+IFERROR(P538+Q538+R538+S538,"n/a")</f>
        <v>231</v>
      </c>
      <c r="AI538" s="40">
        <f>+IFERROR(T538+U538+V538+W538,"n/a")</f>
        <v>353</v>
      </c>
    </row>
    <row r="539" spans="2:35" ht="10.15" x14ac:dyDescent="0.2">
      <c r="D539" s="19"/>
      <c r="E539" s="19"/>
      <c r="F539" s="19"/>
      <c r="G539" s="19"/>
      <c r="H539" s="19"/>
      <c r="I539" s="19"/>
      <c r="J539" s="19"/>
      <c r="K539" s="19"/>
      <c r="L539" s="19"/>
      <c r="M539" s="19"/>
      <c r="N539" s="19"/>
      <c r="O539" s="19"/>
      <c r="P539" s="19"/>
      <c r="Q539" s="19"/>
      <c r="R539" s="19"/>
      <c r="S539" s="19"/>
      <c r="T539" s="19"/>
      <c r="U539" s="19"/>
      <c r="V539" s="19"/>
      <c r="W539" s="19"/>
      <c r="AD539" s="19"/>
      <c r="AE539" s="40"/>
      <c r="AF539" s="31"/>
      <c r="AG539" s="40"/>
      <c r="AH539" s="40"/>
      <c r="AI539" s="40"/>
    </row>
    <row r="540" spans="2:35" ht="10.15" x14ac:dyDescent="0.2">
      <c r="B540" s="7" t="s">
        <v>28</v>
      </c>
      <c r="D540" s="19"/>
      <c r="E540" s="19"/>
      <c r="F540" s="19"/>
      <c r="G540" s="19"/>
      <c r="H540" s="19"/>
      <c r="I540" s="19"/>
      <c r="J540" s="19"/>
      <c r="K540" s="19"/>
      <c r="L540" s="19"/>
      <c r="M540" s="19"/>
      <c r="N540" s="19"/>
      <c r="O540" s="19"/>
      <c r="P540" s="19"/>
      <c r="Q540" s="19"/>
      <c r="R540" s="19"/>
      <c r="S540" s="19"/>
      <c r="T540" s="19"/>
      <c r="U540" s="19"/>
      <c r="V540" s="19"/>
      <c r="W540" s="19"/>
      <c r="AD540" s="19"/>
      <c r="AE540" s="40"/>
      <c r="AF540" s="31"/>
      <c r="AG540" s="40"/>
      <c r="AH540" s="40"/>
      <c r="AI540" s="40"/>
    </row>
    <row r="541" spans="2:35" ht="10.15" x14ac:dyDescent="0.2">
      <c r="B541" s="8" t="s">
        <v>324</v>
      </c>
      <c r="D541" s="19"/>
      <c r="E541" s="19"/>
      <c r="F541" s="19"/>
      <c r="G541" s="19"/>
      <c r="H541" s="28" t="str">
        <f t="shared" ref="H541:K541" si="1921">+IFERROR(H536/D536-1,"n/a")</f>
        <v>n/a</v>
      </c>
      <c r="I541" s="28" t="str">
        <f t="shared" si="1921"/>
        <v>n/a</v>
      </c>
      <c r="J541" s="28" t="str">
        <f t="shared" si="1921"/>
        <v>n/a</v>
      </c>
      <c r="K541" s="28" t="str">
        <f t="shared" si="1921"/>
        <v>n/a</v>
      </c>
      <c r="L541" s="28" t="str">
        <f>+IFERROR(L536/H536-1,"n/a")</f>
        <v>n/a</v>
      </c>
      <c r="M541" s="28" t="str">
        <f t="shared" ref="M541:O541" si="1922">+IFERROR(M536/I536-1,"n/a")</f>
        <v>n/a</v>
      </c>
      <c r="N541" s="28" t="str">
        <f t="shared" si="1922"/>
        <v>n/a</v>
      </c>
      <c r="O541" s="28" t="str">
        <f t="shared" si="1922"/>
        <v>n/a</v>
      </c>
      <c r="P541" s="83">
        <v>7.9</v>
      </c>
      <c r="Q541" s="83">
        <v>5.0999999999999996</v>
      </c>
      <c r="R541" s="83">
        <v>1.7</v>
      </c>
      <c r="S541" s="83">
        <v>0.8</v>
      </c>
      <c r="T541" s="83">
        <v>0.54</v>
      </c>
      <c r="U541" s="83">
        <v>0.33</v>
      </c>
      <c r="V541" s="83">
        <v>0.35</v>
      </c>
      <c r="W541" s="83">
        <v>0.25</v>
      </c>
      <c r="X541" s="83">
        <v>0.28000000000000003</v>
      </c>
      <c r="Y541" s="83">
        <v>0.16</v>
      </c>
      <c r="AD541" s="19"/>
      <c r="AE541" s="28" t="str">
        <f t="shared" ref="AE541:AG541" si="1923">+IFERROR(AE536/AD536-1,"n/a")</f>
        <v>n/a</v>
      </c>
      <c r="AF541" s="28" t="str">
        <f t="shared" si="1923"/>
        <v>n/a</v>
      </c>
      <c r="AG541" s="28" t="str">
        <f t="shared" si="1923"/>
        <v>n/a</v>
      </c>
      <c r="AH541" s="83">
        <v>2.1</v>
      </c>
      <c r="AI541" s="83">
        <v>0.35</v>
      </c>
    </row>
    <row r="542" spans="2:35" ht="10.15" x14ac:dyDescent="0.2">
      <c r="B542" s="8" t="s">
        <v>325</v>
      </c>
      <c r="D542" s="19"/>
      <c r="E542" s="19"/>
      <c r="F542" s="19"/>
      <c r="G542" s="19"/>
      <c r="H542" s="28" t="str">
        <f>+IFERROR((1+H543)/(1+H541)-1,"n/a")</f>
        <v>n/a</v>
      </c>
      <c r="I542" s="28" t="str">
        <f t="shared" ref="I542" si="1924">+IFERROR((1+I543)/(1+I541)-1,"n/a")</f>
        <v>n/a</v>
      </c>
      <c r="J542" s="28" t="str">
        <f t="shared" ref="J542" si="1925">+IFERROR((1+J543)/(1+J541)-1,"n/a")</f>
        <v>n/a</v>
      </c>
      <c r="K542" s="28" t="str">
        <f t="shared" ref="K542" si="1926">+IFERROR((1+K543)/(1+K541)-1,"n/a")</f>
        <v>n/a</v>
      </c>
      <c r="L542" s="28" t="str">
        <f t="shared" ref="L542" si="1927">+IFERROR((1+L543)/(1+L541)-1,"n/a")</f>
        <v>n/a</v>
      </c>
      <c r="M542" s="28" t="str">
        <f t="shared" ref="M542" si="1928">+IFERROR((1+M543)/(1+M541)-1,"n/a")</f>
        <v>n/a</v>
      </c>
      <c r="N542" s="28" t="str">
        <f t="shared" ref="N542" si="1929">+IFERROR((1+N543)/(1+N541)-1,"n/a")</f>
        <v>n/a</v>
      </c>
      <c r="O542" s="28" t="str">
        <f t="shared" ref="O542" si="1930">+IFERROR((1+O543)/(1+O541)-1,"n/a")</f>
        <v>n/a</v>
      </c>
      <c r="P542" s="28">
        <f t="shared" ref="P542" si="1931">+IFERROR((1+P543)/(1+P541)-1,"n/a")</f>
        <v>-0.40609951845906911</v>
      </c>
      <c r="Q542" s="28">
        <f t="shared" ref="Q542" si="1932">+IFERROR((1+Q543)/(1+Q541)-1,"n/a")</f>
        <v>-0.3545081967213114</v>
      </c>
      <c r="R542" s="28">
        <f t="shared" ref="R542" si="1933">+IFERROR((1+R543)/(1+R541)-1,"n/a")</f>
        <v>-3.1339031339031376E-2</v>
      </c>
      <c r="S542" s="28">
        <f t="shared" ref="S542" si="1934">+IFERROR((1+S543)/(1+S541)-1,"n/a")</f>
        <v>6.0606060606060552E-2</v>
      </c>
      <c r="T542" s="28">
        <f t="shared" ref="T542" si="1935">+IFERROR((1+T543)/(1+T541)-1,"n/a")</f>
        <v>0.19480519480519476</v>
      </c>
      <c r="U542" s="28">
        <f t="shared" ref="U542" si="1936">+IFERROR((1+U543)/(1+U541)-1,"n/a")</f>
        <v>0.15789473684210531</v>
      </c>
      <c r="V542" s="28">
        <f t="shared" ref="V542" si="1937">+IFERROR((1+V543)/(1+V541)-1,"n/a")</f>
        <v>7.4074074074073959E-2</v>
      </c>
      <c r="W542" s="28">
        <f t="shared" ref="W542:X542" si="1938">+IFERROR((1+W543)/(1+W541)-1,"n/a")</f>
        <v>0.1359999999999999</v>
      </c>
      <c r="X542" s="28">
        <f t="shared" si="1938"/>
        <v>0.125</v>
      </c>
      <c r="Y542" s="28">
        <f t="shared" ref="Y542" si="1939">+IFERROR((1+Y543)/(1+Y541)-1,"n/a")</f>
        <v>0.14655172413793127</v>
      </c>
      <c r="AE542" s="28" t="str">
        <f t="shared" ref="AE542" si="1940">+IFERROR((1+AE543)/(1+AE541)-1,"n/a")</f>
        <v>n/a</v>
      </c>
      <c r="AF542" s="28" t="str">
        <f t="shared" ref="AF542" si="1941">+IFERROR((1+AF543)/(1+AF541)-1,"n/a")</f>
        <v>n/a</v>
      </c>
      <c r="AG542" s="28" t="str">
        <f t="shared" ref="AG542" si="1942">+IFERROR((1+AG543)/(1+AG541)-1,"n/a")</f>
        <v>n/a</v>
      </c>
      <c r="AH542" s="28">
        <f t="shared" ref="AH542" si="1943">+IFERROR((1+AH543)/(1+AH541)-1,"n/a")</f>
        <v>-8.7096774193548443E-2</v>
      </c>
      <c r="AI542" s="28">
        <f t="shared" ref="AI542" si="1944">+IFERROR((1+AI543)/(1+AI541)-1,"n/a")</f>
        <v>0.1333333333333333</v>
      </c>
    </row>
    <row r="543" spans="2:35" ht="10.15" x14ac:dyDescent="0.2">
      <c r="B543" s="8" t="s">
        <v>326</v>
      </c>
      <c r="D543" s="19"/>
      <c r="E543" s="19"/>
      <c r="F543" s="19"/>
      <c r="G543" s="19"/>
      <c r="H543" s="107" t="str">
        <f t="shared" ref="H543:X543" si="1945">+H190</f>
        <v>n/a</v>
      </c>
      <c r="I543" s="107" t="str">
        <f t="shared" si="1945"/>
        <v>n/a</v>
      </c>
      <c r="J543" s="107" t="str">
        <f t="shared" si="1945"/>
        <v>n/a</v>
      </c>
      <c r="K543" s="107" t="str">
        <f t="shared" si="1945"/>
        <v>n/a</v>
      </c>
      <c r="L543" s="107" t="str">
        <f t="shared" si="1945"/>
        <v>n/a</v>
      </c>
      <c r="M543" s="107" t="str">
        <f t="shared" si="1945"/>
        <v>n/a</v>
      </c>
      <c r="N543" s="107" t="str">
        <f t="shared" si="1945"/>
        <v>n/a</v>
      </c>
      <c r="O543" s="107" t="str">
        <f t="shared" si="1945"/>
        <v>n/a</v>
      </c>
      <c r="P543" s="107">
        <f t="shared" si="1945"/>
        <v>4.2857142857142856</v>
      </c>
      <c r="Q543" s="107">
        <f t="shared" si="1945"/>
        <v>2.9375</v>
      </c>
      <c r="R543" s="107">
        <f t="shared" si="1945"/>
        <v>1.6153846153846154</v>
      </c>
      <c r="S543" s="107">
        <f t="shared" si="1945"/>
        <v>0.90909090909090917</v>
      </c>
      <c r="T543" s="107">
        <f t="shared" si="1945"/>
        <v>0.84</v>
      </c>
      <c r="U543" s="107">
        <f t="shared" si="1945"/>
        <v>0.54</v>
      </c>
      <c r="V543" s="107">
        <f t="shared" si="1945"/>
        <v>0.45</v>
      </c>
      <c r="W543" s="107">
        <f t="shared" si="1945"/>
        <v>0.42</v>
      </c>
      <c r="X543" s="107">
        <f t="shared" si="1945"/>
        <v>0.44</v>
      </c>
      <c r="Y543" s="107">
        <f t="shared" ref="Y543" si="1946">+Y190</f>
        <v>0.33</v>
      </c>
      <c r="AD543" s="19"/>
      <c r="AE543" s="107" t="str">
        <f>+AE190</f>
        <v>n/a</v>
      </c>
      <c r="AF543" s="107" t="str">
        <f>+AF190</f>
        <v>n/a</v>
      </c>
      <c r="AG543" s="107" t="str">
        <f>+AG190</f>
        <v>n/a</v>
      </c>
      <c r="AH543" s="107">
        <f>+AH190</f>
        <v>1.83</v>
      </c>
      <c r="AI543" s="107">
        <f>+AI190</f>
        <v>0.53</v>
      </c>
    </row>
    <row r="544" spans="2:35" ht="10.15" x14ac:dyDescent="0.2">
      <c r="D544" s="19"/>
      <c r="E544" s="19"/>
      <c r="F544" s="19"/>
      <c r="G544" s="19"/>
      <c r="H544" s="19"/>
      <c r="I544" s="19"/>
      <c r="J544" s="19"/>
      <c r="K544" s="19"/>
      <c r="L544" s="19"/>
      <c r="M544" s="19"/>
      <c r="N544" s="19"/>
      <c r="O544" s="19"/>
      <c r="P544" s="19"/>
      <c r="Q544" s="19"/>
      <c r="R544" s="19"/>
      <c r="S544" s="19"/>
      <c r="T544" s="19"/>
      <c r="U544" s="19"/>
      <c r="V544" s="19"/>
      <c r="W544" s="19"/>
      <c r="AD544" s="19"/>
      <c r="AE544" s="40"/>
      <c r="AF544" s="31"/>
      <c r="AG544" s="40"/>
      <c r="AH544" s="40"/>
      <c r="AI544" s="40"/>
    </row>
    <row r="545" spans="2:35" ht="10.15" x14ac:dyDescent="0.2">
      <c r="B545" s="105" t="s">
        <v>330</v>
      </c>
    </row>
    <row r="546" spans="2:35" ht="10.15" x14ac:dyDescent="0.2">
      <c r="B546" t="s">
        <v>397</v>
      </c>
      <c r="D546" s="104" t="s">
        <v>76</v>
      </c>
      <c r="E546" s="104" t="s">
        <v>76</v>
      </c>
      <c r="F546" s="104" t="s">
        <v>76</v>
      </c>
      <c r="G546" s="104" t="s">
        <v>76</v>
      </c>
      <c r="H546" s="104" t="s">
        <v>76</v>
      </c>
      <c r="I546" s="104" t="s">
        <v>76</v>
      </c>
      <c r="J546" s="104" t="s">
        <v>76</v>
      </c>
      <c r="K546" s="104" t="s">
        <v>76</v>
      </c>
      <c r="L546" s="104" t="s">
        <v>76</v>
      </c>
      <c r="M546" s="104" t="s">
        <v>76</v>
      </c>
      <c r="N546" s="104" t="s">
        <v>76</v>
      </c>
      <c r="O546" s="104" t="s">
        <v>76</v>
      </c>
      <c r="P546" s="104" t="s">
        <v>76</v>
      </c>
      <c r="Q546" s="104" t="s">
        <v>76</v>
      </c>
      <c r="R546" s="104" t="s">
        <v>76</v>
      </c>
      <c r="S546" s="104" t="s">
        <v>76</v>
      </c>
      <c r="T546" s="104">
        <v>0.307</v>
      </c>
      <c r="U546" s="104">
        <v>0.36</v>
      </c>
      <c r="V546" s="104">
        <v>0.42199999999999999</v>
      </c>
      <c r="W546" s="104">
        <v>0.496</v>
      </c>
      <c r="X546" s="104">
        <v>0.56599999999999995</v>
      </c>
      <c r="Y546" s="104">
        <v>0.63900000000000001</v>
      </c>
      <c r="AD546" s="104" t="s">
        <v>76</v>
      </c>
      <c r="AE546" s="109" t="str">
        <f>+G546</f>
        <v>n/a</v>
      </c>
      <c r="AF546" s="109" t="str">
        <f>+K546</f>
        <v>n/a</v>
      </c>
      <c r="AG546" s="109" t="str">
        <f>+O546</f>
        <v>n/a</v>
      </c>
      <c r="AH546" s="109" t="str">
        <f>+S546</f>
        <v>n/a</v>
      </c>
      <c r="AI546" s="109">
        <f>+W546</f>
        <v>0.496</v>
      </c>
    </row>
    <row r="547" spans="2:35" ht="10.15" x14ac:dyDescent="0.2">
      <c r="B547" t="s">
        <v>398</v>
      </c>
      <c r="D547" s="104" t="s">
        <v>76</v>
      </c>
      <c r="E547" s="104" t="s">
        <v>76</v>
      </c>
      <c r="F547" s="104" t="s">
        <v>76</v>
      </c>
      <c r="G547" s="104" t="s">
        <v>76</v>
      </c>
      <c r="H547" s="104" t="s">
        <v>76</v>
      </c>
      <c r="I547" s="104" t="s">
        <v>76</v>
      </c>
      <c r="J547" s="104" t="s">
        <v>76</v>
      </c>
      <c r="K547" s="104" t="s">
        <v>76</v>
      </c>
      <c r="L547" s="104" t="s">
        <v>76</v>
      </c>
      <c r="M547" s="104" t="s">
        <v>76</v>
      </c>
      <c r="N547" s="104" t="s">
        <v>76</v>
      </c>
      <c r="O547" s="104" t="s">
        <v>76</v>
      </c>
      <c r="P547" s="104" t="s">
        <v>76</v>
      </c>
      <c r="Q547" s="104" t="s">
        <v>76</v>
      </c>
      <c r="R547" s="104" t="s">
        <v>76</v>
      </c>
      <c r="S547" s="104" t="s">
        <v>76</v>
      </c>
      <c r="T547" s="104" t="s">
        <v>76</v>
      </c>
      <c r="U547" s="104" t="s">
        <v>76</v>
      </c>
      <c r="V547" s="104" t="s">
        <v>76</v>
      </c>
      <c r="W547" s="104" t="s">
        <v>76</v>
      </c>
      <c r="X547" s="104" t="s">
        <v>76</v>
      </c>
      <c r="Y547" s="104" t="s">
        <v>76</v>
      </c>
      <c r="AD547" s="109" t="str">
        <f>+IFERROR(AD548/AD546,"n/a")</f>
        <v>n/a</v>
      </c>
      <c r="AE547" s="109" t="str">
        <f>+IFERROR(AE548/AE546,"n/a")</f>
        <v>n/a</v>
      </c>
      <c r="AF547" s="109" t="str">
        <f t="shared" ref="AF547" si="1947">+IFERROR(AF548/AF546,"n/a")</f>
        <v>n/a</v>
      </c>
      <c r="AG547" s="109" t="str">
        <f t="shared" ref="AG547" si="1948">+IFERROR(AG548/AG546,"n/a")</f>
        <v>n/a</v>
      </c>
      <c r="AH547" s="109" t="str">
        <f t="shared" ref="AH547" si="1949">+IFERROR(AH548/AH546,"n/a")</f>
        <v>n/a</v>
      </c>
      <c r="AI547" s="109">
        <f t="shared" ref="AI547" si="1950">+IFERROR(AI548/AI546,"n/a")</f>
        <v>9.9495967741935498</v>
      </c>
    </row>
    <row r="548" spans="2:35" ht="10.15" x14ac:dyDescent="0.2">
      <c r="B548" t="s">
        <v>327</v>
      </c>
      <c r="D548" s="104">
        <v>0</v>
      </c>
      <c r="E548" s="104">
        <v>0</v>
      </c>
      <c r="F548" s="104">
        <v>0</v>
      </c>
      <c r="G548" s="104">
        <v>0</v>
      </c>
      <c r="H548" s="104">
        <v>0</v>
      </c>
      <c r="I548" s="104">
        <v>0</v>
      </c>
      <c r="J548" s="104">
        <v>0</v>
      </c>
      <c r="K548" s="104">
        <v>0</v>
      </c>
      <c r="L548" s="104">
        <v>0</v>
      </c>
      <c r="M548" s="104">
        <v>0</v>
      </c>
      <c r="N548" s="104">
        <v>0</v>
      </c>
      <c r="O548" s="104">
        <v>0</v>
      </c>
      <c r="P548" s="104">
        <v>0</v>
      </c>
      <c r="Q548" s="104">
        <v>0</v>
      </c>
      <c r="R548" s="104">
        <v>0</v>
      </c>
      <c r="S548" s="104">
        <v>0</v>
      </c>
      <c r="T548" s="104">
        <v>0.7</v>
      </c>
      <c r="U548" s="104">
        <v>1.2</v>
      </c>
      <c r="V548" s="104">
        <v>1.4</v>
      </c>
      <c r="W548" s="104">
        <f>5.2-V548-U548-0.965</f>
        <v>1.6350000000000007</v>
      </c>
      <c r="X548" s="104">
        <v>2</v>
      </c>
      <c r="Y548" s="104">
        <v>2.1</v>
      </c>
      <c r="Z548" s="227"/>
      <c r="AA548" s="227"/>
      <c r="AB548" s="227"/>
      <c r="AC548" s="227"/>
      <c r="AD548" s="104">
        <v>0</v>
      </c>
      <c r="AE548" s="109">
        <f>+IFERROR(D548+E548+F548+G548,"n/a")</f>
        <v>0</v>
      </c>
      <c r="AF548" s="109">
        <f>+IFERROR(H548+I548+J548+K548,"n/a")</f>
        <v>0</v>
      </c>
      <c r="AG548" s="109">
        <f>+IFERROR(L548+M548+N548+O548,"n/a")</f>
        <v>0</v>
      </c>
      <c r="AH548" s="109">
        <f>+IFERROR(P548+Q548+R548+S548,"n/a")</f>
        <v>0</v>
      </c>
      <c r="AI548" s="109">
        <f>+IFERROR(T548+U548+V548+W548,"n/a")</f>
        <v>4.9350000000000005</v>
      </c>
    </row>
    <row r="549" spans="2:35" ht="10.15" x14ac:dyDescent="0.2">
      <c r="B549" t="s">
        <v>328</v>
      </c>
      <c r="D549" s="45" t="str">
        <f t="shared" ref="D549" si="1951">+IFERROR(D550/(D548/1000),"n/a")</f>
        <v>n/a</v>
      </c>
      <c r="E549" s="45" t="str">
        <f t="shared" ref="E549" si="1952">+IFERROR(E550/(E548/1000),"n/a")</f>
        <v>n/a</v>
      </c>
      <c r="F549" s="45" t="str">
        <f t="shared" ref="F549" si="1953">+IFERROR(F550/(F548/1000),"n/a")</f>
        <v>n/a</v>
      </c>
      <c r="G549" s="45" t="str">
        <f t="shared" ref="G549" si="1954">+IFERROR(G550/(G548/1000),"n/a")</f>
        <v>n/a</v>
      </c>
      <c r="H549" s="45" t="str">
        <f t="shared" ref="H549" si="1955">+IFERROR(H550/(H548/1000),"n/a")</f>
        <v>n/a</v>
      </c>
      <c r="I549" s="45" t="str">
        <f t="shared" ref="I549" si="1956">+IFERROR(I550/(I548/1000),"n/a")</f>
        <v>n/a</v>
      </c>
      <c r="J549" s="45" t="str">
        <f t="shared" ref="J549" si="1957">+IFERROR(J550/(J548/1000),"n/a")</f>
        <v>n/a</v>
      </c>
      <c r="K549" s="45" t="str">
        <f t="shared" ref="K549" si="1958">+IFERROR(K550/(K548/1000),"n/a")</f>
        <v>n/a</v>
      </c>
      <c r="L549" s="45" t="str">
        <f t="shared" ref="L549" si="1959">+IFERROR(L550/(L548/1000),"n/a")</f>
        <v>n/a</v>
      </c>
      <c r="M549" s="45" t="str">
        <f t="shared" ref="M549" si="1960">+IFERROR(M550/(M548/1000),"n/a")</f>
        <v>n/a</v>
      </c>
      <c r="N549" s="45" t="str">
        <f t="shared" ref="N549" si="1961">+IFERROR(N550/(N548/1000),"n/a")</f>
        <v>n/a</v>
      </c>
      <c r="O549" s="45" t="str">
        <f t="shared" ref="O549" si="1962">+IFERROR(O550/(O548/1000),"n/a")</f>
        <v>n/a</v>
      </c>
      <c r="P549" s="45" t="str">
        <f t="shared" ref="P549" si="1963">+IFERROR(P550/(P548/1000),"n/a")</f>
        <v>n/a</v>
      </c>
      <c r="Q549" s="45" t="str">
        <f t="shared" ref="Q549" si="1964">+IFERROR(Q550/(Q548/1000),"n/a")</f>
        <v>n/a</v>
      </c>
      <c r="R549" s="45" t="str">
        <f t="shared" ref="R549" si="1965">+IFERROR(R550/(R548/1000),"n/a")</f>
        <v>n/a</v>
      </c>
      <c r="S549" s="45" t="str">
        <f t="shared" ref="S549" si="1966">+IFERROR(S550/(S548/1000),"n/a")</f>
        <v>n/a</v>
      </c>
      <c r="T549" s="45">
        <f t="shared" ref="T549" si="1967">+IFERROR(T550/(T548/1000),"n/a")</f>
        <v>12142.857142857143</v>
      </c>
      <c r="U549" s="45">
        <f t="shared" ref="U549" si="1968">+IFERROR(U550/(U548/1000),"n/a")</f>
        <v>12166.666666666668</v>
      </c>
      <c r="V549" s="45">
        <f t="shared" ref="V549" si="1969">+IFERROR(V550/(V548/1000),"n/a")</f>
        <v>12571.428571428572</v>
      </c>
      <c r="W549" s="45">
        <f t="shared" ref="W549:Y549" si="1970">+IFERROR(W550/(W548/1000),"n/a")</f>
        <v>14740.061162079506</v>
      </c>
      <c r="X549" s="45">
        <f t="shared" si="1970"/>
        <v>13900</v>
      </c>
      <c r="Y549" s="45">
        <f t="shared" si="1970"/>
        <v>13857.142857142855</v>
      </c>
      <c r="Z549" s="108"/>
      <c r="AA549" s="108"/>
      <c r="AB549" s="108"/>
      <c r="AC549" s="108"/>
      <c r="AD549" s="45" t="str">
        <f t="shared" ref="AD549:AH549" si="1971">+IFERROR(AD550/(AD548/1000),"n/a")</f>
        <v>n/a</v>
      </c>
      <c r="AE549" s="45" t="str">
        <f t="shared" si="1971"/>
        <v>n/a</v>
      </c>
      <c r="AF549" s="45" t="str">
        <f t="shared" si="1971"/>
        <v>n/a</v>
      </c>
      <c r="AG549" s="45" t="str">
        <f t="shared" si="1971"/>
        <v>n/a</v>
      </c>
      <c r="AH549" s="45" t="str">
        <f t="shared" si="1971"/>
        <v>n/a</v>
      </c>
      <c r="AI549" s="45">
        <f>+IFERROR(AI550/(AI548/1000),"n/a")</f>
        <v>13130.699088145899</v>
      </c>
    </row>
    <row r="550" spans="2:35" ht="10.15" x14ac:dyDescent="0.2">
      <c r="B550" t="s">
        <v>329</v>
      </c>
      <c r="D550" s="45">
        <f t="shared" ref="D550:W550" si="1972">+D179</f>
        <v>0</v>
      </c>
      <c r="E550" s="45">
        <f t="shared" si="1972"/>
        <v>0</v>
      </c>
      <c r="F550" s="45">
        <f t="shared" si="1972"/>
        <v>0</v>
      </c>
      <c r="G550" s="45">
        <f t="shared" si="1972"/>
        <v>0</v>
      </c>
      <c r="H550" s="45">
        <f t="shared" si="1972"/>
        <v>0</v>
      </c>
      <c r="I550" s="45">
        <f t="shared" si="1972"/>
        <v>0</v>
      </c>
      <c r="J550" s="45">
        <f t="shared" si="1972"/>
        <v>0</v>
      </c>
      <c r="K550" s="45">
        <f t="shared" si="1972"/>
        <v>0</v>
      </c>
      <c r="L550" s="45">
        <f t="shared" si="1972"/>
        <v>0</v>
      </c>
      <c r="M550" s="45">
        <f t="shared" si="1972"/>
        <v>0</v>
      </c>
      <c r="N550" s="45">
        <f t="shared" si="1972"/>
        <v>0</v>
      </c>
      <c r="O550" s="45">
        <f t="shared" si="1972"/>
        <v>0</v>
      </c>
      <c r="P550" s="45">
        <f t="shared" si="1972"/>
        <v>0</v>
      </c>
      <c r="Q550" s="45">
        <f t="shared" si="1972"/>
        <v>0</v>
      </c>
      <c r="R550" s="45">
        <f t="shared" si="1972"/>
        <v>0</v>
      </c>
      <c r="S550" s="45">
        <f t="shared" si="1972"/>
        <v>0</v>
      </c>
      <c r="T550" s="45">
        <f t="shared" si="1972"/>
        <v>8.5</v>
      </c>
      <c r="U550" s="45">
        <f t="shared" si="1972"/>
        <v>14.6</v>
      </c>
      <c r="V550" s="45">
        <f t="shared" si="1972"/>
        <v>17.600000000000001</v>
      </c>
      <c r="W550" s="45">
        <f t="shared" si="1972"/>
        <v>24.1</v>
      </c>
      <c r="X550" s="36">
        <v>27.8</v>
      </c>
      <c r="Y550" s="36">
        <v>29.1</v>
      </c>
      <c r="Z550" s="108"/>
      <c r="AA550" s="108"/>
      <c r="AB550" s="108"/>
      <c r="AC550" s="108"/>
      <c r="AD550" s="45">
        <f>+AD179</f>
        <v>0</v>
      </c>
      <c r="AE550" s="40">
        <f>+IFERROR(D550+E550+F550+G550,"n/a")</f>
        <v>0</v>
      </c>
      <c r="AF550" s="40">
        <f>+IFERROR(H550+I550+J550+K550,"n/a")</f>
        <v>0</v>
      </c>
      <c r="AG550" s="40">
        <f>+IFERROR(L550+M550+N550+O550,"n/a")</f>
        <v>0</v>
      </c>
      <c r="AH550" s="40">
        <f>+IFERROR(P550+Q550+R550+S550,"n/a")</f>
        <v>0</v>
      </c>
      <c r="AI550" s="40">
        <f>+IFERROR(T550+U550+V550+W550,"n/a")</f>
        <v>64.800000000000011</v>
      </c>
    </row>
    <row r="551" spans="2:35" ht="10.15" x14ac:dyDescent="0.2">
      <c r="D551" s="45"/>
      <c r="E551" s="45"/>
      <c r="F551" s="45"/>
      <c r="G551" s="45"/>
      <c r="H551" s="45"/>
      <c r="I551" s="45"/>
      <c r="J551" s="45"/>
      <c r="K551" s="45"/>
      <c r="L551" s="45"/>
      <c r="M551" s="45"/>
      <c r="N551" s="45"/>
      <c r="O551" s="45"/>
      <c r="P551" s="45"/>
      <c r="Q551" s="45"/>
      <c r="R551" s="45"/>
      <c r="S551" s="45"/>
      <c r="T551" s="45"/>
      <c r="U551" s="45"/>
      <c r="V551" s="45"/>
      <c r="W551" s="45"/>
      <c r="X551" s="108"/>
      <c r="Y551" s="108"/>
      <c r="Z551" s="108"/>
      <c r="AA551" s="108"/>
      <c r="AB551" s="108"/>
      <c r="AC551" s="108"/>
      <c r="AD551" s="45"/>
      <c r="AE551" s="40"/>
      <c r="AF551" s="40"/>
      <c r="AG551" s="40"/>
      <c r="AH551" s="40"/>
      <c r="AI551" s="40"/>
    </row>
    <row r="552" spans="2:35" ht="10.15" x14ac:dyDescent="0.2">
      <c r="B552" s="7" t="s">
        <v>28</v>
      </c>
      <c r="D552" s="45"/>
      <c r="E552" s="45"/>
      <c r="F552" s="45"/>
      <c r="G552" s="45"/>
      <c r="H552" s="45"/>
      <c r="I552" s="45"/>
      <c r="J552" s="45"/>
      <c r="K552" s="45"/>
      <c r="L552" s="45"/>
      <c r="M552" s="45"/>
      <c r="N552" s="45"/>
      <c r="O552" s="45"/>
      <c r="P552" s="45"/>
      <c r="Q552" s="45"/>
      <c r="R552" s="45"/>
      <c r="S552" s="45"/>
      <c r="T552" s="45"/>
      <c r="U552" s="45"/>
      <c r="V552" s="45"/>
      <c r="W552" s="45"/>
      <c r="X552" s="108"/>
      <c r="Y552" s="108"/>
      <c r="Z552" s="108"/>
      <c r="AA552" s="108"/>
      <c r="AB552" s="108"/>
      <c r="AC552" s="108"/>
      <c r="AD552" s="45"/>
      <c r="AE552" s="40"/>
      <c r="AF552" s="40"/>
      <c r="AG552" s="40"/>
      <c r="AH552" s="40"/>
      <c r="AI552" s="40"/>
    </row>
    <row r="553" spans="2:35" ht="10.15" x14ac:dyDescent="0.2">
      <c r="B553" s="8" t="s">
        <v>397</v>
      </c>
      <c r="D553" s="45"/>
      <c r="E553" s="45"/>
      <c r="F553" s="45"/>
      <c r="G553" s="45"/>
      <c r="H553" s="28" t="str">
        <f t="shared" ref="H553" si="1973">+IFERROR(H546/D546-1,"n/a")</f>
        <v>n/a</v>
      </c>
      <c r="I553" s="28" t="str">
        <f t="shared" ref="I553" si="1974">+IFERROR(I546/E546-1,"n/a")</f>
        <v>n/a</v>
      </c>
      <c r="J553" s="28" t="str">
        <f t="shared" ref="J553" si="1975">+IFERROR(J546/F546-1,"n/a")</f>
        <v>n/a</v>
      </c>
      <c r="K553" s="28" t="str">
        <f t="shared" ref="K553" si="1976">+IFERROR(K546/G546-1,"n/a")</f>
        <v>n/a</v>
      </c>
      <c r="L553" s="28" t="str">
        <f t="shared" ref="L553" si="1977">+IFERROR(L546/H546-1,"n/a")</f>
        <v>n/a</v>
      </c>
      <c r="M553" s="28" t="str">
        <f t="shared" ref="M553" si="1978">+IFERROR(M546/I546-1,"n/a")</f>
        <v>n/a</v>
      </c>
      <c r="N553" s="28" t="str">
        <f t="shared" ref="N553" si="1979">+IFERROR(N546/J546-1,"n/a")</f>
        <v>n/a</v>
      </c>
      <c r="O553" s="28" t="str">
        <f t="shared" ref="O553" si="1980">+IFERROR(O546/K546-1,"n/a")</f>
        <v>n/a</v>
      </c>
      <c r="P553" s="28" t="str">
        <f t="shared" ref="P553" si="1981">+IFERROR(P546/L546-1,"n/a")</f>
        <v>n/a</v>
      </c>
      <c r="Q553" s="28" t="str">
        <f t="shared" ref="Q553" si="1982">+IFERROR(Q546/M546-1,"n/a")</f>
        <v>n/a</v>
      </c>
      <c r="R553" s="28" t="str">
        <f t="shared" ref="R553" si="1983">+IFERROR(R546/N546-1,"n/a")</f>
        <v>n/a</v>
      </c>
      <c r="S553" s="28" t="str">
        <f t="shared" ref="S553" si="1984">+IFERROR(S546/O546-1,"n/a")</f>
        <v>n/a</v>
      </c>
      <c r="T553" s="28" t="str">
        <f t="shared" ref="T553" si="1985">+IFERROR(T546/P546-1,"n/a")</f>
        <v>n/a</v>
      </c>
      <c r="U553" s="28" t="str">
        <f t="shared" ref="U553" si="1986">+IFERROR(U546/Q546-1,"n/a")</f>
        <v>n/a</v>
      </c>
      <c r="V553" s="28" t="str">
        <f t="shared" ref="V553" si="1987">+IFERROR(V546/R546-1,"n/a")</f>
        <v>n/a</v>
      </c>
      <c r="W553" s="28" t="str">
        <f t="shared" ref="W553:Y553" si="1988">+IFERROR(W546/S546-1,"n/a")</f>
        <v>n/a</v>
      </c>
      <c r="X553" s="28">
        <f t="shared" si="1988"/>
        <v>0.84364820846905531</v>
      </c>
      <c r="Y553" s="28">
        <f t="shared" si="1988"/>
        <v>0.77500000000000013</v>
      </c>
      <c r="Z553" s="108"/>
      <c r="AA553" s="108"/>
      <c r="AB553" s="108"/>
      <c r="AC553" s="108"/>
      <c r="AD553" s="45"/>
      <c r="AE553" s="28" t="str">
        <f t="shared" ref="AE553" si="1989">+IFERROR(AE546/AD546-1,"n/a")</f>
        <v>n/a</v>
      </c>
      <c r="AF553" s="28" t="str">
        <f t="shared" ref="AF553" si="1990">+IFERROR(AF546/AE546-1,"n/a")</f>
        <v>n/a</v>
      </c>
      <c r="AG553" s="28" t="str">
        <f t="shared" ref="AG553" si="1991">+IFERROR(AG546/AF546-1,"n/a")</f>
        <v>n/a</v>
      </c>
      <c r="AH553" s="28" t="str">
        <f t="shared" ref="AH553" si="1992">+IFERROR(AH546/AG546-1,"n/a")</f>
        <v>n/a</v>
      </c>
      <c r="AI553" s="28" t="str">
        <f>+IFERROR(AI546/AH546-1,"n/a")</f>
        <v>n/a</v>
      </c>
    </row>
    <row r="554" spans="2:35" ht="10.15" x14ac:dyDescent="0.2">
      <c r="B554" s="8" t="s">
        <v>398</v>
      </c>
      <c r="D554" s="45"/>
      <c r="E554" s="45"/>
      <c r="F554" s="45"/>
      <c r="G554" s="45"/>
      <c r="H554" s="28" t="str">
        <f t="shared" ref="H554" si="1993">+IFERROR(H547/D547-1,"n/a")</f>
        <v>n/a</v>
      </c>
      <c r="I554" s="28" t="str">
        <f t="shared" ref="I554" si="1994">+IFERROR(I547/E547-1,"n/a")</f>
        <v>n/a</v>
      </c>
      <c r="J554" s="28" t="str">
        <f t="shared" ref="J554" si="1995">+IFERROR(J547/F547-1,"n/a")</f>
        <v>n/a</v>
      </c>
      <c r="K554" s="28" t="str">
        <f t="shared" ref="K554" si="1996">+IFERROR(K547/G547-1,"n/a")</f>
        <v>n/a</v>
      </c>
      <c r="L554" s="28" t="str">
        <f t="shared" ref="L554" si="1997">+IFERROR(L547/H547-1,"n/a")</f>
        <v>n/a</v>
      </c>
      <c r="M554" s="28" t="str">
        <f t="shared" ref="M554" si="1998">+IFERROR(M547/I547-1,"n/a")</f>
        <v>n/a</v>
      </c>
      <c r="N554" s="28" t="str">
        <f t="shared" ref="N554" si="1999">+IFERROR(N547/J547-1,"n/a")</f>
        <v>n/a</v>
      </c>
      <c r="O554" s="28" t="str">
        <f t="shared" ref="O554" si="2000">+IFERROR(O547/K547-1,"n/a")</f>
        <v>n/a</v>
      </c>
      <c r="P554" s="28" t="str">
        <f t="shared" ref="P554" si="2001">+IFERROR(P547/L547-1,"n/a")</f>
        <v>n/a</v>
      </c>
      <c r="Q554" s="28" t="str">
        <f t="shared" ref="Q554" si="2002">+IFERROR(Q547/M547-1,"n/a")</f>
        <v>n/a</v>
      </c>
      <c r="R554" s="28" t="str">
        <f t="shared" ref="R554" si="2003">+IFERROR(R547/N547-1,"n/a")</f>
        <v>n/a</v>
      </c>
      <c r="S554" s="28" t="str">
        <f t="shared" ref="S554" si="2004">+IFERROR(S547/O547-1,"n/a")</f>
        <v>n/a</v>
      </c>
      <c r="T554" s="28" t="str">
        <f t="shared" ref="T554" si="2005">+IFERROR(T547/P547-1,"n/a")</f>
        <v>n/a</v>
      </c>
      <c r="U554" s="28" t="str">
        <f t="shared" ref="U554" si="2006">+IFERROR(U547/Q547-1,"n/a")</f>
        <v>n/a</v>
      </c>
      <c r="V554" s="28" t="str">
        <f t="shared" ref="V554" si="2007">+IFERROR(V547/R547-1,"n/a")</f>
        <v>n/a</v>
      </c>
      <c r="W554" s="28" t="str">
        <f t="shared" ref="W554:Y554" si="2008">+IFERROR(W547/S547-1,"n/a")</f>
        <v>n/a</v>
      </c>
      <c r="X554" s="28" t="str">
        <f t="shared" si="2008"/>
        <v>n/a</v>
      </c>
      <c r="Y554" s="28" t="str">
        <f t="shared" si="2008"/>
        <v>n/a</v>
      </c>
      <c r="Z554" s="108"/>
      <c r="AA554" s="108"/>
      <c r="AB554" s="108"/>
      <c r="AC554" s="108"/>
      <c r="AD554" s="45"/>
      <c r="AE554" s="28" t="str">
        <f t="shared" ref="AE554" si="2009">+IFERROR(AE547/AD547-1,"n/a")</f>
        <v>n/a</v>
      </c>
      <c r="AF554" s="28" t="str">
        <f t="shared" ref="AF554" si="2010">+IFERROR(AF547/AE547-1,"n/a")</f>
        <v>n/a</v>
      </c>
      <c r="AG554" s="28" t="str">
        <f t="shared" ref="AG554" si="2011">+IFERROR(AG547/AF547-1,"n/a")</f>
        <v>n/a</v>
      </c>
      <c r="AH554" s="28" t="str">
        <f t="shared" ref="AH554" si="2012">+IFERROR(AH547/AG547-1,"n/a")</f>
        <v>n/a</v>
      </c>
      <c r="AI554" s="28" t="str">
        <f>+IFERROR(AI547/AH547-1,"n/a")</f>
        <v>n/a</v>
      </c>
    </row>
    <row r="555" spans="2:35" ht="10.15" x14ac:dyDescent="0.2">
      <c r="B555" s="8" t="s">
        <v>327</v>
      </c>
      <c r="D555" s="45"/>
      <c r="E555" s="45"/>
      <c r="F555" s="45"/>
      <c r="G555" s="45"/>
      <c r="H555" s="28" t="str">
        <f t="shared" ref="H555" si="2013">+IFERROR(H548/D548-1,"n/a")</f>
        <v>n/a</v>
      </c>
      <c r="I555" s="28" t="str">
        <f t="shared" ref="I555" si="2014">+IFERROR(I548/E548-1,"n/a")</f>
        <v>n/a</v>
      </c>
      <c r="J555" s="28" t="str">
        <f t="shared" ref="J555" si="2015">+IFERROR(J548/F548-1,"n/a")</f>
        <v>n/a</v>
      </c>
      <c r="K555" s="28" t="str">
        <f t="shared" ref="K555" si="2016">+IFERROR(K548/G548-1,"n/a")</f>
        <v>n/a</v>
      </c>
      <c r="L555" s="28" t="str">
        <f t="shared" ref="L555" si="2017">+IFERROR(L548/H548-1,"n/a")</f>
        <v>n/a</v>
      </c>
      <c r="M555" s="28" t="str">
        <f t="shared" ref="M555" si="2018">+IFERROR(M548/I548-1,"n/a")</f>
        <v>n/a</v>
      </c>
      <c r="N555" s="28" t="str">
        <f t="shared" ref="N555" si="2019">+IFERROR(N548/J548-1,"n/a")</f>
        <v>n/a</v>
      </c>
      <c r="O555" s="28" t="str">
        <f t="shared" ref="O555" si="2020">+IFERROR(O548/K548-1,"n/a")</f>
        <v>n/a</v>
      </c>
      <c r="P555" s="28" t="str">
        <f t="shared" ref="P555" si="2021">+IFERROR(P548/L548-1,"n/a")</f>
        <v>n/a</v>
      </c>
      <c r="Q555" s="28" t="str">
        <f t="shared" ref="Q555" si="2022">+IFERROR(Q548/M548-1,"n/a")</f>
        <v>n/a</v>
      </c>
      <c r="R555" s="28" t="str">
        <f t="shared" ref="R555" si="2023">+IFERROR(R548/N548-1,"n/a")</f>
        <v>n/a</v>
      </c>
      <c r="S555" s="28" t="str">
        <f t="shared" ref="S555" si="2024">+IFERROR(S548/O548-1,"n/a")</f>
        <v>n/a</v>
      </c>
      <c r="T555" s="28" t="str">
        <f t="shared" ref="T555" si="2025">+IFERROR(T548/P548-1,"n/a")</f>
        <v>n/a</v>
      </c>
      <c r="U555" s="28" t="str">
        <f t="shared" ref="U555" si="2026">+IFERROR(U548/Q548-1,"n/a")</f>
        <v>n/a</v>
      </c>
      <c r="V555" s="28" t="str">
        <f t="shared" ref="V555:X555" si="2027">+IFERROR(V548/R548-1,"n/a")</f>
        <v>n/a</v>
      </c>
      <c r="W555" s="28" t="str">
        <f t="shared" si="2027"/>
        <v>n/a</v>
      </c>
      <c r="X555" s="28">
        <f t="shared" si="2027"/>
        <v>1.8571428571428572</v>
      </c>
      <c r="Y555" s="83">
        <v>0.83</v>
      </c>
      <c r="Z555" s="108"/>
      <c r="AA555" s="108"/>
      <c r="AB555" s="108"/>
      <c r="AC555" s="108"/>
      <c r="AD555" s="45"/>
      <c r="AE555" s="28" t="str">
        <f t="shared" ref="AE555:AH555" si="2028">+IFERROR(AE548/AD548-1,"n/a")</f>
        <v>n/a</v>
      </c>
      <c r="AF555" s="28" t="str">
        <f t="shared" si="2028"/>
        <v>n/a</v>
      </c>
      <c r="AG555" s="28" t="str">
        <f t="shared" si="2028"/>
        <v>n/a</v>
      </c>
      <c r="AH555" s="28" t="str">
        <f t="shared" si="2028"/>
        <v>n/a</v>
      </c>
      <c r="AI555" s="28" t="str">
        <f>+IFERROR(AI548/AH548-1,"n/a")</f>
        <v>n/a</v>
      </c>
    </row>
    <row r="556" spans="2:35" ht="10.15" x14ac:dyDescent="0.2">
      <c r="B556" s="8" t="s">
        <v>328</v>
      </c>
      <c r="D556" s="45"/>
      <c r="E556" s="45"/>
      <c r="F556" s="45"/>
      <c r="G556" s="45"/>
      <c r="H556" s="28" t="str">
        <f>+IFERROR((1+H557)/(1+H555)-1,"n/a")</f>
        <v>n/a</v>
      </c>
      <c r="I556" s="28" t="str">
        <f t="shared" ref="I556" si="2029">+IFERROR((1+I557)/(1+I555)-1,"n/a")</f>
        <v>n/a</v>
      </c>
      <c r="J556" s="28" t="str">
        <f t="shared" ref="J556" si="2030">+IFERROR((1+J557)/(1+J555)-1,"n/a")</f>
        <v>n/a</v>
      </c>
      <c r="K556" s="28" t="str">
        <f t="shared" ref="K556" si="2031">+IFERROR((1+K557)/(1+K555)-1,"n/a")</f>
        <v>n/a</v>
      </c>
      <c r="L556" s="28" t="str">
        <f t="shared" ref="L556" si="2032">+IFERROR((1+L557)/(1+L555)-1,"n/a")</f>
        <v>n/a</v>
      </c>
      <c r="M556" s="28" t="str">
        <f t="shared" ref="M556" si="2033">+IFERROR((1+M557)/(1+M555)-1,"n/a")</f>
        <v>n/a</v>
      </c>
      <c r="N556" s="28" t="str">
        <f t="shared" ref="N556" si="2034">+IFERROR((1+N557)/(1+N555)-1,"n/a")</f>
        <v>n/a</v>
      </c>
      <c r="O556" s="28" t="str">
        <f t="shared" ref="O556" si="2035">+IFERROR((1+O557)/(1+O555)-1,"n/a")</f>
        <v>n/a</v>
      </c>
      <c r="P556" s="28" t="str">
        <f t="shared" ref="P556" si="2036">+IFERROR((1+P557)/(1+P555)-1,"n/a")</f>
        <v>n/a</v>
      </c>
      <c r="Q556" s="28" t="str">
        <f t="shared" ref="Q556" si="2037">+IFERROR((1+Q557)/(1+Q555)-1,"n/a")</f>
        <v>n/a</v>
      </c>
      <c r="R556" s="28" t="str">
        <f t="shared" ref="R556" si="2038">+IFERROR((1+R557)/(1+R555)-1,"n/a")</f>
        <v>n/a</v>
      </c>
      <c r="S556" s="28" t="str">
        <f t="shared" ref="S556" si="2039">+IFERROR((1+S557)/(1+S555)-1,"n/a")</f>
        <v>n/a</v>
      </c>
      <c r="T556" s="28" t="str">
        <f t="shared" ref="T556" si="2040">+IFERROR((1+T557)/(1+T555)-1,"n/a")</f>
        <v>n/a</v>
      </c>
      <c r="U556" s="28" t="str">
        <f t="shared" ref="U556" si="2041">+IFERROR((1+U557)/(1+U555)-1,"n/a")</f>
        <v>n/a</v>
      </c>
      <c r="V556" s="28" t="str">
        <f t="shared" ref="V556" si="2042">+IFERROR((1+V557)/(1+V555)-1,"n/a")</f>
        <v>n/a</v>
      </c>
      <c r="W556" s="28" t="str">
        <f t="shared" ref="W556:X556" si="2043">+IFERROR((1+W557)/(1+W555)-1,"n/a")</f>
        <v>n/a</v>
      </c>
      <c r="X556" s="28">
        <f t="shared" si="2043"/>
        <v>0.5976470588235292</v>
      </c>
      <c r="Y556" s="28">
        <f t="shared" ref="Y556" si="2044">+IFERROR((1+Y557)/(1+Y555)-1,"n/a")</f>
        <v>0.61314469645931569</v>
      </c>
      <c r="AE556" s="28" t="str">
        <f t="shared" ref="AE556" si="2045">+IFERROR((1+AE557)/(1+AE555)-1,"n/a")</f>
        <v>n/a</v>
      </c>
      <c r="AF556" s="28" t="str">
        <f t="shared" ref="AF556" si="2046">+IFERROR((1+AF557)/(1+AF555)-1,"n/a")</f>
        <v>n/a</v>
      </c>
      <c r="AG556" s="28" t="str">
        <f t="shared" ref="AG556" si="2047">+IFERROR((1+AG557)/(1+AG555)-1,"n/a")</f>
        <v>n/a</v>
      </c>
      <c r="AH556" s="28" t="str">
        <f t="shared" ref="AH556" si="2048">+IFERROR((1+AH557)/(1+AH555)-1,"n/a")</f>
        <v>n/a</v>
      </c>
      <c r="AI556" s="28" t="str">
        <f t="shared" ref="AI556" si="2049">+IFERROR((1+AI557)/(1+AI555)-1,"n/a")</f>
        <v>n/a</v>
      </c>
    </row>
    <row r="557" spans="2:35" ht="10.15" x14ac:dyDescent="0.2">
      <c r="B557" s="8" t="s">
        <v>329</v>
      </c>
      <c r="D557" s="45"/>
      <c r="E557" s="45"/>
      <c r="F557" s="45"/>
      <c r="G557" s="45"/>
      <c r="H557" s="107" t="str">
        <f t="shared" ref="H557:X557" si="2050">+H193</f>
        <v>n/a</v>
      </c>
      <c r="I557" s="107" t="str">
        <f t="shared" si="2050"/>
        <v>n/a</v>
      </c>
      <c r="J557" s="107" t="str">
        <f t="shared" si="2050"/>
        <v>n/a</v>
      </c>
      <c r="K557" s="107" t="str">
        <f t="shared" si="2050"/>
        <v>n/a</v>
      </c>
      <c r="L557" s="107" t="str">
        <f t="shared" si="2050"/>
        <v>n/a</v>
      </c>
      <c r="M557" s="107" t="str">
        <f t="shared" si="2050"/>
        <v>n/a</v>
      </c>
      <c r="N557" s="107" t="str">
        <f t="shared" si="2050"/>
        <v>n/a</v>
      </c>
      <c r="O557" s="107" t="str">
        <f t="shared" si="2050"/>
        <v>n/a</v>
      </c>
      <c r="P557" s="107" t="str">
        <f t="shared" si="2050"/>
        <v>n/a</v>
      </c>
      <c r="Q557" s="107" t="str">
        <f t="shared" si="2050"/>
        <v>n/a</v>
      </c>
      <c r="R557" s="107" t="str">
        <f t="shared" si="2050"/>
        <v>n/a</v>
      </c>
      <c r="S557" s="107" t="str">
        <f t="shared" si="2050"/>
        <v>n/a</v>
      </c>
      <c r="T557" s="107" t="str">
        <f t="shared" si="2050"/>
        <v>n/a</v>
      </c>
      <c r="U557" s="107" t="str">
        <f t="shared" si="2050"/>
        <v>n/a</v>
      </c>
      <c r="V557" s="107" t="str">
        <f t="shared" si="2050"/>
        <v>n/a</v>
      </c>
      <c r="W557" s="107" t="str">
        <f t="shared" si="2050"/>
        <v>n/a</v>
      </c>
      <c r="X557" s="107">
        <f t="shared" si="2050"/>
        <v>3.5647058823529409</v>
      </c>
      <c r="Y557" s="107">
        <f t="shared" ref="Y557" si="2051">+Y193</f>
        <v>1.952054794520548</v>
      </c>
      <c r="Z557" s="108"/>
      <c r="AA557" s="108"/>
      <c r="AB557" s="108"/>
      <c r="AC557" s="108"/>
      <c r="AD557" s="45"/>
      <c r="AE557" s="107" t="str">
        <f>+AE193</f>
        <v>n/a</v>
      </c>
      <c r="AF557" s="107" t="str">
        <f>+AF193</f>
        <v>n/a</v>
      </c>
      <c r="AG557" s="107" t="str">
        <f>+AG193</f>
        <v>n/a</v>
      </c>
      <c r="AH557" s="107" t="str">
        <f>+AH193</f>
        <v>n/a</v>
      </c>
      <c r="AI557" s="107" t="str">
        <f>+AI193</f>
        <v>n/a</v>
      </c>
    </row>
    <row r="559" spans="2:35" ht="10.15" x14ac:dyDescent="0.2">
      <c r="B559" s="5" t="s">
        <v>21</v>
      </c>
    </row>
    <row r="560" spans="2:35" ht="10.15" x14ac:dyDescent="0.2">
      <c r="B560" t="s">
        <v>304</v>
      </c>
      <c r="D560" s="59">
        <f>H560/(1+H567)</f>
        <v>3.1511627906976742</v>
      </c>
      <c r="E560" s="59">
        <f>I560/(1+I567)</f>
        <v>3.7417142857142855</v>
      </c>
      <c r="F560" s="61">
        <v>4.3410000000000002</v>
      </c>
      <c r="G560" s="61">
        <v>4.9189999999999996</v>
      </c>
      <c r="H560" s="61">
        <v>5.42</v>
      </c>
      <c r="I560" s="61">
        <v>6.548</v>
      </c>
      <c r="J560" s="61">
        <v>7.2519999999999998</v>
      </c>
      <c r="K560" s="61">
        <v>7.8</v>
      </c>
      <c r="L560" s="61">
        <v>8.1999999999999993</v>
      </c>
      <c r="M560" s="61">
        <v>8.8000000000000007</v>
      </c>
      <c r="N560" s="61">
        <v>9.3000000000000007</v>
      </c>
      <c r="O560" s="61">
        <v>9.6999999999999993</v>
      </c>
      <c r="P560" s="61">
        <v>10</v>
      </c>
      <c r="Q560" s="61">
        <v>10.5</v>
      </c>
      <c r="R560" s="61">
        <v>10.9</v>
      </c>
      <c r="S560" s="61">
        <v>11.3</v>
      </c>
      <c r="T560" s="61">
        <v>11.7</v>
      </c>
      <c r="U560" s="61">
        <v>12.1</v>
      </c>
      <c r="V560" s="61">
        <v>12.6</v>
      </c>
      <c r="W560" s="61">
        <v>12.9</v>
      </c>
      <c r="X560" s="61">
        <v>13</v>
      </c>
      <c r="Y560" s="61">
        <v>13.2</v>
      </c>
      <c r="AD560" s="104">
        <v>2.637</v>
      </c>
      <c r="AE560" s="59">
        <f>+G560</f>
        <v>4.9189999999999996</v>
      </c>
      <c r="AF560" s="59">
        <f>+K560</f>
        <v>7.8</v>
      </c>
      <c r="AG560" s="59">
        <f>+O560</f>
        <v>9.6999999999999993</v>
      </c>
      <c r="AH560" s="59">
        <f>+S560</f>
        <v>11.3</v>
      </c>
      <c r="AI560" s="59">
        <f>+W560</f>
        <v>12.9</v>
      </c>
    </row>
    <row r="561" spans="2:35" ht="10.15" x14ac:dyDescent="0.2">
      <c r="B561" t="s">
        <v>309</v>
      </c>
      <c r="D561" s="104" t="s">
        <v>76</v>
      </c>
      <c r="E561" s="104" t="s">
        <v>76</v>
      </c>
      <c r="F561" s="104" t="s">
        <v>76</v>
      </c>
      <c r="G561" s="104" t="s">
        <v>76</v>
      </c>
      <c r="H561" s="104" t="s">
        <v>76</v>
      </c>
      <c r="I561" s="104" t="s">
        <v>76</v>
      </c>
      <c r="J561" s="104" t="s">
        <v>76</v>
      </c>
      <c r="K561" s="104" t="s">
        <v>76</v>
      </c>
      <c r="L561" s="104" t="s">
        <v>76</v>
      </c>
      <c r="M561" s="104" t="s">
        <v>76</v>
      </c>
      <c r="N561" s="104" t="s">
        <v>76</v>
      </c>
      <c r="O561" s="104" t="s">
        <v>76</v>
      </c>
      <c r="P561" s="104" t="s">
        <v>76</v>
      </c>
      <c r="Q561" s="104" t="s">
        <v>76</v>
      </c>
      <c r="R561" s="104" t="s">
        <v>76</v>
      </c>
      <c r="S561" s="104" t="s">
        <v>76</v>
      </c>
      <c r="T561" s="104" t="s">
        <v>76</v>
      </c>
      <c r="U561" s="104" t="s">
        <v>76</v>
      </c>
      <c r="V561" s="104" t="s">
        <v>76</v>
      </c>
      <c r="W561" s="104" t="s">
        <v>76</v>
      </c>
      <c r="X561" s="104" t="s">
        <v>76</v>
      </c>
      <c r="Y561" s="104" t="s">
        <v>76</v>
      </c>
      <c r="AD561" s="59">
        <f t="shared" ref="AD561:AE561" si="2052">+IFERROR(AD562/AD560,"n/a")</f>
        <v>9.225635191505499E-2</v>
      </c>
      <c r="AE561" s="59">
        <f t="shared" si="2052"/>
        <v>0.1182087822728197</v>
      </c>
      <c r="AF561" s="59">
        <f>+IFERROR(AF562/AF560,"n/a")</f>
        <v>0.13128205128205128</v>
      </c>
      <c r="AG561" s="59">
        <f t="shared" ref="AG561:AI561" si="2053">+IFERROR(AG562/AG560,"n/a")</f>
        <v>0.20515463917525775</v>
      </c>
      <c r="AH561" s="59">
        <f t="shared" si="2053"/>
        <v>0.27079646017699116</v>
      </c>
      <c r="AI561" s="59">
        <f t="shared" si="2053"/>
        <v>0.32768682170542629</v>
      </c>
    </row>
    <row r="562" spans="2:35" ht="10.15" x14ac:dyDescent="0.2">
      <c r="B562" t="s">
        <v>392</v>
      </c>
      <c r="D562" s="104" t="s">
        <v>76</v>
      </c>
      <c r="E562" s="104" t="s">
        <v>76</v>
      </c>
      <c r="F562" s="104" t="s">
        <v>76</v>
      </c>
      <c r="G562" s="104" t="s">
        <v>76</v>
      </c>
      <c r="H562" s="104" t="s">
        <v>76</v>
      </c>
      <c r="I562" s="104" t="s">
        <v>76</v>
      </c>
      <c r="J562" s="104" t="s">
        <v>76</v>
      </c>
      <c r="K562" s="104" t="s">
        <v>76</v>
      </c>
      <c r="L562" s="104" t="s">
        <v>76</v>
      </c>
      <c r="M562" s="109">
        <f>+Q562/(1+Q569)</f>
        <v>0.46012269938650308</v>
      </c>
      <c r="N562" s="104">
        <v>0.54900000000000004</v>
      </c>
      <c r="O562" s="104">
        <v>0.61499999999999999</v>
      </c>
      <c r="P562" s="104">
        <v>0.57199999999999995</v>
      </c>
      <c r="Q562" s="104">
        <v>0.75</v>
      </c>
      <c r="R562" s="104">
        <v>0.83899999999999997</v>
      </c>
      <c r="S562" s="104">
        <v>0.89800000000000002</v>
      </c>
      <c r="T562" s="104">
        <v>0.89300000000000002</v>
      </c>
      <c r="U562" s="104">
        <v>1.0425</v>
      </c>
      <c r="V562" s="104">
        <v>1.12426</v>
      </c>
      <c r="W562" s="104">
        <v>1.1674</v>
      </c>
      <c r="X562" s="109">
        <f>+T562*(1+X569)</f>
        <v>1.26806</v>
      </c>
      <c r="Y562" s="109">
        <f>+U562*(1+Y569)</f>
        <v>1.5220499999999999</v>
      </c>
      <c r="AD562" s="104">
        <v>0.24328</v>
      </c>
      <c r="AE562" s="104">
        <v>0.58146900000000001</v>
      </c>
      <c r="AF562" s="104">
        <v>1.024</v>
      </c>
      <c r="AG562" s="104">
        <v>1.99</v>
      </c>
      <c r="AH562" s="104">
        <v>3.06</v>
      </c>
      <c r="AI562" s="109">
        <f>+IFERROR(T562+U562+V562+W562,"n/a")</f>
        <v>4.2271599999999996</v>
      </c>
    </row>
    <row r="563" spans="2:35" ht="10.15" x14ac:dyDescent="0.2">
      <c r="B563" t="s">
        <v>310</v>
      </c>
      <c r="D563" s="40" t="str">
        <f t="shared" ref="D563" si="2054">+IFERROR(D564/(D562),"n/a")</f>
        <v>n/a</v>
      </c>
      <c r="E563" s="40" t="str">
        <f t="shared" ref="E563" si="2055">+IFERROR(E564/(E562),"n/a")</f>
        <v>n/a</v>
      </c>
      <c r="F563" s="40" t="str">
        <f t="shared" ref="F563" si="2056">+IFERROR(F564/(F562),"n/a")</f>
        <v>n/a</v>
      </c>
      <c r="G563" s="40" t="str">
        <f t="shared" ref="G563" si="2057">+IFERROR(G564/(G562),"n/a")</f>
        <v>n/a</v>
      </c>
      <c r="H563" s="40" t="str">
        <f t="shared" ref="H563" si="2058">+IFERROR(H564/(H562),"n/a")</f>
        <v>n/a</v>
      </c>
      <c r="I563" s="40" t="str">
        <f t="shared" ref="I563" si="2059">+IFERROR(I564/(I562),"n/a")</f>
        <v>n/a</v>
      </c>
      <c r="J563" s="40" t="str">
        <f t="shared" ref="J563" si="2060">+IFERROR(J564/(J562),"n/a")</f>
        <v>n/a</v>
      </c>
      <c r="K563" s="40" t="str">
        <f t="shared" ref="K563" si="2061">+IFERROR(K564/(K562),"n/a")</f>
        <v>n/a</v>
      </c>
      <c r="L563" s="40" t="str">
        <f t="shared" ref="L563" si="2062">+IFERROR(L564/(L562),"n/a")</f>
        <v>n/a</v>
      </c>
      <c r="M563" s="40">
        <f t="shared" ref="M563" si="2063">+IFERROR(M564/(M562),"n/a")</f>
        <v>6460.7766666666666</v>
      </c>
      <c r="N563" s="40">
        <f t="shared" ref="N563" si="2064">+IFERROR(N564/(N562),"n/a")</f>
        <v>6426.4845173041895</v>
      </c>
      <c r="O563" s="40">
        <f t="shared" ref="O563" si="2065">+IFERROR(O564/(O562),"n/a")</f>
        <v>6772.4715447154467</v>
      </c>
      <c r="P563" s="40">
        <f t="shared" ref="P563" si="2066">+IFERROR(P564/(P562),"n/a")</f>
        <v>6324.4755244755261</v>
      </c>
      <c r="Q563" s="40">
        <f t="shared" ref="Q563" si="2067">+IFERROR(Q564/(Q562),"n/a")</f>
        <v>6064.41</v>
      </c>
      <c r="R563" s="40">
        <f t="shared" ref="R563" si="2068">+IFERROR(R564/(R562),"n/a")</f>
        <v>6421.9308700834326</v>
      </c>
      <c r="S563" s="40">
        <f t="shared" ref="S563" si="2069">+IFERROR(S564/(S562),"n/a")</f>
        <v>7096.3887527839643</v>
      </c>
      <c r="T563" s="40">
        <f t="shared" ref="T563" si="2070">+IFERROR(T564/(T562),"n/a")</f>
        <v>6562.72340425532</v>
      </c>
      <c r="U563" s="40">
        <f t="shared" ref="U563" si="2071">+IFERROR(U564/(U562),"n/a")</f>
        <v>6369.8119424460428</v>
      </c>
      <c r="V563" s="40">
        <f t="shared" ref="V563" si="2072">+IFERROR(V564/(V562),"n/a")</f>
        <v>6817.8179424688233</v>
      </c>
      <c r="W563" s="40">
        <f t="shared" ref="W563:X563" si="2073">+IFERROR(W564/(W562),"n/a")</f>
        <v>7096.3887527839643</v>
      </c>
      <c r="X563" s="40">
        <f t="shared" si="2073"/>
        <v>6239.2088702427336</v>
      </c>
      <c r="Y563" s="40">
        <f t="shared" ref="Y563" si="2074">+IFERROR(Y564/(Y562),"n/a")</f>
        <v>5759.0080575539578</v>
      </c>
      <c r="AD563" s="31">
        <f t="shared" ref="AD563:AH563" si="2075">+IFERROR(AD564/(AD562),"n/a")</f>
        <v>5755.1340019730351</v>
      </c>
      <c r="AE563" s="31">
        <f t="shared" si="2075"/>
        <v>5929.3444706424589</v>
      </c>
      <c r="AF563" s="31">
        <f t="shared" si="2075"/>
        <v>6092.7734375</v>
      </c>
      <c r="AG563" s="31">
        <f t="shared" si="2075"/>
        <v>6500</v>
      </c>
      <c r="AH563" s="31">
        <f t="shared" si="2075"/>
        <v>6507.5163398692812</v>
      </c>
      <c r="AI563" s="31">
        <f>+IFERROR(AI564/(AI562),"n/a")</f>
        <v>6730.3733901721262</v>
      </c>
    </row>
    <row r="564" spans="2:35" ht="10.15" x14ac:dyDescent="0.2">
      <c r="B564" t="s">
        <v>82</v>
      </c>
      <c r="D564" s="19">
        <f>+D286</f>
        <v>574.3718592964824</v>
      </c>
      <c r="E564" s="19">
        <f t="shared" ref="E564:W564" si="2076">+E286</f>
        <v>762.04819277108425</v>
      </c>
      <c r="F564" s="19">
        <f t="shared" si="2076"/>
        <v>935</v>
      </c>
      <c r="G564" s="19">
        <f t="shared" si="2076"/>
        <v>1175</v>
      </c>
      <c r="H564" s="19">
        <f t="shared" si="2076"/>
        <v>1143</v>
      </c>
      <c r="I564" s="19">
        <f t="shared" si="2076"/>
        <v>1265</v>
      </c>
      <c r="J564" s="19">
        <f t="shared" si="2076"/>
        <v>1738</v>
      </c>
      <c r="K564" s="19">
        <f t="shared" si="2076"/>
        <v>2093</v>
      </c>
      <c r="L564" s="19">
        <f t="shared" si="2076"/>
        <v>2261</v>
      </c>
      <c r="M564" s="19">
        <f t="shared" si="2076"/>
        <v>2972.75</v>
      </c>
      <c r="N564" s="19">
        <f t="shared" si="2076"/>
        <v>3528.1400000000003</v>
      </c>
      <c r="O564" s="19">
        <f t="shared" si="2076"/>
        <v>4165.07</v>
      </c>
      <c r="P564" s="19">
        <f t="shared" si="2076"/>
        <v>3617.6000000000004</v>
      </c>
      <c r="Q564" s="19">
        <f t="shared" si="2076"/>
        <v>4548.3074999999999</v>
      </c>
      <c r="R564" s="19">
        <f t="shared" si="2076"/>
        <v>5388</v>
      </c>
      <c r="S564" s="19">
        <f t="shared" si="2076"/>
        <v>6372.5571</v>
      </c>
      <c r="T564" s="19">
        <f t="shared" si="2076"/>
        <v>5860.5120000000006</v>
      </c>
      <c r="U564" s="19">
        <f t="shared" si="2076"/>
        <v>6640.5289499999999</v>
      </c>
      <c r="V564" s="19">
        <f t="shared" si="2076"/>
        <v>7665</v>
      </c>
      <c r="W564" s="19">
        <f t="shared" si="2076"/>
        <v>8284.3242300000002</v>
      </c>
      <c r="X564" s="19">
        <f t="shared" ref="X564:Y564" si="2077">+X286</f>
        <v>7911.6912000000011</v>
      </c>
      <c r="Y564" s="19">
        <f t="shared" si="2077"/>
        <v>8765.4982140000011</v>
      </c>
      <c r="AD564" s="19">
        <f t="shared" ref="AD564:AI564" si="2078">+AD286</f>
        <v>1400.1089999999999</v>
      </c>
      <c r="AE564" s="19">
        <f t="shared" si="2078"/>
        <v>3447.73</v>
      </c>
      <c r="AF564" s="19">
        <f t="shared" si="2078"/>
        <v>6239</v>
      </c>
      <c r="AG564" s="19">
        <f t="shared" si="2078"/>
        <v>12935</v>
      </c>
      <c r="AH564" s="19">
        <f t="shared" si="2078"/>
        <v>19913</v>
      </c>
      <c r="AI564" s="19">
        <f t="shared" si="2078"/>
        <v>28450.365180000001</v>
      </c>
    </row>
    <row r="566" spans="2:35" ht="10.15" x14ac:dyDescent="0.2">
      <c r="B566" s="7" t="s">
        <v>28</v>
      </c>
      <c r="R566" s="71"/>
      <c r="S566" s="71"/>
      <c r="T566" s="71"/>
      <c r="U566" s="71"/>
      <c r="V566" s="71"/>
      <c r="W566" s="71"/>
    </row>
    <row r="567" spans="2:35" ht="10.15" x14ac:dyDescent="0.2">
      <c r="B567" s="8" t="s">
        <v>304</v>
      </c>
      <c r="H567" s="83">
        <v>0.72</v>
      </c>
      <c r="I567" s="83">
        <v>0.75</v>
      </c>
      <c r="J567" s="83">
        <v>0.67</v>
      </c>
      <c r="K567" s="83">
        <v>0.59</v>
      </c>
      <c r="L567" s="83">
        <v>0.51</v>
      </c>
      <c r="M567" s="83">
        <v>0.34</v>
      </c>
      <c r="N567" s="83">
        <v>0.28000000000000003</v>
      </c>
      <c r="O567" s="83">
        <v>0.25</v>
      </c>
      <c r="P567" s="83">
        <v>0.23</v>
      </c>
      <c r="Q567" s="83">
        <v>0.2</v>
      </c>
      <c r="R567" s="83">
        <v>0.17</v>
      </c>
      <c r="S567" s="83">
        <v>0.16</v>
      </c>
      <c r="T567" s="83">
        <v>0.16</v>
      </c>
      <c r="U567" s="83">
        <v>0.15</v>
      </c>
      <c r="V567" s="83">
        <v>0.15</v>
      </c>
      <c r="W567" s="83">
        <v>0.14000000000000001</v>
      </c>
      <c r="X567" s="83">
        <v>0.11</v>
      </c>
      <c r="Y567" s="83">
        <v>0.09</v>
      </c>
      <c r="AD567" s="104"/>
      <c r="AE567" s="83">
        <v>0.86</v>
      </c>
      <c r="AF567" s="28">
        <f>+K567</f>
        <v>0.59</v>
      </c>
      <c r="AG567" s="28">
        <f>+O567</f>
        <v>0.25</v>
      </c>
      <c r="AH567" s="28">
        <f>+S567</f>
        <v>0.16</v>
      </c>
      <c r="AI567" s="28">
        <f>+W567</f>
        <v>0.14000000000000001</v>
      </c>
    </row>
    <row r="568" spans="2:35" ht="10.15" x14ac:dyDescent="0.2">
      <c r="B568" s="8" t="s">
        <v>309</v>
      </c>
      <c r="H568" s="28" t="str">
        <f t="shared" ref="H568:P568" si="2079">+IFERROR((1+H569)/(1+H567)-1,"n/a")</f>
        <v>n/a</v>
      </c>
      <c r="I568" s="28" t="str">
        <f t="shared" si="2079"/>
        <v>n/a</v>
      </c>
      <c r="J568" s="28" t="str">
        <f t="shared" si="2079"/>
        <v>n/a</v>
      </c>
      <c r="K568" s="28" t="str">
        <f t="shared" si="2079"/>
        <v>n/a</v>
      </c>
      <c r="L568" s="28" t="str">
        <f t="shared" si="2079"/>
        <v>n/a</v>
      </c>
      <c r="M568" s="28" t="str">
        <f t="shared" si="2079"/>
        <v>n/a</v>
      </c>
      <c r="N568" s="28" t="str">
        <f t="shared" si="2079"/>
        <v>n/a</v>
      </c>
      <c r="O568" s="28" t="str">
        <f t="shared" si="2079"/>
        <v>n/a</v>
      </c>
      <c r="P568" s="28" t="str">
        <f t="shared" si="2079"/>
        <v>n/a</v>
      </c>
      <c r="Q568" s="28">
        <f>+IFERROR((1+Q569)/(1+Q567)-1,"n/a")</f>
        <v>0.35833333333333339</v>
      </c>
      <c r="R568" s="28">
        <f t="shared" ref="R568:Y568" si="2080">+IFERROR((1+R569)/(1+R567)-1,"n/a")</f>
        <v>0.30769230769230771</v>
      </c>
      <c r="S568" s="28">
        <f t="shared" si="2080"/>
        <v>0.25862068965517238</v>
      </c>
      <c r="T568" s="28">
        <f t="shared" si="2080"/>
        <v>0.3448275862068968</v>
      </c>
      <c r="U568" s="28">
        <f t="shared" si="2080"/>
        <v>0.20869565217391317</v>
      </c>
      <c r="V568" s="28">
        <f t="shared" si="2080"/>
        <v>0.16521739130434798</v>
      </c>
      <c r="W568" s="28">
        <f t="shared" si="2080"/>
        <v>0.14035087719298245</v>
      </c>
      <c r="X568" s="28">
        <f t="shared" si="2080"/>
        <v>0.27927927927927909</v>
      </c>
      <c r="Y568" s="28">
        <f t="shared" si="2080"/>
        <v>0.33944954128440363</v>
      </c>
      <c r="AE568" s="28">
        <f>+IFERROR(AE561/AD561-1,"n/a")</f>
        <v>0.28130778877600093</v>
      </c>
      <c r="AF568" s="28">
        <f>+IFERROR(AF561/AE561-1,"n/a")</f>
        <v>0.11059473549993237</v>
      </c>
      <c r="AG568" s="28">
        <f t="shared" ref="AG568" si="2081">+IFERROR((1+AG569)/(1+AG567)-1,"n/a")</f>
        <v>0.55200000000000005</v>
      </c>
      <c r="AH568" s="28">
        <f t="shared" ref="AH568" si="2082">+IFERROR((1+AH569)/(1+AH567)-1,"n/a")</f>
        <v>0.32758620689655182</v>
      </c>
      <c r="AI568" s="28">
        <f t="shared" ref="AI568" si="2083">+IFERROR((1+AI569)/(1+AI567)-1,"n/a")</f>
        <v>0.21052631578947345</v>
      </c>
    </row>
    <row r="569" spans="2:35" ht="10.15" x14ac:dyDescent="0.2">
      <c r="B569" s="8" t="s">
        <v>308</v>
      </c>
      <c r="H569" s="28" t="str">
        <f t="shared" ref="H569:O569" si="2084">+IFERROR(H562/D562-1,"n/a")</f>
        <v>n/a</v>
      </c>
      <c r="I569" s="28" t="str">
        <f t="shared" si="2084"/>
        <v>n/a</v>
      </c>
      <c r="J569" s="28" t="str">
        <f t="shared" si="2084"/>
        <v>n/a</v>
      </c>
      <c r="K569" s="28" t="str">
        <f t="shared" si="2084"/>
        <v>n/a</v>
      </c>
      <c r="L569" s="28" t="str">
        <f t="shared" si="2084"/>
        <v>n/a</v>
      </c>
      <c r="M569" s="28" t="str">
        <f t="shared" si="2084"/>
        <v>n/a</v>
      </c>
      <c r="N569" s="28" t="str">
        <f t="shared" si="2084"/>
        <v>n/a</v>
      </c>
      <c r="O569" s="28" t="str">
        <f t="shared" si="2084"/>
        <v>n/a</v>
      </c>
      <c r="P569" s="28" t="str">
        <f>+IFERROR(P562/L562-1,"n/a")</f>
        <v>n/a</v>
      </c>
      <c r="Q569" s="83">
        <v>0.63</v>
      </c>
      <c r="R569" s="83">
        <v>0.53</v>
      </c>
      <c r="S569" s="83">
        <v>0.46</v>
      </c>
      <c r="T569" s="83">
        <v>0.56000000000000005</v>
      </c>
      <c r="U569" s="83">
        <v>0.39</v>
      </c>
      <c r="V569" s="83">
        <v>0.34</v>
      </c>
      <c r="W569" s="83">
        <v>0.3</v>
      </c>
      <c r="X569" s="83">
        <v>0.42</v>
      </c>
      <c r="Y569" s="83">
        <v>0.46</v>
      </c>
      <c r="AE569" s="28">
        <f>+IFERROR(AE562/AD562-1,"n/a")</f>
        <v>1.390122492601118</v>
      </c>
      <c r="AF569" s="28">
        <f>+IFERROR(AF562/AE562-1,"n/a")</f>
        <v>0.76105690931072845</v>
      </c>
      <c r="AG569" s="83">
        <v>0.94</v>
      </c>
      <c r="AH569" s="83">
        <v>0.54</v>
      </c>
      <c r="AI569" s="83">
        <v>0.38</v>
      </c>
    </row>
    <row r="570" spans="2:35" ht="10.15" x14ac:dyDescent="0.2">
      <c r="B570" s="8" t="s">
        <v>310</v>
      </c>
      <c r="H570" s="28" t="str">
        <f t="shared" ref="H570" si="2085">+IFERROR((1+H571)/(1+H569)-1,"n/a")</f>
        <v>n/a</v>
      </c>
      <c r="I570" s="28" t="str">
        <f t="shared" ref="I570" si="2086">+IFERROR((1+I571)/(1+I569)-1,"n/a")</f>
        <v>n/a</v>
      </c>
      <c r="J570" s="28" t="str">
        <f t="shared" ref="J570" si="2087">+IFERROR((1+J571)/(1+J569)-1,"n/a")</f>
        <v>n/a</v>
      </c>
      <c r="K570" s="28" t="str">
        <f t="shared" ref="K570" si="2088">+IFERROR((1+K571)/(1+K569)-1,"n/a")</f>
        <v>n/a</v>
      </c>
      <c r="L570" s="28" t="str">
        <f t="shared" ref="L570" si="2089">+IFERROR((1+L571)/(1+L569)-1,"n/a")</f>
        <v>n/a</v>
      </c>
      <c r="M570" s="28" t="str">
        <f t="shared" ref="M570" si="2090">+IFERROR((1+M571)/(1+M569)-1,"n/a")</f>
        <v>n/a</v>
      </c>
      <c r="N570" s="28" t="str">
        <f t="shared" ref="N570" si="2091">+IFERROR((1+N571)/(1+N569)-1,"n/a")</f>
        <v>n/a</v>
      </c>
      <c r="O570" s="28" t="str">
        <f t="shared" ref="O570" si="2092">+IFERROR((1+O571)/(1+O569)-1,"n/a")</f>
        <v>n/a</v>
      </c>
      <c r="P570" s="28" t="str">
        <f t="shared" ref="P570" si="2093">+IFERROR((1+P571)/(1+P569)-1,"n/a")</f>
        <v>n/a</v>
      </c>
      <c r="Q570" s="28">
        <f>+IFERROR((1+Q571)/(1+Q569)-1,"n/a")</f>
        <v>-6.134969325153361E-2</v>
      </c>
      <c r="R570" s="28">
        <f t="shared" ref="R570" si="2094">+IFERROR((1+R571)/(1+R569)-1,"n/a")</f>
        <v>-6.5359477124182774E-3</v>
      </c>
      <c r="S570" s="28">
        <f t="shared" ref="S570" si="2095">+IFERROR((1+S571)/(1+S569)-1,"n/a")</f>
        <v>4.7945205479452024E-2</v>
      </c>
      <c r="T570" s="28">
        <f t="shared" ref="T570" si="2096">+IFERROR((1+T571)/(1+T569)-1,"n/a")</f>
        <v>3.8461538461538547E-2</v>
      </c>
      <c r="U570" s="28">
        <f t="shared" ref="U570" si="2097">+IFERROR((1+U571)/(1+U569)-1,"n/a")</f>
        <v>5.0359712230215736E-2</v>
      </c>
      <c r="V570" s="28">
        <f t="shared" ref="V570" si="2098">+IFERROR((1+V571)/(1+V569)-1,"n/a")</f>
        <v>5.9701492537313383E-2</v>
      </c>
      <c r="W570" s="28">
        <f t="shared" ref="W570:X570" si="2099">+IFERROR((1+W571)/(1+W569)-1,"n/a")</f>
        <v>0</v>
      </c>
      <c r="X570" s="28">
        <f t="shared" si="2099"/>
        <v>-4.9295774647887258E-2</v>
      </c>
      <c r="Y570" s="28">
        <f t="shared" ref="Y570" si="2100">+IFERROR((1+Y571)/(1+Y569)-1,"n/a")</f>
        <v>-9.5890410958904049E-2</v>
      </c>
      <c r="AE570" s="28">
        <f t="shared" ref="AE570" si="2101">+IFERROR((1+AE571)/(1+AE569)-1,"n/a")</f>
        <v>3.0270445242404298E-2</v>
      </c>
      <c r="AF570" s="28">
        <f t="shared" ref="AF570" si="2102">+IFERROR((1+AF571)/(1+AF569)-1,"n/a")</f>
        <v>2.7562737781000157E-2</v>
      </c>
      <c r="AG570" s="28">
        <f t="shared" ref="AG570" si="2103">+IFERROR((1+AG571)/(1+AG569)-1,"n/a")</f>
        <v>6.8685009327757118E-2</v>
      </c>
      <c r="AH570" s="28">
        <f t="shared" ref="AH570" si="2104">+IFERROR((1+AH571)/(1+AH569)-1,"n/a")</f>
        <v>-3.463872810607338E-4</v>
      </c>
      <c r="AI570" s="28">
        <f t="shared" ref="AI570" si="2105">+IFERROR((1+AI571)/(1+AI569)-1,"n/a")</f>
        <v>3.5313948283729912E-2</v>
      </c>
    </row>
    <row r="571" spans="2:35" ht="10.15" x14ac:dyDescent="0.2">
      <c r="B571" s="8" t="s">
        <v>82</v>
      </c>
      <c r="H571" s="28">
        <f>+H291</f>
        <v>0.99</v>
      </c>
      <c r="I571" s="28">
        <f t="shared" ref="I571:X571" si="2106">+I291</f>
        <v>0.66</v>
      </c>
      <c r="J571" s="28">
        <f t="shared" si="2106"/>
        <v>0.86</v>
      </c>
      <c r="K571" s="28">
        <f t="shared" si="2106"/>
        <v>0.78</v>
      </c>
      <c r="L571" s="28">
        <f t="shared" si="2106"/>
        <v>0.98</v>
      </c>
      <c r="M571" s="28">
        <f t="shared" si="2106"/>
        <v>1.35</v>
      </c>
      <c r="N571" s="28">
        <f t="shared" si="2106"/>
        <v>1.03</v>
      </c>
      <c r="O571" s="28">
        <f t="shared" si="2106"/>
        <v>0.99</v>
      </c>
      <c r="P571" s="28">
        <f t="shared" si="2106"/>
        <v>0.6</v>
      </c>
      <c r="Q571" s="28">
        <f t="shared" si="2106"/>
        <v>0.53</v>
      </c>
      <c r="R571" s="28">
        <f t="shared" si="2106"/>
        <v>0.52</v>
      </c>
      <c r="S571" s="28">
        <f t="shared" si="2106"/>
        <v>0.53</v>
      </c>
      <c r="T571" s="28">
        <f t="shared" si="2106"/>
        <v>0.62</v>
      </c>
      <c r="U571" s="28">
        <f t="shared" si="2106"/>
        <v>0.46</v>
      </c>
      <c r="V571" s="28">
        <f t="shared" si="2106"/>
        <v>0.42</v>
      </c>
      <c r="W571" s="28">
        <f t="shared" si="2106"/>
        <v>0.3</v>
      </c>
      <c r="X571" s="28">
        <f t="shared" si="2106"/>
        <v>0.35</v>
      </c>
      <c r="Y571" s="28">
        <f t="shared" ref="Y571" si="2107">+Y291</f>
        <v>0.32</v>
      </c>
      <c r="AE571" s="28">
        <f t="shared" ref="AE571:AI571" si="2108">+AE291</f>
        <v>1.4624725646360393</v>
      </c>
      <c r="AF571" s="28">
        <f t="shared" si="2108"/>
        <v>0.80959645911947864</v>
      </c>
      <c r="AG571" s="28">
        <f t="shared" si="2108"/>
        <v>1.0732489180958487</v>
      </c>
      <c r="AH571" s="28">
        <f t="shared" si="2108"/>
        <v>0.53946656358716649</v>
      </c>
      <c r="AI571" s="28">
        <f t="shared" si="2108"/>
        <v>0.42873324863154716</v>
      </c>
    </row>
    <row r="573" spans="2:35" ht="10.15" x14ac:dyDescent="0.2">
      <c r="B573" s="5" t="s">
        <v>22</v>
      </c>
    </row>
    <row r="574" spans="2:35" ht="10.15" x14ac:dyDescent="0.2">
      <c r="B574" t="s">
        <v>311</v>
      </c>
      <c r="D574" s="104" t="s">
        <v>76</v>
      </c>
      <c r="E574" s="104" t="s">
        <v>76</v>
      </c>
      <c r="F574" s="104" t="s">
        <v>76</v>
      </c>
      <c r="G574" s="104" t="s">
        <v>76</v>
      </c>
      <c r="H574" s="104" t="s">
        <v>76</v>
      </c>
      <c r="I574" s="104" t="s">
        <v>76</v>
      </c>
      <c r="J574" s="104" t="s">
        <v>76</v>
      </c>
      <c r="K574" s="104">
        <v>3.6</v>
      </c>
      <c r="L574" s="104" t="s">
        <v>76</v>
      </c>
      <c r="M574" s="104" t="s">
        <v>76</v>
      </c>
      <c r="N574" s="104" t="s">
        <v>76</v>
      </c>
      <c r="O574" s="104">
        <v>4.9000000000000004</v>
      </c>
      <c r="P574" s="104" t="s">
        <v>76</v>
      </c>
      <c r="Q574" s="104" t="s">
        <v>76</v>
      </c>
      <c r="R574" s="104">
        <v>5.4</v>
      </c>
      <c r="S574" s="104">
        <v>5.6</v>
      </c>
      <c r="T574" s="104">
        <v>5.7</v>
      </c>
      <c r="U574" s="104" t="s">
        <v>76</v>
      </c>
      <c r="V574" s="104">
        <v>6</v>
      </c>
      <c r="W574" s="104">
        <v>6.2</v>
      </c>
      <c r="X574" s="104">
        <v>6.3</v>
      </c>
      <c r="Y574" s="104">
        <v>6.4</v>
      </c>
      <c r="AD574" s="104" t="s">
        <v>76</v>
      </c>
      <c r="AE574" s="109" t="str">
        <f>+G574</f>
        <v>n/a</v>
      </c>
      <c r="AF574" s="59">
        <f>+K574</f>
        <v>3.6</v>
      </c>
      <c r="AG574" s="59">
        <f>+O574</f>
        <v>4.9000000000000004</v>
      </c>
      <c r="AH574" s="59">
        <f>+S574</f>
        <v>5.6</v>
      </c>
      <c r="AI574" s="59">
        <f>+W574</f>
        <v>6.2</v>
      </c>
    </row>
    <row r="575" spans="2:35" ht="10.15" x14ac:dyDescent="0.2">
      <c r="B575" t="s">
        <v>313</v>
      </c>
      <c r="D575" s="36" t="s">
        <v>76</v>
      </c>
      <c r="E575" s="36" t="s">
        <v>76</v>
      </c>
      <c r="F575" s="36" t="s">
        <v>76</v>
      </c>
      <c r="G575" s="36" t="s">
        <v>76</v>
      </c>
      <c r="H575" s="36" t="s">
        <v>76</v>
      </c>
      <c r="I575" s="36" t="s">
        <v>76</v>
      </c>
      <c r="J575" s="36" t="s">
        <v>76</v>
      </c>
      <c r="K575" s="36" t="s">
        <v>76</v>
      </c>
      <c r="L575" s="36" t="s">
        <v>76</v>
      </c>
      <c r="M575" s="36" t="s">
        <v>76</v>
      </c>
      <c r="N575" s="36" t="s">
        <v>76</v>
      </c>
      <c r="O575" s="36" t="s">
        <v>76</v>
      </c>
      <c r="P575" s="36" t="s">
        <v>76</v>
      </c>
      <c r="Q575" s="36" t="s">
        <v>76</v>
      </c>
      <c r="R575" s="36" t="s">
        <v>76</v>
      </c>
      <c r="S575" s="36" t="s">
        <v>76</v>
      </c>
      <c r="T575" s="36" t="s">
        <v>76</v>
      </c>
      <c r="U575" s="36" t="s">
        <v>76</v>
      </c>
      <c r="V575" s="36" t="s">
        <v>76</v>
      </c>
      <c r="W575" s="36" t="s">
        <v>76</v>
      </c>
      <c r="X575" s="36" t="s">
        <v>76</v>
      </c>
      <c r="Y575" s="36" t="s">
        <v>76</v>
      </c>
      <c r="Z575" s="19"/>
      <c r="AA575" s="19"/>
      <c r="AB575" s="19"/>
      <c r="AC575" s="19"/>
      <c r="AD575" s="40" t="str">
        <f t="shared" ref="AD575:AH575" si="2109">+IFERROR(AD576/(AD574/1000),"n/a")</f>
        <v>n/a</v>
      </c>
      <c r="AE575" s="40" t="str">
        <f t="shared" si="2109"/>
        <v>n/a</v>
      </c>
      <c r="AF575" s="40">
        <f t="shared" si="2109"/>
        <v>353888.88888888888</v>
      </c>
      <c r="AG575" s="40">
        <f t="shared" si="2109"/>
        <v>370408.1632653061</v>
      </c>
      <c r="AH575" s="40">
        <f t="shared" si="2109"/>
        <v>471250</v>
      </c>
      <c r="AI575" s="40">
        <f>+IFERROR(AI576/(AI574/1000),"n/a")</f>
        <v>561851.61290322582</v>
      </c>
    </row>
    <row r="576" spans="2:35" ht="10.15" x14ac:dyDescent="0.2">
      <c r="B576" t="s">
        <v>89</v>
      </c>
      <c r="D576" s="19">
        <f t="shared" ref="D576:X576" si="2110">+D379</f>
        <v>1070.2479338842975</v>
      </c>
      <c r="E576" s="19">
        <f t="shared" si="2110"/>
        <v>1110.7142857142856</v>
      </c>
      <c r="F576" s="19">
        <f t="shared" si="2110"/>
        <v>1162</v>
      </c>
      <c r="G576" s="19">
        <f t="shared" si="2110"/>
        <v>1230</v>
      </c>
      <c r="H576" s="19">
        <f t="shared" si="2110"/>
        <v>1295</v>
      </c>
      <c r="I576" s="19">
        <f t="shared" si="2110"/>
        <v>1244</v>
      </c>
      <c r="J576" s="19">
        <f t="shared" si="2110"/>
        <v>1224</v>
      </c>
      <c r="K576" s="19">
        <f t="shared" si="2110"/>
        <v>1319</v>
      </c>
      <c r="L576" s="19">
        <f t="shared" si="2110"/>
        <v>1446</v>
      </c>
      <c r="M576" s="19">
        <f t="shared" si="2110"/>
        <v>1604.76</v>
      </c>
      <c r="N576" s="19">
        <f t="shared" si="2110"/>
        <v>1909.44</v>
      </c>
      <c r="O576" s="19">
        <f t="shared" si="2110"/>
        <v>2268.6799999999998</v>
      </c>
      <c r="P576" s="19">
        <f t="shared" si="2110"/>
        <v>2414.8199999999997</v>
      </c>
      <c r="Q576" s="19">
        <f t="shared" si="2110"/>
        <v>2407.14</v>
      </c>
      <c r="R576" s="19">
        <f t="shared" si="2110"/>
        <v>2681</v>
      </c>
      <c r="S576" s="19">
        <f t="shared" si="2110"/>
        <v>2994.6576</v>
      </c>
      <c r="T576" s="19">
        <f t="shared" si="2110"/>
        <v>3187.5623999999998</v>
      </c>
      <c r="U576" s="19">
        <f t="shared" si="2110"/>
        <v>3297.7818000000002</v>
      </c>
      <c r="V576" s="19">
        <f t="shared" si="2110"/>
        <v>3621</v>
      </c>
      <c r="W576" s="19">
        <f t="shared" si="2110"/>
        <v>3982.8946080000001</v>
      </c>
      <c r="X576" s="19">
        <f t="shared" si="2110"/>
        <v>4366.9604879999997</v>
      </c>
      <c r="Y576" s="19">
        <f t="shared" ref="Y576" si="2111">+Y379</f>
        <v>4682.8501560000004</v>
      </c>
      <c r="AD576" s="19">
        <f t="shared" ref="AD576:AI576" si="2112">+AD379</f>
        <v>988</v>
      </c>
      <c r="AE576" s="19">
        <f t="shared" si="2112"/>
        <v>1145</v>
      </c>
      <c r="AF576" s="19">
        <f t="shared" si="2112"/>
        <v>1274</v>
      </c>
      <c r="AG576" s="19">
        <f t="shared" si="2112"/>
        <v>1815</v>
      </c>
      <c r="AH576" s="19">
        <f t="shared" si="2112"/>
        <v>2639</v>
      </c>
      <c r="AI576" s="19">
        <f t="shared" si="2112"/>
        <v>3483.48</v>
      </c>
    </row>
    <row r="577" spans="2:35" ht="10.15" x14ac:dyDescent="0.2">
      <c r="B577" t="s">
        <v>312</v>
      </c>
      <c r="D577" s="104" t="s">
        <v>76</v>
      </c>
      <c r="E577" s="104" t="s">
        <v>76</v>
      </c>
      <c r="F577" s="104" t="s">
        <v>76</v>
      </c>
      <c r="G577" s="104" t="s">
        <v>76</v>
      </c>
      <c r="H577" s="104" t="s">
        <v>76</v>
      </c>
      <c r="I577" s="104" t="s">
        <v>76</v>
      </c>
      <c r="J577" s="104" t="s">
        <v>76</v>
      </c>
      <c r="K577" s="104">
        <v>2.1</v>
      </c>
      <c r="L577" s="104" t="s">
        <v>76</v>
      </c>
      <c r="M577" s="104" t="s">
        <v>76</v>
      </c>
      <c r="N577" s="104" t="s">
        <v>76</v>
      </c>
      <c r="O577" s="104">
        <v>2.8</v>
      </c>
      <c r="P577" s="104" t="s">
        <v>76</v>
      </c>
      <c r="Q577" s="104" t="s">
        <v>76</v>
      </c>
      <c r="R577" s="104">
        <v>3.5</v>
      </c>
      <c r="S577" s="104">
        <v>3.8</v>
      </c>
      <c r="T577" s="104">
        <v>4</v>
      </c>
      <c r="U577" s="104" t="s">
        <v>76</v>
      </c>
      <c r="V577" s="104">
        <v>4.5</v>
      </c>
      <c r="W577" s="104">
        <v>4.8</v>
      </c>
      <c r="X577" s="104">
        <v>5</v>
      </c>
      <c r="Y577" s="104">
        <v>5.2</v>
      </c>
      <c r="AD577" s="104" t="s">
        <v>76</v>
      </c>
      <c r="AE577" s="109" t="str">
        <f>+G577</f>
        <v>n/a</v>
      </c>
      <c r="AF577" s="59">
        <f>+K577</f>
        <v>2.1</v>
      </c>
      <c r="AG577" s="59">
        <f>+O577</f>
        <v>2.8</v>
      </c>
      <c r="AH577" s="59">
        <f>+S577</f>
        <v>3.8</v>
      </c>
      <c r="AI577" s="59">
        <f>+W577</f>
        <v>4.8</v>
      </c>
    </row>
    <row r="578" spans="2:35" ht="10.15" x14ac:dyDescent="0.2">
      <c r="B578" t="s">
        <v>314</v>
      </c>
      <c r="D578" s="104" t="s">
        <v>76</v>
      </c>
      <c r="E578" s="104" t="s">
        <v>76</v>
      </c>
      <c r="F578" s="104" t="s">
        <v>76</v>
      </c>
      <c r="G578" s="104" t="s">
        <v>76</v>
      </c>
      <c r="H578" s="104" t="s">
        <v>76</v>
      </c>
      <c r="I578" s="104" t="s">
        <v>76</v>
      </c>
      <c r="J578" s="104" t="s">
        <v>76</v>
      </c>
      <c r="K578" s="104" t="s">
        <v>76</v>
      </c>
      <c r="L578" s="104" t="s">
        <v>76</v>
      </c>
      <c r="M578" s="104" t="s">
        <v>76</v>
      </c>
      <c r="N578" s="104" t="s">
        <v>76</v>
      </c>
      <c r="O578" s="104" t="s">
        <v>76</v>
      </c>
      <c r="P578" s="104" t="s">
        <v>76</v>
      </c>
      <c r="Q578" s="104" t="s">
        <v>76</v>
      </c>
      <c r="R578" s="104" t="s">
        <v>76</v>
      </c>
      <c r="S578" s="104" t="s">
        <v>76</v>
      </c>
      <c r="T578" s="104" t="s">
        <v>76</v>
      </c>
      <c r="U578" s="104" t="s">
        <v>76</v>
      </c>
      <c r="V578" s="104" t="s">
        <v>76</v>
      </c>
      <c r="W578" s="104" t="s">
        <v>76</v>
      </c>
      <c r="X578" s="104" t="s">
        <v>76</v>
      </c>
      <c r="Y578" s="104" t="s">
        <v>76</v>
      </c>
      <c r="AD578" s="40" t="str">
        <f t="shared" ref="AD578:AF578" si="2113">+IFERROR(AD579/(AD577/1000),"n/a")</f>
        <v>n/a</v>
      </c>
      <c r="AE578" s="40" t="str">
        <f t="shared" si="2113"/>
        <v>n/a</v>
      </c>
      <c r="AF578" s="40">
        <f t="shared" si="2113"/>
        <v>870952.38095238083</v>
      </c>
      <c r="AG578" s="40">
        <f t="shared" ref="AG578" si="2114">+IFERROR(AG579/(AG577/1000),"n/a")</f>
        <v>878571.42857142864</v>
      </c>
      <c r="AH578" s="40">
        <f t="shared" ref="AH578:AI578" si="2115">+IFERROR(AH579/(AH577/1000),"n/a")</f>
        <v>829210.52631578944</v>
      </c>
      <c r="AI578" s="40">
        <f t="shared" si="2115"/>
        <v>938735.41666666663</v>
      </c>
    </row>
    <row r="579" spans="2:35" ht="10.15" x14ac:dyDescent="0.2">
      <c r="B579" t="s">
        <v>315</v>
      </c>
      <c r="G579" s="18">
        <v>1553</v>
      </c>
      <c r="H579" s="18">
        <v>1619</v>
      </c>
      <c r="I579" s="18">
        <v>1737</v>
      </c>
      <c r="J579" s="18">
        <v>1916</v>
      </c>
      <c r="K579" s="18">
        <v>2032</v>
      </c>
      <c r="L579" s="18">
        <v>2172</v>
      </c>
      <c r="M579" s="31">
        <f>+I579*(1+M589)</f>
        <v>2397.06</v>
      </c>
      <c r="N579" s="31">
        <f t="shared" ref="N579:Y579" si="2116">+J579*(1+N589)</f>
        <v>2586.6000000000004</v>
      </c>
      <c r="O579" s="31">
        <f t="shared" si="2116"/>
        <v>2682.2400000000002</v>
      </c>
      <c r="P579" s="31">
        <f t="shared" si="2116"/>
        <v>2736.72</v>
      </c>
      <c r="Q579" s="31">
        <f t="shared" si="2116"/>
        <v>2876.4719999999998</v>
      </c>
      <c r="R579" s="31">
        <f t="shared" si="2116"/>
        <v>3259.1160000000004</v>
      </c>
      <c r="S579" s="31">
        <f t="shared" si="2116"/>
        <v>3621.0240000000003</v>
      </c>
      <c r="T579" s="31">
        <f t="shared" si="2116"/>
        <v>3968.2439999999997</v>
      </c>
      <c r="U579" s="31">
        <f t="shared" si="2116"/>
        <v>4285.9432799999995</v>
      </c>
      <c r="V579" s="31">
        <f t="shared" si="2116"/>
        <v>4627.9447200000004</v>
      </c>
      <c r="W579" s="31">
        <f t="shared" si="2116"/>
        <v>4997.0131200000005</v>
      </c>
      <c r="X579" s="31">
        <f t="shared" si="2116"/>
        <v>5238.0820800000001</v>
      </c>
      <c r="Y579" s="31">
        <f t="shared" si="2116"/>
        <v>5400.2885327999993</v>
      </c>
      <c r="AD579" s="104" t="s">
        <v>76</v>
      </c>
      <c r="AE579" s="104">
        <v>1407</v>
      </c>
      <c r="AF579" s="36">
        <v>1829</v>
      </c>
      <c r="AG579" s="36">
        <v>2460</v>
      </c>
      <c r="AH579" s="36">
        <v>3151</v>
      </c>
      <c r="AI579" s="40">
        <f>+AH579*(1+AI589)</f>
        <v>4505.9299999999994</v>
      </c>
    </row>
    <row r="580" spans="2:35" ht="10.15" x14ac:dyDescent="0.2">
      <c r="B580" t="s">
        <v>316</v>
      </c>
      <c r="D580" s="19">
        <f>+H580/(1+H590)</f>
        <v>399.22480620155039</v>
      </c>
      <c r="E580" s="19">
        <f>+I580/(1+I590)</f>
        <v>471.05263157894734</v>
      </c>
      <c r="F580" s="18">
        <v>519</v>
      </c>
      <c r="G580" s="18">
        <v>620</v>
      </c>
      <c r="H580" s="18">
        <v>515</v>
      </c>
      <c r="I580" s="18">
        <v>179</v>
      </c>
      <c r="J580" s="18">
        <v>446</v>
      </c>
      <c r="K580" s="18">
        <v>693</v>
      </c>
      <c r="L580" s="18">
        <v>723</v>
      </c>
      <c r="M580" s="18">
        <v>995</v>
      </c>
      <c r="N580" s="19">
        <f>+J580*(1+N590)</f>
        <v>1222.0400000000002</v>
      </c>
      <c r="O580" s="19">
        <f t="shared" ref="O580:Y580" si="2117">+K580*(1+O590)</f>
        <v>1406.7900000000002</v>
      </c>
      <c r="P580" s="19">
        <f t="shared" si="2117"/>
        <v>874.82999999999993</v>
      </c>
      <c r="Q580" s="19">
        <f t="shared" si="2117"/>
        <v>1164.1499999999999</v>
      </c>
      <c r="R580" s="19">
        <f t="shared" si="2117"/>
        <v>1588.6520000000003</v>
      </c>
      <c r="S580" s="19">
        <f t="shared" si="2117"/>
        <v>1786.6233000000002</v>
      </c>
      <c r="T580" s="19">
        <f t="shared" si="2117"/>
        <v>1539.7007999999998</v>
      </c>
      <c r="U580" s="19">
        <f t="shared" si="2117"/>
        <v>1722.9419999999998</v>
      </c>
      <c r="V580" s="19">
        <f t="shared" si="2117"/>
        <v>2239.9993200000004</v>
      </c>
      <c r="W580" s="19">
        <f t="shared" si="2117"/>
        <v>2429.8076879999999</v>
      </c>
      <c r="X580" s="19">
        <f t="shared" si="2117"/>
        <v>2278.7571839999996</v>
      </c>
      <c r="Y580" s="19">
        <f t="shared" si="2117"/>
        <v>2463.8070599999996</v>
      </c>
      <c r="AD580" s="36">
        <v>1432</v>
      </c>
      <c r="AE580" s="36">
        <v>2004</v>
      </c>
      <c r="AF580" s="36">
        <v>1833</v>
      </c>
      <c r="AG580" s="36">
        <v>4346</v>
      </c>
      <c r="AH580" s="36">
        <v>5411</v>
      </c>
      <c r="AI580" s="40">
        <f>+IFERROR(T580+U580+V580+W580,"n/a")</f>
        <v>7932.4498080000003</v>
      </c>
    </row>
    <row r="581" spans="2:35" ht="10.15" x14ac:dyDescent="0.2">
      <c r="B581" t="s">
        <v>317</v>
      </c>
      <c r="D581" s="104" t="s">
        <v>76</v>
      </c>
      <c r="E581" s="104" t="s">
        <v>76</v>
      </c>
      <c r="F581" s="228">
        <v>1.6</v>
      </c>
      <c r="G581" s="228">
        <v>1.7</v>
      </c>
      <c r="H581" s="228">
        <v>1.8</v>
      </c>
      <c r="I581" s="228">
        <v>1.5</v>
      </c>
      <c r="J581" s="228">
        <v>1.4</v>
      </c>
      <c r="K581" s="228">
        <v>1.4</v>
      </c>
      <c r="L581" s="228">
        <v>1.6</v>
      </c>
      <c r="M581" s="228">
        <v>2</v>
      </c>
      <c r="N581" s="228">
        <v>2.2999999999999998</v>
      </c>
      <c r="O581" s="228">
        <v>2.4</v>
      </c>
      <c r="P581" s="228">
        <v>2.2000000000000002</v>
      </c>
      <c r="Q581" s="228">
        <v>2</v>
      </c>
      <c r="R581" s="228">
        <v>2</v>
      </c>
      <c r="S581" s="228">
        <v>2</v>
      </c>
      <c r="T581" s="228">
        <v>2.1</v>
      </c>
      <c r="U581" s="228">
        <v>2.2000000000000002</v>
      </c>
      <c r="V581" s="228">
        <v>2.2000000000000002</v>
      </c>
      <c r="W581" s="104">
        <v>2.2000000000000002</v>
      </c>
      <c r="X581" s="104">
        <v>2.2000000000000002</v>
      </c>
      <c r="Y581" s="104">
        <v>2.2000000000000002</v>
      </c>
      <c r="AD581" s="104">
        <v>1.4</v>
      </c>
      <c r="AE581" s="229">
        <f>+G581</f>
        <v>1.7</v>
      </c>
      <c r="AF581" s="229">
        <f>+K581</f>
        <v>1.4</v>
      </c>
      <c r="AG581" s="229">
        <f>+O581</f>
        <v>2.4</v>
      </c>
      <c r="AH581" s="229">
        <f>+S581</f>
        <v>2</v>
      </c>
      <c r="AI581" s="229">
        <f>+W581</f>
        <v>2.2000000000000002</v>
      </c>
    </row>
    <row r="583" spans="2:35" ht="10.15" x14ac:dyDescent="0.2">
      <c r="B583" s="7" t="s">
        <v>28</v>
      </c>
      <c r="H583" s="71"/>
      <c r="I583" s="71"/>
      <c r="J583" s="71"/>
      <c r="K583" s="71"/>
      <c r="L583" s="71"/>
      <c r="M583" s="71"/>
      <c r="N583" s="71"/>
      <c r="O583" s="71"/>
      <c r="P583" s="71"/>
      <c r="Q583" s="71"/>
      <c r="R583" s="71"/>
      <c r="S583" s="71"/>
      <c r="T583" s="71"/>
      <c r="U583" s="71"/>
      <c r="V583" s="71"/>
      <c r="W583" s="71"/>
    </row>
    <row r="584" spans="2:35" ht="10.15" x14ac:dyDescent="0.2">
      <c r="B584" s="8" t="s">
        <v>311</v>
      </c>
      <c r="H584" s="28" t="str">
        <f t="shared" ref="H584" si="2118">+IFERROR(H574/D574-1,"n/a")</f>
        <v>n/a</v>
      </c>
      <c r="I584" s="28" t="str">
        <f t="shared" ref="I584" si="2119">+IFERROR(I574/E574-1,"n/a")</f>
        <v>n/a</v>
      </c>
      <c r="J584" s="28" t="str">
        <f t="shared" ref="J584" si="2120">+IFERROR(J574/F574-1,"n/a")</f>
        <v>n/a</v>
      </c>
      <c r="K584" s="28" t="str">
        <f t="shared" ref="K584" si="2121">+IFERROR(K574/G574-1,"n/a")</f>
        <v>n/a</v>
      </c>
      <c r="L584" s="28" t="str">
        <f t="shared" ref="L584" si="2122">+IFERROR(L574/H574-1,"n/a")</f>
        <v>n/a</v>
      </c>
      <c r="M584" s="28" t="str">
        <f t="shared" ref="M584" si="2123">+IFERROR(M574/I574-1,"n/a")</f>
        <v>n/a</v>
      </c>
      <c r="N584" s="28" t="str">
        <f t="shared" ref="N584" si="2124">+IFERROR(N574/J574-1,"n/a")</f>
        <v>n/a</v>
      </c>
      <c r="O584" s="28">
        <f t="shared" ref="O584" si="2125">+IFERROR(O574/K574-1,"n/a")</f>
        <v>0.36111111111111116</v>
      </c>
      <c r="P584" s="28" t="str">
        <f t="shared" ref="P584" si="2126">+IFERROR(P574/L574-1,"n/a")</f>
        <v>n/a</v>
      </c>
      <c r="Q584" s="28" t="str">
        <f t="shared" ref="Q584" si="2127">+IFERROR(Q574/M574-1,"n/a")</f>
        <v>n/a</v>
      </c>
      <c r="R584" s="28" t="str">
        <f t="shared" ref="R584" si="2128">+IFERROR(R574/N574-1,"n/a")</f>
        <v>n/a</v>
      </c>
      <c r="S584" s="28">
        <f t="shared" ref="S584" si="2129">+IFERROR(S574/O574-1,"n/a")</f>
        <v>0.14285714285714279</v>
      </c>
      <c r="T584" s="28" t="str">
        <f t="shared" ref="T584" si="2130">+IFERROR(T574/P574-1,"n/a")</f>
        <v>n/a</v>
      </c>
      <c r="U584" s="28" t="str">
        <f t="shared" ref="U584" si="2131">+IFERROR(U574/Q574-1,"n/a")</f>
        <v>n/a</v>
      </c>
      <c r="V584" s="83">
        <v>0.12</v>
      </c>
      <c r="W584" s="83">
        <v>0.12</v>
      </c>
      <c r="X584" s="83">
        <v>0.1</v>
      </c>
      <c r="Y584" s="83">
        <v>0.09</v>
      </c>
      <c r="AE584" s="28" t="str">
        <f t="shared" ref="AE584" si="2132">+IFERROR(AE574/AD574-1,"n/a")</f>
        <v>n/a</v>
      </c>
      <c r="AF584" s="28" t="str">
        <f>+K584</f>
        <v>n/a</v>
      </c>
      <c r="AG584" s="28">
        <f>+O584</f>
        <v>0.36111111111111116</v>
      </c>
      <c r="AH584" s="28">
        <f>+S584</f>
        <v>0.14285714285714279</v>
      </c>
      <c r="AI584" s="28">
        <f>+W584</f>
        <v>0.12</v>
      </c>
    </row>
    <row r="585" spans="2:35" ht="10.15" x14ac:dyDescent="0.2">
      <c r="B585" s="8" t="s">
        <v>313</v>
      </c>
      <c r="H585" s="28" t="str">
        <f t="shared" ref="H585" si="2133">+IFERROR(H575/D575-1,"n/a")</f>
        <v>n/a</v>
      </c>
      <c r="I585" s="28" t="str">
        <f t="shared" ref="I585" si="2134">+IFERROR(I575/E575-1,"n/a")</f>
        <v>n/a</v>
      </c>
      <c r="J585" s="28" t="str">
        <f t="shared" ref="J585" si="2135">+IFERROR(J575/F575-1,"n/a")</f>
        <v>n/a</v>
      </c>
      <c r="K585" s="28" t="str">
        <f t="shared" ref="K585" si="2136">+IFERROR(K575/G575-1,"n/a")</f>
        <v>n/a</v>
      </c>
      <c r="L585" s="28" t="str">
        <f t="shared" ref="L585" si="2137">+IFERROR(L575/H575-1,"n/a")</f>
        <v>n/a</v>
      </c>
      <c r="M585" s="28" t="str">
        <f t="shared" ref="M585" si="2138">+IFERROR(M575/I575-1,"n/a")</f>
        <v>n/a</v>
      </c>
      <c r="N585" s="28" t="str">
        <f t="shared" ref="N585" si="2139">+IFERROR(N575/J575-1,"n/a")</f>
        <v>n/a</v>
      </c>
      <c r="O585" s="28" t="str">
        <f t="shared" ref="O585" si="2140">+IFERROR(O575/K575-1,"n/a")</f>
        <v>n/a</v>
      </c>
      <c r="P585" s="28" t="str">
        <f t="shared" ref="P585" si="2141">+IFERROR(P575/L575-1,"n/a")</f>
        <v>n/a</v>
      </c>
      <c r="Q585" s="28" t="str">
        <f t="shared" ref="Q585" si="2142">+IFERROR(Q575/M575-1,"n/a")</f>
        <v>n/a</v>
      </c>
      <c r="R585" s="28" t="str">
        <f t="shared" ref="R585" si="2143">+IFERROR(R575/N575-1,"n/a")</f>
        <v>n/a</v>
      </c>
      <c r="S585" s="28" t="str">
        <f t="shared" ref="S585" si="2144">+IFERROR(S575/O575-1,"n/a")</f>
        <v>n/a</v>
      </c>
      <c r="T585" s="28" t="str">
        <f t="shared" ref="T585" si="2145">+IFERROR(T575/P575-1,"n/a")</f>
        <v>n/a</v>
      </c>
      <c r="U585" s="28" t="str">
        <f t="shared" ref="U585" si="2146">+IFERROR(U575/Q575-1,"n/a")</f>
        <v>n/a</v>
      </c>
      <c r="V585" s="28" t="str">
        <f t="shared" ref="V585" si="2147">+IFERROR(V575/R575-1,"n/a")</f>
        <v>n/a</v>
      </c>
      <c r="W585" s="28" t="str">
        <f t="shared" ref="W585:Y585" si="2148">+IFERROR(W575/S575-1,"n/a")</f>
        <v>n/a</v>
      </c>
      <c r="X585" s="28" t="str">
        <f t="shared" si="2148"/>
        <v>n/a</v>
      </c>
      <c r="Y585" s="28" t="str">
        <f t="shared" si="2148"/>
        <v>n/a</v>
      </c>
      <c r="AE585" s="28" t="str">
        <f t="shared" ref="AE585:AI588" si="2149">+IFERROR(AE575/AD575-1,"n/a")</f>
        <v>n/a</v>
      </c>
      <c r="AF585" s="28" t="str">
        <f t="shared" si="2149"/>
        <v>n/a</v>
      </c>
      <c r="AG585" s="28">
        <f t="shared" si="2149"/>
        <v>4.6679268253612127E-2</v>
      </c>
      <c r="AH585" s="28">
        <f t="shared" si="2149"/>
        <v>0.27224517906336088</v>
      </c>
      <c r="AI585" s="28">
        <f t="shared" si="2149"/>
        <v>0.19225806451612915</v>
      </c>
    </row>
    <row r="586" spans="2:35" ht="10.15" x14ac:dyDescent="0.2">
      <c r="B586" s="8" t="s">
        <v>89</v>
      </c>
      <c r="H586" s="27">
        <f>+H384</f>
        <v>0.21</v>
      </c>
      <c r="I586" s="27">
        <f t="shared" ref="I586:X586" si="2150">+I384</f>
        <v>0.12</v>
      </c>
      <c r="J586" s="27">
        <f t="shared" si="2150"/>
        <v>0.05</v>
      </c>
      <c r="K586" s="27">
        <f t="shared" si="2150"/>
        <v>7.0000000000000007E-2</v>
      </c>
      <c r="L586" s="27">
        <f t="shared" si="2150"/>
        <v>0.12</v>
      </c>
      <c r="M586" s="27">
        <f t="shared" si="2150"/>
        <v>0.28999999999999998</v>
      </c>
      <c r="N586" s="27">
        <f t="shared" si="2150"/>
        <v>0.56000000000000005</v>
      </c>
      <c r="O586" s="27">
        <f t="shared" si="2150"/>
        <v>0.72</v>
      </c>
      <c r="P586" s="27">
        <f t="shared" si="2150"/>
        <v>0.67</v>
      </c>
      <c r="Q586" s="27">
        <f t="shared" si="2150"/>
        <v>0.5</v>
      </c>
      <c r="R586" s="27">
        <f t="shared" si="2150"/>
        <v>0.4</v>
      </c>
      <c r="S586" s="27">
        <f t="shared" si="2150"/>
        <v>0.32</v>
      </c>
      <c r="T586" s="27">
        <f t="shared" si="2150"/>
        <v>0.32</v>
      </c>
      <c r="U586" s="27">
        <f t="shared" si="2150"/>
        <v>0.37</v>
      </c>
      <c r="V586" s="27">
        <f t="shared" si="2150"/>
        <v>0.35</v>
      </c>
      <c r="W586" s="27">
        <f t="shared" si="2150"/>
        <v>0.33</v>
      </c>
      <c r="X586" s="27">
        <f t="shared" si="2150"/>
        <v>0.37</v>
      </c>
      <c r="Y586" s="27">
        <f t="shared" ref="Y586" si="2151">+Y384</f>
        <v>0.42</v>
      </c>
      <c r="AE586" s="27">
        <f t="shared" ref="AE586:AI586" si="2152">+AE384</f>
        <v>0.15890688259109309</v>
      </c>
      <c r="AF586" s="27">
        <f t="shared" si="2152"/>
        <v>0.11266375545851526</v>
      </c>
      <c r="AG586" s="27">
        <f t="shared" si="2152"/>
        <v>0.42464678178963888</v>
      </c>
      <c r="AH586" s="27">
        <f t="shared" si="2152"/>
        <v>0.45399449035812678</v>
      </c>
      <c r="AI586" s="27">
        <f t="shared" si="2152"/>
        <v>0.32</v>
      </c>
    </row>
    <row r="587" spans="2:35" ht="10.15" x14ac:dyDescent="0.2">
      <c r="B587" s="8" t="s">
        <v>312</v>
      </c>
      <c r="H587" s="28" t="str">
        <f t="shared" ref="H587:J589" si="2153">+IFERROR(H577/D577-1,"n/a")</f>
        <v>n/a</v>
      </c>
      <c r="I587" s="28" t="str">
        <f t="shared" ref="I587:I588" si="2154">+IFERROR(I577/E577-1,"n/a")</f>
        <v>n/a</v>
      </c>
      <c r="J587" s="28" t="str">
        <f t="shared" ref="J587:J588" si="2155">+IFERROR(J577/F577-1,"n/a")</f>
        <v>n/a</v>
      </c>
      <c r="K587" s="28" t="str">
        <f t="shared" ref="K587:K588" si="2156">+IFERROR(K577/G577-1,"n/a")</f>
        <v>n/a</v>
      </c>
      <c r="L587" s="28" t="str">
        <f t="shared" ref="L587:L588" si="2157">+IFERROR(L577/H577-1,"n/a")</f>
        <v>n/a</v>
      </c>
      <c r="M587" s="28" t="str">
        <f t="shared" ref="M587:M588" si="2158">+IFERROR(M577/I577-1,"n/a")</f>
        <v>n/a</v>
      </c>
      <c r="N587" s="28" t="str">
        <f t="shared" ref="N587:N588" si="2159">+IFERROR(N577/J577-1,"n/a")</f>
        <v>n/a</v>
      </c>
      <c r="O587" s="28">
        <f t="shared" ref="O587:O588" si="2160">+IFERROR(O577/K577-1,"n/a")</f>
        <v>0.33333333333333326</v>
      </c>
      <c r="P587" s="28" t="str">
        <f t="shared" ref="P587:P588" si="2161">+IFERROR(P577/L577-1,"n/a")</f>
        <v>n/a</v>
      </c>
      <c r="Q587" s="28" t="str">
        <f t="shared" ref="Q587:Q588" si="2162">+IFERROR(Q577/M577-1,"n/a")</f>
        <v>n/a</v>
      </c>
      <c r="R587" s="28" t="str">
        <f t="shared" ref="R587:R588" si="2163">+IFERROR(R577/N577-1,"n/a")</f>
        <v>n/a</v>
      </c>
      <c r="S587" s="28">
        <f t="shared" ref="S587:S588" si="2164">+IFERROR(S577/O577-1,"n/a")</f>
        <v>0.35714285714285721</v>
      </c>
      <c r="T587" s="28" t="str">
        <f t="shared" ref="T587:T588" si="2165">+IFERROR(T577/P577-1,"n/a")</f>
        <v>n/a</v>
      </c>
      <c r="U587" s="28" t="str">
        <f t="shared" ref="U587:U588" si="2166">+IFERROR(U577/Q577-1,"n/a")</f>
        <v>n/a</v>
      </c>
      <c r="V587" s="83">
        <v>0.3</v>
      </c>
      <c r="W587" s="83">
        <v>0.27</v>
      </c>
      <c r="X587" s="83">
        <v>0.24</v>
      </c>
      <c r="Y587" s="83">
        <v>0.22</v>
      </c>
      <c r="AE587" s="28" t="str">
        <f t="shared" si="2149"/>
        <v>n/a</v>
      </c>
      <c r="AF587" s="28" t="str">
        <f>+K587</f>
        <v>n/a</v>
      </c>
      <c r="AG587" s="28">
        <f>+O587</f>
        <v>0.33333333333333326</v>
      </c>
      <c r="AH587" s="28">
        <f>+S587</f>
        <v>0.35714285714285721</v>
      </c>
      <c r="AI587" s="28">
        <f>+W587</f>
        <v>0.27</v>
      </c>
    </row>
    <row r="588" spans="2:35" ht="10.15" x14ac:dyDescent="0.2">
      <c r="B588" s="8" t="s">
        <v>314</v>
      </c>
      <c r="H588" s="28" t="str">
        <f t="shared" si="2153"/>
        <v>n/a</v>
      </c>
      <c r="I588" s="28" t="str">
        <f t="shared" si="2154"/>
        <v>n/a</v>
      </c>
      <c r="J588" s="28" t="str">
        <f t="shared" si="2155"/>
        <v>n/a</v>
      </c>
      <c r="K588" s="28" t="str">
        <f t="shared" si="2156"/>
        <v>n/a</v>
      </c>
      <c r="L588" s="28" t="str">
        <f t="shared" si="2157"/>
        <v>n/a</v>
      </c>
      <c r="M588" s="28" t="str">
        <f t="shared" si="2158"/>
        <v>n/a</v>
      </c>
      <c r="N588" s="28" t="str">
        <f t="shared" si="2159"/>
        <v>n/a</v>
      </c>
      <c r="O588" s="28" t="str">
        <f t="shared" si="2160"/>
        <v>n/a</v>
      </c>
      <c r="P588" s="28" t="str">
        <f t="shared" si="2161"/>
        <v>n/a</v>
      </c>
      <c r="Q588" s="28" t="str">
        <f t="shared" si="2162"/>
        <v>n/a</v>
      </c>
      <c r="R588" s="28" t="str">
        <f t="shared" si="2163"/>
        <v>n/a</v>
      </c>
      <c r="S588" s="28" t="str">
        <f t="shared" si="2164"/>
        <v>n/a</v>
      </c>
      <c r="T588" s="28" t="str">
        <f t="shared" si="2165"/>
        <v>n/a</v>
      </c>
      <c r="U588" s="28" t="str">
        <f t="shared" si="2166"/>
        <v>n/a</v>
      </c>
      <c r="V588" s="28" t="str">
        <f t="shared" ref="V588" si="2167">+IFERROR(V578/R578-1,"n/a")</f>
        <v>n/a</v>
      </c>
      <c r="W588" s="28" t="str">
        <f t="shared" ref="W588:Y588" si="2168">+IFERROR(W578/S578-1,"n/a")</f>
        <v>n/a</v>
      </c>
      <c r="X588" s="28" t="str">
        <f t="shared" si="2168"/>
        <v>n/a</v>
      </c>
      <c r="Y588" s="28" t="str">
        <f t="shared" si="2168"/>
        <v>n/a</v>
      </c>
      <c r="AE588" s="28" t="str">
        <f t="shared" si="2149"/>
        <v>n/a</v>
      </c>
      <c r="AF588" s="28" t="str">
        <f t="shared" si="2149"/>
        <v>n/a</v>
      </c>
      <c r="AG588" s="28">
        <f t="shared" si="2149"/>
        <v>8.7479496992894923E-3</v>
      </c>
      <c r="AH588" s="28">
        <f t="shared" si="2149"/>
        <v>-5.6183140778776286E-2</v>
      </c>
      <c r="AI588" s="28">
        <f t="shared" si="2149"/>
        <v>0.13208333333333333</v>
      </c>
    </row>
    <row r="589" spans="2:35" ht="10.15" x14ac:dyDescent="0.2">
      <c r="B589" s="8" t="s">
        <v>315</v>
      </c>
      <c r="H589" s="28" t="str">
        <f t="shared" si="2153"/>
        <v>n/a</v>
      </c>
      <c r="I589" s="28" t="str">
        <f t="shared" si="2153"/>
        <v>n/a</v>
      </c>
      <c r="J589" s="28" t="str">
        <f t="shared" si="2153"/>
        <v>n/a</v>
      </c>
      <c r="K589" s="15">
        <v>0.31</v>
      </c>
      <c r="L589" s="15">
        <v>0.34</v>
      </c>
      <c r="M589" s="15">
        <v>0.38</v>
      </c>
      <c r="N589" s="15">
        <v>0.35</v>
      </c>
      <c r="O589" s="15">
        <v>0.32</v>
      </c>
      <c r="P589" s="15">
        <v>0.26</v>
      </c>
      <c r="Q589" s="15">
        <v>0.2</v>
      </c>
      <c r="R589" s="15">
        <v>0.26</v>
      </c>
      <c r="S589" s="15">
        <v>0.35</v>
      </c>
      <c r="T589" s="15">
        <v>0.45</v>
      </c>
      <c r="U589" s="15">
        <v>0.49</v>
      </c>
      <c r="V589" s="15">
        <v>0.42</v>
      </c>
      <c r="W589" s="15">
        <v>0.38</v>
      </c>
      <c r="X589" s="15">
        <v>0.32</v>
      </c>
      <c r="Y589" s="15">
        <v>0.26</v>
      </c>
      <c r="AE589" s="28" t="str">
        <f>+IFERROR(AE579/AD579-1,"n/a")</f>
        <v>n/a</v>
      </c>
      <c r="AF589" s="15">
        <v>0.3</v>
      </c>
      <c r="AG589" s="15">
        <v>0.34</v>
      </c>
      <c r="AH589" s="15">
        <v>0.28000000000000003</v>
      </c>
      <c r="AI589" s="15">
        <v>0.43</v>
      </c>
    </row>
    <row r="590" spans="2:35" ht="10.15" x14ac:dyDescent="0.2">
      <c r="B590" s="8" t="s">
        <v>316</v>
      </c>
      <c r="H590" s="15">
        <v>0.28999999999999998</v>
      </c>
      <c r="I590" s="15">
        <v>-0.62</v>
      </c>
      <c r="J590" s="15">
        <v>-0.14000000000000001</v>
      </c>
      <c r="K590" s="15">
        <v>0.12</v>
      </c>
      <c r="L590" s="15">
        <v>0.4</v>
      </c>
      <c r="M590" s="15">
        <v>4.5599999999999996</v>
      </c>
      <c r="N590" s="15">
        <v>1.74</v>
      </c>
      <c r="O590" s="15">
        <v>1.03</v>
      </c>
      <c r="P590" s="15">
        <v>0.21</v>
      </c>
      <c r="Q590" s="15">
        <v>0.17</v>
      </c>
      <c r="R590" s="15">
        <v>0.3</v>
      </c>
      <c r="S590" s="15">
        <v>0.27</v>
      </c>
      <c r="T590" s="15">
        <v>0.76</v>
      </c>
      <c r="U590" s="15">
        <v>0.48</v>
      </c>
      <c r="V590" s="15">
        <v>0.41</v>
      </c>
      <c r="W590" s="15">
        <v>0.36</v>
      </c>
      <c r="X590" s="15">
        <v>0.48</v>
      </c>
      <c r="Y590" s="15">
        <v>0.43</v>
      </c>
      <c r="AE590" s="27">
        <f>+IFERROR(AE580/AD580-1,"n/a")</f>
        <v>0.3994413407821229</v>
      </c>
      <c r="AF590" s="15">
        <v>-0.09</v>
      </c>
      <c r="AG590" s="15">
        <v>1.37</v>
      </c>
      <c r="AH590" s="15">
        <v>0.25</v>
      </c>
      <c r="AI590" s="15">
        <v>0.47</v>
      </c>
    </row>
    <row r="591" spans="2:35" ht="10.15" x14ac:dyDescent="0.2">
      <c r="B591" s="8" t="s">
        <v>317</v>
      </c>
      <c r="H591" s="28" t="str">
        <f>+IFERROR(H581/D581-1,"n/a")</f>
        <v>n/a</v>
      </c>
      <c r="I591" s="28" t="str">
        <f t="shared" ref="I591:Y591" si="2169">+IFERROR(I581/E581-1,"n/a")</f>
        <v>n/a</v>
      </c>
      <c r="J591" s="28">
        <f t="shared" si="2169"/>
        <v>-0.12500000000000011</v>
      </c>
      <c r="K591" s="28">
        <f t="shared" si="2169"/>
        <v>-0.17647058823529416</v>
      </c>
      <c r="L591" s="28">
        <f t="shared" si="2169"/>
        <v>-0.11111111111111105</v>
      </c>
      <c r="M591" s="28">
        <f t="shared" si="2169"/>
        <v>0.33333333333333326</v>
      </c>
      <c r="N591" s="28">
        <f t="shared" si="2169"/>
        <v>0.64285714285714279</v>
      </c>
      <c r="O591" s="28">
        <f t="shared" si="2169"/>
        <v>0.71428571428571441</v>
      </c>
      <c r="P591" s="28">
        <f t="shared" si="2169"/>
        <v>0.375</v>
      </c>
      <c r="Q591" s="28">
        <f t="shared" si="2169"/>
        <v>0</v>
      </c>
      <c r="R591" s="28">
        <f t="shared" si="2169"/>
        <v>-0.13043478260869557</v>
      </c>
      <c r="S591" s="28">
        <f t="shared" si="2169"/>
        <v>-0.16666666666666663</v>
      </c>
      <c r="T591" s="28">
        <f t="shared" si="2169"/>
        <v>-4.5454545454545525E-2</v>
      </c>
      <c r="U591" s="28">
        <f t="shared" si="2169"/>
        <v>0.10000000000000009</v>
      </c>
      <c r="V591" s="28">
        <f t="shared" si="2169"/>
        <v>0.10000000000000009</v>
      </c>
      <c r="W591" s="28">
        <f t="shared" si="2169"/>
        <v>0.10000000000000009</v>
      </c>
      <c r="X591" s="28">
        <f t="shared" si="2169"/>
        <v>4.7619047619047672E-2</v>
      </c>
      <c r="Y591" s="28">
        <f t="shared" si="2169"/>
        <v>0</v>
      </c>
      <c r="AE591" s="27">
        <f>+IFERROR(AE581/AD581-1,"n/a")</f>
        <v>0.21428571428571441</v>
      </c>
      <c r="AF591" s="27">
        <f>+IFERROR(AF581/AE581-1,"n/a")</f>
        <v>-0.17647058823529416</v>
      </c>
      <c r="AG591" s="27">
        <f t="shared" ref="AG591:AI591" si="2170">+IFERROR(AG581/AF581-1,"n/a")</f>
        <v>0.71428571428571441</v>
      </c>
      <c r="AH591" s="27">
        <f t="shared" si="2170"/>
        <v>-0.16666666666666663</v>
      </c>
      <c r="AI591" s="27">
        <f t="shared" si="2170"/>
        <v>0.10000000000000009</v>
      </c>
    </row>
    <row r="593" spans="2:35" ht="10.15" x14ac:dyDescent="0.2">
      <c r="B593" s="2" t="s">
        <v>1</v>
      </c>
      <c r="C593" s="1"/>
    </row>
    <row r="595" spans="2:35" ht="11.45" x14ac:dyDescent="0.2">
      <c r="B595" t="s">
        <v>107</v>
      </c>
      <c r="D595" s="18">
        <v>52.353000000000016</v>
      </c>
      <c r="E595" s="18">
        <v>61.564000000000007</v>
      </c>
      <c r="F595" s="18">
        <v>67.097999999999999</v>
      </c>
      <c r="G595" s="18">
        <v>81.227999999999994</v>
      </c>
      <c r="H595" s="18">
        <v>73.572999999999993</v>
      </c>
      <c r="I595" s="18">
        <v>69.219000000000023</v>
      </c>
      <c r="J595" s="18">
        <v>81.298000000000002</v>
      </c>
      <c r="K595" s="18">
        <v>99.47699999999999</v>
      </c>
      <c r="L595" s="18">
        <v>81.173000000000002</v>
      </c>
      <c r="M595" s="18">
        <v>107.36599999999999</v>
      </c>
      <c r="N595" s="18">
        <v>129.51300000000001</v>
      </c>
      <c r="O595" s="18">
        <v>149.44099999999997</v>
      </c>
      <c r="P595" s="18">
        <v>123.73199999999997</v>
      </c>
      <c r="Q595" s="18">
        <v>150.94200000000001</v>
      </c>
      <c r="R595" s="18">
        <v>182.60299999999998</v>
      </c>
      <c r="S595" s="18">
        <v>222.50599999999997</v>
      </c>
      <c r="T595" s="18">
        <v>196.548</v>
      </c>
      <c r="U595" s="18">
        <v>218.90600000000001</v>
      </c>
      <c r="V595" s="18">
        <v>266.83299999999997</v>
      </c>
      <c r="W595" s="18">
        <v>306.24</v>
      </c>
      <c r="X595" s="18">
        <v>275.15199999999999</v>
      </c>
      <c r="Y595" s="18">
        <v>302.91300000000001</v>
      </c>
      <c r="AD595" s="18">
        <v>184.53399999999996</v>
      </c>
      <c r="AE595" s="31">
        <f t="shared" ref="AE595:AE600" si="2171">+IFERROR(D595+E595+F595+G595,"n/a")</f>
        <v>262.24300000000005</v>
      </c>
      <c r="AF595" s="31">
        <f t="shared" ref="AF595:AF600" si="2172">+IFERROR(H595+I595+J595+K595,"n/a")</f>
        <v>323.56700000000001</v>
      </c>
      <c r="AG595" s="31">
        <f t="shared" ref="AG595:AG600" si="2173">+IFERROR(L595+M595+N595+O595,"n/a")</f>
        <v>467.49299999999999</v>
      </c>
      <c r="AH595" s="31">
        <f t="shared" ref="AH595:AH600" si="2174">+IFERROR(P595+Q595+R595+S595,"n/a")</f>
        <v>679.7829999999999</v>
      </c>
      <c r="AI595" s="31">
        <f t="shared" ref="AI595:AI600" si="2175">+IFERROR(T595+U595+V595+W595,"n/a")</f>
        <v>988.52700000000004</v>
      </c>
    </row>
    <row r="596" spans="2:35" ht="10.15" x14ac:dyDescent="0.2">
      <c r="B596" t="s">
        <v>2</v>
      </c>
      <c r="D596" s="18">
        <v>56.089999999999989</v>
      </c>
      <c r="E596" s="18">
        <v>62.472999999999999</v>
      </c>
      <c r="F596" s="18">
        <v>70.628999999999991</v>
      </c>
      <c r="G596" s="18">
        <v>73.143000000000001</v>
      </c>
      <c r="H596" s="18">
        <v>76.802000000000007</v>
      </c>
      <c r="I596" s="18">
        <v>79.881999999999991</v>
      </c>
      <c r="J596" s="18">
        <v>82.393000000000001</v>
      </c>
      <c r="K596" s="18">
        <v>83.836000000000013</v>
      </c>
      <c r="L596" s="18">
        <v>88.591999999999999</v>
      </c>
      <c r="M596" s="18">
        <v>97.01</v>
      </c>
      <c r="N596" s="18">
        <v>112.59400000000001</v>
      </c>
      <c r="O596" s="18">
        <v>123.87900000000003</v>
      </c>
      <c r="P596" s="18">
        <v>123.254</v>
      </c>
      <c r="Q596" s="18">
        <v>132.26500000000001</v>
      </c>
      <c r="R596" s="18">
        <v>152.45400000000001</v>
      </c>
      <c r="S596" s="18">
        <v>166.453</v>
      </c>
      <c r="T596" s="18">
        <v>185.32</v>
      </c>
      <c r="U596" s="18">
        <v>200.11799999999999</v>
      </c>
      <c r="V596" s="18">
        <v>217.166</v>
      </c>
      <c r="W596" s="18">
        <v>230.91200000000001</v>
      </c>
      <c r="X596" s="18">
        <v>240.30099999999999</v>
      </c>
      <c r="Y596" s="18">
        <v>249.83600000000001</v>
      </c>
      <c r="AD596" s="18">
        <v>195.066</v>
      </c>
      <c r="AE596" s="31">
        <f t="shared" si="2171"/>
        <v>262.33499999999998</v>
      </c>
      <c r="AF596" s="31">
        <f t="shared" si="2172"/>
        <v>322.91300000000001</v>
      </c>
      <c r="AG596" s="31">
        <f t="shared" si="2173"/>
        <v>422.07500000000005</v>
      </c>
      <c r="AH596" s="31">
        <f t="shared" si="2174"/>
        <v>574.42600000000004</v>
      </c>
      <c r="AI596" s="31">
        <f t="shared" si="2175"/>
        <v>833.51600000000008</v>
      </c>
    </row>
    <row r="597" spans="2:35" ht="10.15" x14ac:dyDescent="0.2">
      <c r="B597" t="s">
        <v>105</v>
      </c>
      <c r="D597" s="18">
        <v>0</v>
      </c>
      <c r="E597" s="18">
        <v>0</v>
      </c>
      <c r="F597" s="18">
        <v>0</v>
      </c>
      <c r="G597" s="18">
        <v>0</v>
      </c>
      <c r="H597" s="18">
        <v>0</v>
      </c>
      <c r="I597" s="18">
        <v>0</v>
      </c>
      <c r="J597" s="18">
        <v>0</v>
      </c>
      <c r="K597" s="18">
        <v>0</v>
      </c>
      <c r="L597" s="18">
        <v>0</v>
      </c>
      <c r="M597" s="18">
        <v>0</v>
      </c>
      <c r="N597" s="18">
        <v>0</v>
      </c>
      <c r="O597" s="18">
        <v>0</v>
      </c>
      <c r="P597" s="18">
        <v>0</v>
      </c>
      <c r="Q597" s="18">
        <v>0</v>
      </c>
      <c r="R597" s="18">
        <v>0</v>
      </c>
      <c r="S597" s="18">
        <v>0</v>
      </c>
      <c r="T597" s="18">
        <v>8.0140000000000011</v>
      </c>
      <c r="U597" s="18">
        <v>13.092000000000001</v>
      </c>
      <c r="V597" s="18">
        <v>16.027000000000001</v>
      </c>
      <c r="W597" s="18">
        <v>31.673999999999999</v>
      </c>
      <c r="X597" s="18">
        <v>35.57</v>
      </c>
      <c r="Y597" s="18">
        <v>40.103999999999999</v>
      </c>
      <c r="AD597" s="18">
        <v>0</v>
      </c>
      <c r="AE597" s="31">
        <f t="shared" si="2171"/>
        <v>0</v>
      </c>
      <c r="AF597" s="31">
        <f t="shared" si="2172"/>
        <v>0</v>
      </c>
      <c r="AG597" s="31">
        <f t="shared" si="2173"/>
        <v>0</v>
      </c>
      <c r="AH597" s="31">
        <f t="shared" si="2174"/>
        <v>0</v>
      </c>
      <c r="AI597" s="31">
        <f t="shared" si="2175"/>
        <v>68.807000000000002</v>
      </c>
    </row>
    <row r="598" spans="2:35" ht="12" x14ac:dyDescent="0.35">
      <c r="B598" t="s">
        <v>3</v>
      </c>
      <c r="D598" s="21">
        <v>-4.0850000000000009</v>
      </c>
      <c r="E598" s="21">
        <v>-1.5329999999999999</v>
      </c>
      <c r="F598" s="21">
        <v>-1.431</v>
      </c>
      <c r="G598" s="21">
        <v>-3.6149999999999993</v>
      </c>
      <c r="H598" s="21">
        <v>9.6059999999999999</v>
      </c>
      <c r="I598" s="21">
        <v>-9.9859999999999989</v>
      </c>
      <c r="J598" s="21">
        <v>-1.9279999999999999</v>
      </c>
      <c r="K598" s="21">
        <v>-2.7349999999999994</v>
      </c>
      <c r="L598" s="21">
        <v>-0.90100000000000002</v>
      </c>
      <c r="M598" s="21">
        <v>-1.9670000000000001</v>
      </c>
      <c r="N598" s="21">
        <v>-1.6339999999999999</v>
      </c>
      <c r="O598" s="21">
        <v>-0.24399999999999999</v>
      </c>
      <c r="P598" s="21">
        <v>6.726</v>
      </c>
      <c r="Q598" s="21">
        <v>3.2439999999999998</v>
      </c>
      <c r="R598" s="21">
        <v>2.472</v>
      </c>
      <c r="S598" s="21">
        <v>3.9410000000000003</v>
      </c>
      <c r="T598" s="21">
        <v>5.1219999999999999</v>
      </c>
      <c r="U598" s="21">
        <v>7.141</v>
      </c>
      <c r="V598" s="21">
        <v>8.41</v>
      </c>
      <c r="W598" s="21">
        <v>2.5270000000000001</v>
      </c>
      <c r="X598" s="21">
        <v>1.7909999999999999</v>
      </c>
      <c r="Y598" s="21">
        <v>6.3840000000000003</v>
      </c>
      <c r="AD598" s="21">
        <v>-4.2690000000000001</v>
      </c>
      <c r="AE598" s="32">
        <f t="shared" si="2171"/>
        <v>-10.664</v>
      </c>
      <c r="AF598" s="32">
        <f t="shared" si="2172"/>
        <v>-5.0429999999999984</v>
      </c>
      <c r="AG598" s="32">
        <f t="shared" si="2173"/>
        <v>-4.7460000000000004</v>
      </c>
      <c r="AH598" s="32">
        <f t="shared" si="2174"/>
        <v>16.382999999999999</v>
      </c>
      <c r="AI598" s="32">
        <f t="shared" si="2175"/>
        <v>23.200000000000003</v>
      </c>
    </row>
    <row r="599" spans="2:35" s="4" customFormat="1" ht="10.15" x14ac:dyDescent="0.2">
      <c r="B599" s="6" t="s">
        <v>4</v>
      </c>
      <c r="D599" s="38">
        <f>IFERROR(D595+D596+D597+D598,"n/a")</f>
        <v>104.358</v>
      </c>
      <c r="E599" s="38">
        <f t="shared" ref="E599:W599" si="2176">IFERROR(E595+E596+E597+E598,"n/a")</f>
        <v>122.504</v>
      </c>
      <c r="F599" s="38">
        <f t="shared" si="2176"/>
        <v>136.29599999999996</v>
      </c>
      <c r="G599" s="38">
        <f t="shared" si="2176"/>
        <v>150.75599999999997</v>
      </c>
      <c r="H599" s="38">
        <f t="shared" si="2176"/>
        <v>159.98099999999999</v>
      </c>
      <c r="I599" s="38">
        <f t="shared" si="2176"/>
        <v>139.11500000000001</v>
      </c>
      <c r="J599" s="38">
        <f t="shared" si="2176"/>
        <v>161.76300000000001</v>
      </c>
      <c r="K599" s="38">
        <f t="shared" si="2176"/>
        <v>180.57799999999997</v>
      </c>
      <c r="L599" s="38">
        <f t="shared" si="2176"/>
        <v>168.86399999999998</v>
      </c>
      <c r="M599" s="38">
        <f t="shared" si="2176"/>
        <v>202.40899999999996</v>
      </c>
      <c r="N599" s="38">
        <f t="shared" si="2176"/>
        <v>240.47300000000004</v>
      </c>
      <c r="O599" s="38">
        <f t="shared" si="2176"/>
        <v>273.07599999999996</v>
      </c>
      <c r="P599" s="38">
        <f t="shared" si="2176"/>
        <v>253.71199999999999</v>
      </c>
      <c r="Q599" s="38">
        <f t="shared" si="2176"/>
        <v>286.45100000000002</v>
      </c>
      <c r="R599" s="38">
        <f t="shared" si="2176"/>
        <v>337.529</v>
      </c>
      <c r="S599" s="38">
        <f t="shared" si="2176"/>
        <v>392.89999999999992</v>
      </c>
      <c r="T599" s="38">
        <f t="shared" si="2176"/>
        <v>395.00400000000002</v>
      </c>
      <c r="U599" s="38">
        <f t="shared" si="2176"/>
        <v>439.25700000000001</v>
      </c>
      <c r="V599" s="38">
        <f t="shared" si="2176"/>
        <v>508.43599999999998</v>
      </c>
      <c r="W599" s="38">
        <f t="shared" si="2176"/>
        <v>571.35300000000007</v>
      </c>
      <c r="X599" s="38">
        <f t="shared" ref="X599:Y599" si="2177">IFERROR(X595+X596+X597+X598,"n/a")</f>
        <v>552.81400000000008</v>
      </c>
      <c r="Y599" s="38">
        <f t="shared" si="2177"/>
        <v>599.23700000000008</v>
      </c>
      <c r="AD599" s="38">
        <f t="shared" ref="AD599" si="2178">IFERROR(AD595+AD596+AD597+AD598,"n/a")</f>
        <v>375.33099999999996</v>
      </c>
      <c r="AE599" s="20">
        <f t="shared" si="2171"/>
        <v>513.91399999999999</v>
      </c>
      <c r="AF599" s="20">
        <f t="shared" si="2172"/>
        <v>641.43700000000001</v>
      </c>
      <c r="AG599" s="20">
        <f t="shared" si="2173"/>
        <v>884.82199999999989</v>
      </c>
      <c r="AH599" s="20">
        <f t="shared" si="2174"/>
        <v>1270.5919999999999</v>
      </c>
      <c r="AI599" s="20">
        <f t="shared" si="2175"/>
        <v>1914.05</v>
      </c>
    </row>
    <row r="600" spans="2:35" ht="10.15" x14ac:dyDescent="0.2">
      <c r="B600" t="s">
        <v>5</v>
      </c>
      <c r="D600" s="18">
        <v>-28.849</v>
      </c>
      <c r="E600" s="18">
        <v>-29.992000000000001</v>
      </c>
      <c r="F600" s="18">
        <v>-29.134</v>
      </c>
      <c r="G600" s="18">
        <v>-30.529999999999994</v>
      </c>
      <c r="H600" s="18">
        <v>-31.085999999999999</v>
      </c>
      <c r="I600" s="18">
        <v>-33.293999999999997</v>
      </c>
      <c r="J600" s="18">
        <v>-36.503</v>
      </c>
      <c r="K600" s="18">
        <v>-38.119000000000014</v>
      </c>
      <c r="L600" s="18">
        <v>-40.881999999999998</v>
      </c>
      <c r="M600" s="18">
        <v>-41.893000000000001</v>
      </c>
      <c r="N600" s="18">
        <v>-43.494</v>
      </c>
      <c r="O600" s="18">
        <v>-45.222000000000008</v>
      </c>
      <c r="P600" s="18">
        <v>-50.374000000000002</v>
      </c>
      <c r="Q600" s="18">
        <v>-64.968999999999994</v>
      </c>
      <c r="R600" s="18">
        <v>-75.176000000000002</v>
      </c>
      <c r="S600" s="18">
        <v>-88.156999999999996</v>
      </c>
      <c r="T600" s="18">
        <v>-106.964</v>
      </c>
      <c r="U600" s="18">
        <v>-113.51</v>
      </c>
      <c r="V600" s="18">
        <v>-123.95699999999999</v>
      </c>
      <c r="W600" s="18">
        <v>-133.57900000000001</v>
      </c>
      <c r="X600" s="18">
        <v>-145.499</v>
      </c>
      <c r="Y600" s="18">
        <v>-147.08500000000001</v>
      </c>
      <c r="AD600" s="18">
        <v>-102.685</v>
      </c>
      <c r="AE600" s="31">
        <f t="shared" si="2171"/>
        <v>-118.505</v>
      </c>
      <c r="AF600" s="31">
        <f t="shared" si="2172"/>
        <v>-139.00200000000001</v>
      </c>
      <c r="AG600" s="31">
        <f t="shared" si="2173"/>
        <v>-171.49100000000001</v>
      </c>
      <c r="AH600" s="31">
        <f t="shared" si="2174"/>
        <v>-278.67599999999999</v>
      </c>
      <c r="AI600" s="31">
        <f t="shared" si="2175"/>
        <v>-478.01</v>
      </c>
    </row>
    <row r="601" spans="2:35" ht="10.15" x14ac:dyDescent="0.2">
      <c r="B601" t="s">
        <v>6</v>
      </c>
      <c r="D601" s="18">
        <v>-3.3169999999999993</v>
      </c>
      <c r="E601" s="18">
        <v>-2.8959999999999999</v>
      </c>
      <c r="F601" s="18">
        <v>-4.1310000000000002</v>
      </c>
      <c r="G601" s="18">
        <v>-3.7810000000000006</v>
      </c>
      <c r="H601" s="18">
        <v>-3.4409999999999998</v>
      </c>
      <c r="I601" s="18">
        <v>-3.5460000000000003</v>
      </c>
      <c r="J601" s="18">
        <v>-4.0739999999999998</v>
      </c>
      <c r="K601" s="18">
        <v>-3.0130000000000017</v>
      </c>
      <c r="L601" s="18">
        <v>-2.9870000000000001</v>
      </c>
      <c r="M601" s="18">
        <v>-3.8149999999999999</v>
      </c>
      <c r="N601" s="18">
        <v>-4.2130000000000001</v>
      </c>
      <c r="O601" s="18">
        <v>-5.5270000000000019</v>
      </c>
      <c r="P601" s="18">
        <v>-5.4219999999999997</v>
      </c>
      <c r="Q601" s="18">
        <v>-5.21</v>
      </c>
      <c r="R601" s="18">
        <v>-5.5679999999999996</v>
      </c>
      <c r="S601" s="18">
        <v>-5.9879999999999995</v>
      </c>
      <c r="T601" s="18">
        <v>-5.9589999999999996</v>
      </c>
      <c r="U601" s="18">
        <v>-6.8810000000000002</v>
      </c>
      <c r="V601" s="18">
        <v>-7.2380000000000004</v>
      </c>
      <c r="W601" s="18">
        <v>-7.3920000000000003</v>
      </c>
      <c r="X601" s="18">
        <v>-6.3310000000000004</v>
      </c>
      <c r="Y601" s="18">
        <v>-7.0780000000000003</v>
      </c>
      <c r="AD601" s="18">
        <v>-6.7089999999999996</v>
      </c>
      <c r="AE601" s="31">
        <f t="shared" ref="AE601:AE606" si="2179">+IFERROR(D601+E601+F601+G601,"n/a")</f>
        <v>-14.125</v>
      </c>
      <c r="AF601" s="31">
        <f t="shared" ref="AF601:AF606" si="2180">+IFERROR(H601+I601+J601+K601,"n/a")</f>
        <v>-14.074000000000002</v>
      </c>
      <c r="AG601" s="31">
        <f t="shared" ref="AG601:AG606" si="2181">+IFERROR(L601+M601+N601+O601,"n/a")</f>
        <v>-16.542000000000002</v>
      </c>
      <c r="AH601" s="31">
        <f t="shared" ref="AH601:AH606" si="2182">+IFERROR(P601+Q601+R601+S601,"n/a")</f>
        <v>-22.187999999999999</v>
      </c>
      <c r="AI601" s="31">
        <f t="shared" ref="AI601:AI606" si="2183">+IFERROR(T601+U601+V601+W601,"n/a")</f>
        <v>-27.47</v>
      </c>
    </row>
    <row r="602" spans="2:35" ht="10.15" x14ac:dyDescent="0.2">
      <c r="B602" t="s">
        <v>7</v>
      </c>
      <c r="D602" s="18">
        <v>-9.7650000000000023</v>
      </c>
      <c r="E602" s="18">
        <v>-10.505000000000001</v>
      </c>
      <c r="F602" s="18">
        <v>-10.343</v>
      </c>
      <c r="G602" s="18">
        <v>-10.943</v>
      </c>
      <c r="H602" s="18">
        <v>-11.003999999999998</v>
      </c>
      <c r="I602" s="18">
        <v>-11.131000000000002</v>
      </c>
      <c r="J602" s="18">
        <v>-11.39</v>
      </c>
      <c r="K602" s="18">
        <v>-12.712000000000002</v>
      </c>
      <c r="L602" s="18">
        <v>-12.225</v>
      </c>
      <c r="M602" s="18">
        <v>-12.871999999999998</v>
      </c>
      <c r="N602" s="18">
        <v>-14.792999999999999</v>
      </c>
      <c r="O602" s="18">
        <v>-16.939</v>
      </c>
      <c r="P602" s="18">
        <v>-16.558</v>
      </c>
      <c r="Q602" s="18">
        <v>-19.198999999999998</v>
      </c>
      <c r="R602" s="18">
        <v>-21.34</v>
      </c>
      <c r="S602" s="18">
        <v>-25.650000000000002</v>
      </c>
      <c r="T602" s="18">
        <v>-31.347999999999999</v>
      </c>
      <c r="U602" s="18">
        <v>-35.988</v>
      </c>
      <c r="V602" s="18">
        <v>-40.749000000000002</v>
      </c>
      <c r="W602" s="18">
        <v>-58.271000000000001</v>
      </c>
      <c r="X602" s="18">
        <v>-63.078000000000003</v>
      </c>
      <c r="Y602" s="18">
        <v>-72.62</v>
      </c>
      <c r="AD602" s="18">
        <v>-35.287999999999997</v>
      </c>
      <c r="AE602" s="31">
        <f t="shared" si="2179"/>
        <v>-41.556000000000004</v>
      </c>
      <c r="AF602" s="31">
        <f t="shared" si="2180"/>
        <v>-46.237000000000002</v>
      </c>
      <c r="AG602" s="31">
        <f t="shared" si="2181"/>
        <v>-56.829000000000001</v>
      </c>
      <c r="AH602" s="31">
        <f t="shared" si="2182"/>
        <v>-82.747</v>
      </c>
      <c r="AI602" s="31">
        <f t="shared" si="2183"/>
        <v>-166.35599999999999</v>
      </c>
    </row>
    <row r="603" spans="2:35" ht="10.15" x14ac:dyDescent="0.2">
      <c r="B603" t="s">
        <v>8</v>
      </c>
      <c r="D603" s="18">
        <v>-4.7239999999999993</v>
      </c>
      <c r="E603" s="18">
        <v>-4.7290000000000001</v>
      </c>
      <c r="F603" s="18">
        <v>-5.0380000000000003</v>
      </c>
      <c r="G603" s="18">
        <v>-5.8429999999999991</v>
      </c>
      <c r="H603" s="18">
        <v>-5.875</v>
      </c>
      <c r="I603" s="18">
        <v>-6.2200000000000006</v>
      </c>
      <c r="J603" s="18">
        <v>-6.5579999999999998</v>
      </c>
      <c r="K603" s="18">
        <v>-12.164999999999999</v>
      </c>
      <c r="L603" s="18">
        <v>-9.5399999999999991</v>
      </c>
      <c r="M603" s="18">
        <v>-10.425000000000001</v>
      </c>
      <c r="N603" s="18">
        <v>-10.964</v>
      </c>
      <c r="O603" s="18">
        <v>-13.459</v>
      </c>
      <c r="P603" s="18">
        <v>-13.030000000000001</v>
      </c>
      <c r="Q603" s="18">
        <v>-13.577999999999999</v>
      </c>
      <c r="R603" s="18">
        <v>-15.056000000000001</v>
      </c>
      <c r="S603" s="18">
        <v>-19.143000000000001</v>
      </c>
      <c r="T603" s="18">
        <v>-18.003999999999998</v>
      </c>
      <c r="U603" s="18">
        <v>-19.936999999999998</v>
      </c>
      <c r="V603" s="18">
        <v>-22.138000000000002</v>
      </c>
      <c r="W603" s="18">
        <v>-28.577999999999999</v>
      </c>
      <c r="X603" s="18">
        <v>-26.43</v>
      </c>
      <c r="Y603" s="18">
        <v>-26.244</v>
      </c>
      <c r="AD603" s="18">
        <v>-15.722</v>
      </c>
      <c r="AE603" s="31">
        <f t="shared" si="2179"/>
        <v>-20.334</v>
      </c>
      <c r="AF603" s="31">
        <f t="shared" si="2180"/>
        <v>-30.817999999999998</v>
      </c>
      <c r="AG603" s="31">
        <f t="shared" si="2181"/>
        <v>-44.388000000000005</v>
      </c>
      <c r="AH603" s="31">
        <f t="shared" si="2182"/>
        <v>-60.807000000000002</v>
      </c>
      <c r="AI603" s="31">
        <f t="shared" si="2183"/>
        <v>-88.656999999999996</v>
      </c>
    </row>
    <row r="604" spans="2:35" ht="11.45" x14ac:dyDescent="0.2">
      <c r="B604" t="s">
        <v>108</v>
      </c>
      <c r="D604" s="18">
        <v>-5.516</v>
      </c>
      <c r="E604" s="18">
        <v>-5.9779999999999998</v>
      </c>
      <c r="F604" s="18">
        <v>-6.577</v>
      </c>
      <c r="G604" s="18">
        <v>-10.418999999999999</v>
      </c>
      <c r="H604" s="18">
        <v>-9.0070000000000014</v>
      </c>
      <c r="I604" s="18">
        <v>-8.8059999999999974</v>
      </c>
      <c r="J604" s="18">
        <v>-13.295</v>
      </c>
      <c r="K604" s="18">
        <v>-14.651000000000002</v>
      </c>
      <c r="L604" s="18">
        <v>-1.415</v>
      </c>
      <c r="M604" s="18">
        <v>-1.792</v>
      </c>
      <c r="N604" s="18">
        <v>-2.2229999999999999</v>
      </c>
      <c r="O604" s="18">
        <v>-3.2719999999999998</v>
      </c>
      <c r="P604" s="18">
        <v>-12.19</v>
      </c>
      <c r="Q604" s="18">
        <v>-3.1659999999999999</v>
      </c>
      <c r="R604" s="18">
        <v>-4.0339999999999998</v>
      </c>
      <c r="S604" s="18">
        <v>-6.2279999999999998</v>
      </c>
      <c r="T604" s="18">
        <v>-4.1539999999999999</v>
      </c>
      <c r="U604" s="18">
        <v>-4.5750000000000002</v>
      </c>
      <c r="V604" s="18">
        <v>-5.0730000000000004</v>
      </c>
      <c r="W604" s="18">
        <v>-8.6489999999999991</v>
      </c>
      <c r="X604" s="18">
        <v>-9.9339999999999993</v>
      </c>
      <c r="Y604" s="18">
        <v>-10.473000000000001</v>
      </c>
      <c r="AD604" s="18">
        <v>-17.167000000000002</v>
      </c>
      <c r="AE604" s="31">
        <f t="shared" si="2179"/>
        <v>-28.489999999999995</v>
      </c>
      <c r="AF604" s="31">
        <f t="shared" si="2180"/>
        <v>-45.759</v>
      </c>
      <c r="AG604" s="31">
        <f t="shared" si="2181"/>
        <v>-8.702</v>
      </c>
      <c r="AH604" s="31">
        <f t="shared" si="2182"/>
        <v>-25.618000000000002</v>
      </c>
      <c r="AI604" s="31">
        <f t="shared" si="2183"/>
        <v>-22.451000000000001</v>
      </c>
    </row>
    <row r="605" spans="2:35" ht="10.15" x14ac:dyDescent="0.2">
      <c r="B605" t="s">
        <v>9</v>
      </c>
      <c r="D605" s="18">
        <v>-2.9059999999999993</v>
      </c>
      <c r="E605" s="18">
        <v>-2.7970000000000002</v>
      </c>
      <c r="F605" s="18">
        <v>-3.2780000000000005</v>
      </c>
      <c r="G605" s="18">
        <v>-4.2779999999999996</v>
      </c>
      <c r="H605" s="18">
        <v>-3.423</v>
      </c>
      <c r="I605" s="18">
        <v>-3.2990000000000004</v>
      </c>
      <c r="J605" s="18">
        <v>-3.4520000000000004</v>
      </c>
      <c r="K605" s="18">
        <v>-9.9269999999999996</v>
      </c>
      <c r="L605" s="18">
        <v>-5.5290000000000008</v>
      </c>
      <c r="M605" s="18">
        <v>-5.4969999999999999</v>
      </c>
      <c r="N605" s="18">
        <v>-5.5449999999999999</v>
      </c>
      <c r="O605" s="18">
        <v>-7.1139999999999999</v>
      </c>
      <c r="P605" s="18">
        <v>-5.4359999999999999</v>
      </c>
      <c r="Q605" s="18">
        <v>-5.6479999999999997</v>
      </c>
      <c r="R605" s="18">
        <v>-5.52</v>
      </c>
      <c r="S605" s="18">
        <v>-8.168000000000001</v>
      </c>
      <c r="T605" s="18">
        <v>-5.7780000000000005</v>
      </c>
      <c r="U605" s="18">
        <v>-5.9009999999999998</v>
      </c>
      <c r="V605" s="18">
        <v>-6.5149999999999997</v>
      </c>
      <c r="W605" s="18">
        <v>-11.273999999999999</v>
      </c>
      <c r="X605" s="18">
        <v>-7.3920000000000003</v>
      </c>
      <c r="Y605" s="18">
        <v>-7.7729999999999997</v>
      </c>
      <c r="AD605" s="18">
        <v>-9.9449999999999985</v>
      </c>
      <c r="AE605" s="31">
        <f t="shared" si="2179"/>
        <v>-13.259</v>
      </c>
      <c r="AF605" s="31">
        <f t="shared" si="2180"/>
        <v>-20.100999999999999</v>
      </c>
      <c r="AG605" s="31">
        <f t="shared" si="2181"/>
        <v>-23.684999999999999</v>
      </c>
      <c r="AH605" s="31">
        <f t="shared" si="2182"/>
        <v>-24.771999999999998</v>
      </c>
      <c r="AI605" s="31">
        <f t="shared" si="2183"/>
        <v>-29.467999999999996</v>
      </c>
    </row>
    <row r="606" spans="2:35" ht="12" x14ac:dyDescent="0.35">
      <c r="B606" t="s">
        <v>106</v>
      </c>
      <c r="D606" s="21">
        <v>-11.102</v>
      </c>
      <c r="E606" s="21">
        <v>-12.11</v>
      </c>
      <c r="F606" s="21">
        <v>-6.5220000000000002</v>
      </c>
      <c r="G606" s="21">
        <v>-8.7710000000000026</v>
      </c>
      <c r="H606" s="21">
        <v>-20.491</v>
      </c>
      <c r="I606" s="21">
        <v>-9.6039999999999992</v>
      </c>
      <c r="J606" s="21">
        <v>-4.4550000000000001</v>
      </c>
      <c r="K606" s="21">
        <v>6.927999999999999</v>
      </c>
      <c r="L606" s="21">
        <v>-7.4089999999999998</v>
      </c>
      <c r="M606" s="21">
        <v>-7.2939999999999996</v>
      </c>
      <c r="N606" s="21">
        <v>-8.1959999999999997</v>
      </c>
      <c r="O606" s="21">
        <v>-11.483999999999996</v>
      </c>
      <c r="P606" s="21">
        <v>-24.146999999999998</v>
      </c>
      <c r="Q606" s="21">
        <v>-12.988</v>
      </c>
      <c r="R606" s="21">
        <v>-9.2780000000000005</v>
      </c>
      <c r="S606" s="21">
        <v>-8.7970000000000006</v>
      </c>
      <c r="T606" s="21">
        <v>-15.191000000000001</v>
      </c>
      <c r="U606" s="21">
        <v>-18.771000000000001</v>
      </c>
      <c r="V606" s="21">
        <v>-23.202999999999999</v>
      </c>
      <c r="W606" s="21">
        <v>-22.469000000000001</v>
      </c>
      <c r="X606" s="21">
        <v>-25.053000000000001</v>
      </c>
      <c r="Y606" s="21">
        <v>-31.677</v>
      </c>
      <c r="Z606" s="57"/>
      <c r="AA606" s="57"/>
      <c r="AB606" s="57"/>
      <c r="AC606" s="57"/>
      <c r="AD606" s="21">
        <v>-52.579000000000001</v>
      </c>
      <c r="AE606" s="32">
        <f t="shared" si="2179"/>
        <v>-38.505000000000003</v>
      </c>
      <c r="AF606" s="32">
        <f t="shared" si="2180"/>
        <v>-27.622</v>
      </c>
      <c r="AG606" s="32">
        <f t="shared" si="2181"/>
        <v>-34.382999999999996</v>
      </c>
      <c r="AH606" s="32">
        <f t="shared" si="2182"/>
        <v>-55.209999999999994</v>
      </c>
      <c r="AI606" s="32">
        <f t="shared" si="2183"/>
        <v>-79.634000000000015</v>
      </c>
    </row>
    <row r="607" spans="2:35" s="4" customFormat="1" ht="10.15" x14ac:dyDescent="0.2">
      <c r="B607" s="6" t="s">
        <v>10</v>
      </c>
      <c r="D607" s="38">
        <f>+IFERROR(D599+D600+D601+D602+D603+D604+D605+D606,"n/a")</f>
        <v>38.179000000000016</v>
      </c>
      <c r="E607" s="38">
        <f t="shared" ref="E607:W607" si="2184">+IFERROR(E599+E600+E601+E602+E603+E604+E605+E606,"n/a")</f>
        <v>53.497000000000014</v>
      </c>
      <c r="F607" s="38">
        <f t="shared" si="2184"/>
        <v>71.272999999999954</v>
      </c>
      <c r="G607" s="38">
        <f t="shared" si="2184"/>
        <v>76.19099999999996</v>
      </c>
      <c r="H607" s="38">
        <f t="shared" si="2184"/>
        <v>75.653999999999982</v>
      </c>
      <c r="I607" s="38">
        <f t="shared" si="2184"/>
        <v>63.215000000000003</v>
      </c>
      <c r="J607" s="38">
        <f t="shared" si="2184"/>
        <v>82.036000000000001</v>
      </c>
      <c r="K607" s="38">
        <f t="shared" si="2184"/>
        <v>96.918999999999926</v>
      </c>
      <c r="L607" s="38">
        <f t="shared" si="2184"/>
        <v>88.876999999999981</v>
      </c>
      <c r="M607" s="38">
        <f t="shared" si="2184"/>
        <v>118.82099999999997</v>
      </c>
      <c r="N607" s="38">
        <f t="shared" si="2184"/>
        <v>151.04500000000004</v>
      </c>
      <c r="O607" s="38">
        <f t="shared" si="2184"/>
        <v>170.05899999999994</v>
      </c>
      <c r="P607" s="38">
        <f t="shared" si="2184"/>
        <v>126.55500000000001</v>
      </c>
      <c r="Q607" s="38">
        <f t="shared" si="2184"/>
        <v>161.69300000000004</v>
      </c>
      <c r="R607" s="38">
        <f t="shared" si="2184"/>
        <v>201.55700000000002</v>
      </c>
      <c r="S607" s="38">
        <f t="shared" si="2184"/>
        <v>230.76899999999995</v>
      </c>
      <c r="T607" s="38">
        <f t="shared" si="2184"/>
        <v>207.60600000000002</v>
      </c>
      <c r="U607" s="38">
        <f t="shared" si="2184"/>
        <v>233.69399999999996</v>
      </c>
      <c r="V607" s="38">
        <f t="shared" si="2184"/>
        <v>279.56300000000005</v>
      </c>
      <c r="W607" s="38">
        <f t="shared" si="2184"/>
        <v>301.14100000000008</v>
      </c>
      <c r="X607" s="38">
        <f t="shared" ref="X607:Y607" si="2185">+IFERROR(X599+X600+X601+X602+X603+X604+X605+X606,"n/a")</f>
        <v>269.09700000000004</v>
      </c>
      <c r="Y607" s="38">
        <f t="shared" si="2185"/>
        <v>296.28699999999998</v>
      </c>
      <c r="AD607" s="38">
        <f t="shared" ref="AD607" si="2186">+IFERROR(AD599+AD600+AD601+AD602+AD603+AD604+AD605+AD606,"n/a")</f>
        <v>135.23599999999993</v>
      </c>
      <c r="AE607" s="20">
        <f t="shared" ref="AE607:AE609" si="2187">+IFERROR(D607+E607+F607+G607,"n/a")</f>
        <v>239.13999999999993</v>
      </c>
      <c r="AF607" s="20">
        <f t="shared" ref="AF607:AF609" si="2188">+IFERROR(H607+I607+J607+K607,"n/a")</f>
        <v>317.8239999999999</v>
      </c>
      <c r="AG607" s="20">
        <f t="shared" ref="AG607:AG609" si="2189">+IFERROR(L607+M607+N607+O607,"n/a")</f>
        <v>528.80199999999991</v>
      </c>
      <c r="AH607" s="20">
        <f t="shared" ref="AH607:AH609" si="2190">+IFERROR(P607+Q607+R607+S607,"n/a")</f>
        <v>720.57400000000007</v>
      </c>
      <c r="AI607" s="20">
        <f t="shared" ref="AI607:AI609" si="2191">+IFERROR(T607+U607+V607+W607,"n/a")</f>
        <v>1022.0040000000001</v>
      </c>
    </row>
    <row r="608" spans="2:35" ht="12" x14ac:dyDescent="0.35">
      <c r="B608" t="s">
        <v>11</v>
      </c>
      <c r="D608" s="21">
        <v>-5.668000000000001</v>
      </c>
      <c r="E608" s="21">
        <v>-9.0069999999999997</v>
      </c>
      <c r="F608" s="21">
        <v>-13.427000000000001</v>
      </c>
      <c r="G608" s="21">
        <v>-13.914999999999999</v>
      </c>
      <c r="H608" s="21">
        <v>-12.721</v>
      </c>
      <c r="I608" s="21">
        <v>-10.568999999999999</v>
      </c>
      <c r="J608" s="21">
        <v>-13.231999999999999</v>
      </c>
      <c r="K608" s="21">
        <v>-17.953999999999997</v>
      </c>
      <c r="L608" s="21">
        <v>-14.193999999999999</v>
      </c>
      <c r="M608" s="21">
        <v>-20.439999999999998</v>
      </c>
      <c r="N608" s="21">
        <v>-26.235999999999997</v>
      </c>
      <c r="O608" s="21">
        <v>-32.717999999999996</v>
      </c>
      <c r="P608" s="21">
        <v>-23.826000000000001</v>
      </c>
      <c r="Q608" s="21">
        <v>-30.113</v>
      </c>
      <c r="R608" s="21">
        <v>-35.271000000000001</v>
      </c>
      <c r="S608" s="21">
        <v>-42.516999999999996</v>
      </c>
      <c r="T608" s="21">
        <v>-33.396999999999998</v>
      </c>
      <c r="U608" s="21">
        <v>-39.618000000000002</v>
      </c>
      <c r="V608" s="21">
        <v>-47.070999999999998</v>
      </c>
      <c r="W608" s="21">
        <v>-53.148000000000003</v>
      </c>
      <c r="X608" s="21">
        <v>-45.656999999999996</v>
      </c>
      <c r="Y608" s="21">
        <v>-53.67</v>
      </c>
      <c r="AD608" s="21">
        <v>-24.117999999999999</v>
      </c>
      <c r="AE608" s="32">
        <f t="shared" si="2187"/>
        <v>-42.017000000000003</v>
      </c>
      <c r="AF608" s="32">
        <f t="shared" si="2188"/>
        <v>-54.475999999999999</v>
      </c>
      <c r="AG608" s="32">
        <f t="shared" si="2189"/>
        <v>-93.587999999999994</v>
      </c>
      <c r="AH608" s="32">
        <f t="shared" si="2190"/>
        <v>-131.727</v>
      </c>
      <c r="AI608" s="32">
        <f t="shared" si="2191"/>
        <v>-173.23400000000001</v>
      </c>
    </row>
    <row r="609" spans="2:35" s="4" customFormat="1" ht="10.15" x14ac:dyDescent="0.2">
      <c r="B609" s="6" t="s">
        <v>12</v>
      </c>
      <c r="D609" s="38">
        <f>+IFERROR(D607+D608,"n/a")</f>
        <v>32.511000000000017</v>
      </c>
      <c r="E609" s="38">
        <f t="shared" ref="E609:W609" si="2192">+IFERROR(E607+E608,"n/a")</f>
        <v>44.490000000000016</v>
      </c>
      <c r="F609" s="38">
        <f t="shared" si="2192"/>
        <v>57.845999999999954</v>
      </c>
      <c r="G609" s="38">
        <f t="shared" si="2192"/>
        <v>62.275999999999961</v>
      </c>
      <c r="H609" s="38">
        <f t="shared" si="2192"/>
        <v>62.932999999999979</v>
      </c>
      <c r="I609" s="38">
        <f t="shared" si="2192"/>
        <v>52.646000000000001</v>
      </c>
      <c r="J609" s="38">
        <f t="shared" si="2192"/>
        <v>68.804000000000002</v>
      </c>
      <c r="K609" s="38">
        <f t="shared" si="2192"/>
        <v>78.964999999999932</v>
      </c>
      <c r="L609" s="38">
        <f t="shared" si="2192"/>
        <v>74.682999999999979</v>
      </c>
      <c r="M609" s="38">
        <f t="shared" si="2192"/>
        <v>98.380999999999972</v>
      </c>
      <c r="N609" s="38">
        <f t="shared" si="2192"/>
        <v>124.80900000000005</v>
      </c>
      <c r="O609" s="38">
        <f t="shared" si="2192"/>
        <v>137.34099999999995</v>
      </c>
      <c r="P609" s="38">
        <f t="shared" si="2192"/>
        <v>102.72900000000001</v>
      </c>
      <c r="Q609" s="38">
        <f t="shared" si="2192"/>
        <v>131.58000000000004</v>
      </c>
      <c r="R609" s="38">
        <f t="shared" si="2192"/>
        <v>166.286</v>
      </c>
      <c r="S609" s="38">
        <f t="shared" si="2192"/>
        <v>188.25199999999995</v>
      </c>
      <c r="T609" s="38">
        <f t="shared" si="2192"/>
        <v>174.20900000000003</v>
      </c>
      <c r="U609" s="38">
        <f t="shared" si="2192"/>
        <v>194.07599999999996</v>
      </c>
      <c r="V609" s="38">
        <f t="shared" si="2192"/>
        <v>232.49200000000005</v>
      </c>
      <c r="W609" s="38">
        <f t="shared" si="2192"/>
        <v>247.99300000000008</v>
      </c>
      <c r="X609" s="38">
        <f t="shared" ref="X609:Y609" si="2193">+IFERROR(X607+X608,"n/a")</f>
        <v>223.44000000000005</v>
      </c>
      <c r="Y609" s="38">
        <f t="shared" si="2193"/>
        <v>242.61699999999996</v>
      </c>
      <c r="AD609" s="38">
        <f t="shared" ref="AD609" si="2194">+IFERROR(AD607+AD608,"n/a")</f>
        <v>111.11799999999994</v>
      </c>
      <c r="AE609" s="20">
        <f t="shared" si="2187"/>
        <v>197.12299999999993</v>
      </c>
      <c r="AF609" s="20">
        <f t="shared" si="2188"/>
        <v>263.3479999999999</v>
      </c>
      <c r="AG609" s="20">
        <f t="shared" si="2189"/>
        <v>435.214</v>
      </c>
      <c r="AH609" s="20">
        <f t="shared" si="2190"/>
        <v>588.84699999999998</v>
      </c>
      <c r="AI609" s="20">
        <f t="shared" si="2191"/>
        <v>848.7700000000001</v>
      </c>
    </row>
    <row r="610" spans="2:35" ht="12" x14ac:dyDescent="0.35">
      <c r="B610" t="s">
        <v>13</v>
      </c>
      <c r="D610" s="21">
        <v>-1.6639999999999999</v>
      </c>
      <c r="E610" s="21">
        <v>-0.57099999999999995</v>
      </c>
      <c r="F610" s="21">
        <v>-0.55800000000000005</v>
      </c>
      <c r="G610" s="21">
        <v>-0.54000000000000026</v>
      </c>
      <c r="H610" s="21">
        <v>-0.58299999999999996</v>
      </c>
      <c r="I610" s="21">
        <v>-0.496</v>
      </c>
      <c r="J610" s="21">
        <v>-0.60799999999999998</v>
      </c>
      <c r="K610" s="21">
        <v>-0.69699999999999995</v>
      </c>
      <c r="L610" s="21">
        <v>-0.59199999999999997</v>
      </c>
      <c r="M610" s="21">
        <v>-0.75000000000000011</v>
      </c>
      <c r="N610" s="21">
        <v>-0.98099999999999998</v>
      </c>
      <c r="O610" s="21">
        <v>-0.97699999999999976</v>
      </c>
      <c r="P610" s="21">
        <v>-0.78700000000000003</v>
      </c>
      <c r="Q610" s="21">
        <v>-0.8829999999999999</v>
      </c>
      <c r="R610" s="21">
        <v>-1.0429999999999999</v>
      </c>
      <c r="S610" s="21">
        <v>-1.1050000000000002</v>
      </c>
      <c r="T610" s="21">
        <v>-1.1060000000000001</v>
      </c>
      <c r="U610" s="21">
        <v>-1.2619999999999998</v>
      </c>
      <c r="V610" s="21">
        <v>-1.3360000000000001</v>
      </c>
      <c r="W610" s="21">
        <f>-7.419-SUM(T610:V610)</f>
        <v>-3.7149999999999999</v>
      </c>
      <c r="X610" s="21">
        <v>-3.8410000000000002</v>
      </c>
      <c r="Y610" s="21">
        <v>-3.5329999999999999</v>
      </c>
      <c r="AD610" s="21">
        <v>-5.5789999999999997</v>
      </c>
      <c r="AE610" s="32">
        <f t="shared" ref="AE610:AE611" si="2195">+IFERROR(D610+E610+F610+G610,"n/a")</f>
        <v>-3.3330000000000002</v>
      </c>
      <c r="AF610" s="32">
        <f t="shared" ref="AF610:AF611" si="2196">+IFERROR(H610+I610+J610+K610,"n/a")</f>
        <v>-2.3839999999999999</v>
      </c>
      <c r="AG610" s="32">
        <f t="shared" ref="AG610:AG611" si="2197">+IFERROR(L610+M610+N610+O610,"n/a")</f>
        <v>-3.3</v>
      </c>
      <c r="AH610" s="32">
        <f t="shared" ref="AH610:AH611" si="2198">+IFERROR(P610+Q610+R610+S610,"n/a")</f>
        <v>-3.8180000000000005</v>
      </c>
      <c r="AI610" s="32">
        <f t="shared" ref="AI610:AI611" si="2199">+IFERROR(T610+U610+V610+W610,"n/a")</f>
        <v>-7.4189999999999996</v>
      </c>
    </row>
    <row r="611" spans="2:35" s="4" customFormat="1" ht="10.15" x14ac:dyDescent="0.2">
      <c r="B611" s="6" t="s">
        <v>14</v>
      </c>
      <c r="D611" s="38">
        <f>+IFERROR(D609+D610,"n/a")</f>
        <v>30.847000000000016</v>
      </c>
      <c r="E611" s="38">
        <f t="shared" ref="E611:W611" si="2200">+IFERROR(E609+E610,"n/a")</f>
        <v>43.919000000000018</v>
      </c>
      <c r="F611" s="38">
        <f t="shared" si="2200"/>
        <v>57.287999999999954</v>
      </c>
      <c r="G611" s="38">
        <f t="shared" si="2200"/>
        <v>61.735999999999962</v>
      </c>
      <c r="H611" s="38">
        <f t="shared" si="2200"/>
        <v>62.34999999999998</v>
      </c>
      <c r="I611" s="38">
        <f t="shared" si="2200"/>
        <v>52.15</v>
      </c>
      <c r="J611" s="38">
        <f t="shared" si="2200"/>
        <v>68.195999999999998</v>
      </c>
      <c r="K611" s="38">
        <f t="shared" si="2200"/>
        <v>78.26799999999993</v>
      </c>
      <c r="L611" s="38">
        <f t="shared" si="2200"/>
        <v>74.09099999999998</v>
      </c>
      <c r="M611" s="38">
        <f t="shared" si="2200"/>
        <v>97.630999999999972</v>
      </c>
      <c r="N611" s="38">
        <f t="shared" si="2200"/>
        <v>123.82800000000006</v>
      </c>
      <c r="O611" s="38">
        <f t="shared" si="2200"/>
        <v>136.36399999999995</v>
      </c>
      <c r="P611" s="38">
        <f t="shared" si="2200"/>
        <v>101.94200000000001</v>
      </c>
      <c r="Q611" s="38">
        <f t="shared" si="2200"/>
        <v>130.69700000000003</v>
      </c>
      <c r="R611" s="38">
        <f t="shared" si="2200"/>
        <v>165.24299999999999</v>
      </c>
      <c r="S611" s="38">
        <f t="shared" si="2200"/>
        <v>187.14699999999996</v>
      </c>
      <c r="T611" s="38">
        <f t="shared" si="2200"/>
        <v>173.10300000000004</v>
      </c>
      <c r="U611" s="38">
        <f t="shared" si="2200"/>
        <v>192.81399999999996</v>
      </c>
      <c r="V611" s="38">
        <f t="shared" si="2200"/>
        <v>231.15600000000003</v>
      </c>
      <c r="W611" s="38">
        <f t="shared" si="2200"/>
        <v>244.27800000000008</v>
      </c>
      <c r="X611" s="38">
        <f t="shared" ref="X611:Y611" si="2201">+IFERROR(X609+X610,"n/a")</f>
        <v>219.59900000000005</v>
      </c>
      <c r="Y611" s="38">
        <f t="shared" si="2201"/>
        <v>239.08399999999997</v>
      </c>
      <c r="AD611" s="38">
        <f t="shared" ref="AD611" si="2202">+IFERROR(AD609+AD610,"n/a")</f>
        <v>105.53899999999994</v>
      </c>
      <c r="AE611" s="20">
        <f t="shared" si="2195"/>
        <v>193.78999999999994</v>
      </c>
      <c r="AF611" s="20">
        <f t="shared" si="2196"/>
        <v>260.96399999999988</v>
      </c>
      <c r="AG611" s="20">
        <f t="shared" si="2197"/>
        <v>431.91399999999999</v>
      </c>
      <c r="AH611" s="20">
        <f t="shared" si="2198"/>
        <v>585.029</v>
      </c>
      <c r="AI611" s="20">
        <f t="shared" si="2199"/>
        <v>841.35100000000011</v>
      </c>
    </row>
    <row r="613" spans="2:35" ht="10.15" x14ac:dyDescent="0.2">
      <c r="B613" t="s">
        <v>15</v>
      </c>
    </row>
    <row r="614" spans="2:35" ht="10.15" x14ac:dyDescent="0.2">
      <c r="B614" s="3" t="s">
        <v>16</v>
      </c>
      <c r="D614" s="62">
        <v>0.16800000000000004</v>
      </c>
      <c r="E614" s="62">
        <v>0.23499999999999999</v>
      </c>
      <c r="F614" s="62">
        <v>0.3</v>
      </c>
      <c r="G614" s="26">
        <f>+AE614-SUM(D614:F614)</f>
        <v>0.32370847065693753</v>
      </c>
      <c r="H614" s="62">
        <v>0.32500000000000001</v>
      </c>
      <c r="I614" s="62">
        <v>0.27200000000000002</v>
      </c>
      <c r="J614" s="62">
        <v>0.36399999999999999</v>
      </c>
      <c r="K614" s="26">
        <f>+AF614-SUM(H614:J614)</f>
        <v>0.39956932822397684</v>
      </c>
      <c r="L614" s="62">
        <v>0.38600000000000001</v>
      </c>
      <c r="M614" s="62">
        <v>0.50800000000000001</v>
      </c>
      <c r="N614" s="62">
        <v>0.64400000000000002</v>
      </c>
      <c r="O614" s="26">
        <f>+AG614-SUM(L614:N614)</f>
        <v>0.70936063749669764</v>
      </c>
      <c r="P614" s="64">
        <f>+IFERROR(P611/P618,"n/a")</f>
        <v>0.52906688548867242</v>
      </c>
      <c r="Q614" s="62">
        <v>0.68300000000000005</v>
      </c>
      <c r="R614" s="62">
        <v>0.86</v>
      </c>
      <c r="S614" s="26">
        <f>+AH614-SUM(P614:R614)</f>
        <v>0.9793251896722035</v>
      </c>
      <c r="T614" s="64">
        <f>+IFERROR(T611/T618,"n/a")</f>
        <v>0.91103955548355797</v>
      </c>
      <c r="U614" s="62">
        <v>1.014</v>
      </c>
      <c r="V614" s="62">
        <v>1.218</v>
      </c>
      <c r="W614" s="26">
        <f>+AI614-SUM(T614:V614)</f>
        <v>1.2883895423329594</v>
      </c>
      <c r="X614" s="64">
        <f>+IFERROR(X611/X618,"n/a")</f>
        <v>1.1601853308351691</v>
      </c>
      <c r="Y614" s="62">
        <v>1.256</v>
      </c>
      <c r="AD614" s="64">
        <f>+IFERROR(AD611/AD618,"n/a")</f>
        <v>0.67595272946169005</v>
      </c>
      <c r="AE614" s="64">
        <f t="shared" ref="AE614:AI614" si="2203">+IFERROR(AE611/AE618,"n/a")</f>
        <v>1.0267084706569376</v>
      </c>
      <c r="AF614" s="64">
        <f t="shared" si="2203"/>
        <v>1.3605693282239768</v>
      </c>
      <c r="AG614" s="64">
        <f t="shared" si="2203"/>
        <v>2.2473606374966977</v>
      </c>
      <c r="AH614" s="64">
        <f t="shared" si="2203"/>
        <v>3.0513920751608761</v>
      </c>
      <c r="AI614" s="64">
        <f t="shared" si="2203"/>
        <v>4.4314290978165172</v>
      </c>
    </row>
    <row r="615" spans="2:35" s="4" customFormat="1" ht="10.15" x14ac:dyDescent="0.2">
      <c r="B615" s="6" t="s">
        <v>17</v>
      </c>
      <c r="D615" s="63">
        <v>0.16800000000000004</v>
      </c>
      <c r="E615" s="63">
        <v>0.23499999999999999</v>
      </c>
      <c r="F615" s="63">
        <v>0.3</v>
      </c>
      <c r="G615" s="65">
        <f>+AE615-SUM(D615:F615)</f>
        <v>0.32370847065693753</v>
      </c>
      <c r="H615" s="63">
        <v>0.32500000000000001</v>
      </c>
      <c r="I615" s="63">
        <v>0.27200000000000002</v>
      </c>
      <c r="J615" s="63">
        <v>0.36399999999999999</v>
      </c>
      <c r="K615" s="65">
        <f>+AF615-SUM(H615:J615)</f>
        <v>0.3861465706402375</v>
      </c>
      <c r="L615" s="63">
        <v>0.38200000000000001</v>
      </c>
      <c r="M615" s="63">
        <v>0.504</v>
      </c>
      <c r="N615" s="63">
        <v>0.63600000000000001</v>
      </c>
      <c r="O615" s="65">
        <f>+AG615-SUM(L615:N615)</f>
        <v>0.70045085778342364</v>
      </c>
      <c r="P615" s="60">
        <f>+IFERROR(P611/P619,"n/a")</f>
        <v>0.52455138139573576</v>
      </c>
      <c r="Q615" s="63">
        <v>0.67700000000000005</v>
      </c>
      <c r="R615" s="63">
        <v>0.85199999999999998</v>
      </c>
      <c r="S615" s="65">
        <f>+AH615-SUM(P615:R615)</f>
        <v>0.96219499331812708</v>
      </c>
      <c r="T615" s="60">
        <f>+IFERROR(T611/T619,"n/a")</f>
        <v>0.90320861412538078</v>
      </c>
      <c r="U615" s="63">
        <v>1.0049999999999999</v>
      </c>
      <c r="V615" s="63">
        <v>1.2070000000000001</v>
      </c>
      <c r="W615" s="65">
        <f>+AI615-SUM(T615:V615)</f>
        <v>1.2654039397867178</v>
      </c>
      <c r="X615" s="60">
        <f>+IFERROR(X611/X619,"n/a")</f>
        <v>1.1512921050502629</v>
      </c>
      <c r="Y615" s="63">
        <v>1.246</v>
      </c>
      <c r="AD615" s="60">
        <f>+IFERROR(AD611/AD619,"n/a")</f>
        <v>0.67595272946169005</v>
      </c>
      <c r="AE615" s="60">
        <f t="shared" ref="AE615:AI615" si="2204">+IFERROR(AE611/AE619,"n/a")</f>
        <v>1.0267084706569376</v>
      </c>
      <c r="AF615" s="60">
        <f t="shared" si="2204"/>
        <v>1.3471465706402375</v>
      </c>
      <c r="AG615" s="60">
        <f t="shared" si="2204"/>
        <v>2.2224508577834237</v>
      </c>
      <c r="AH615" s="60">
        <f t="shared" si="2204"/>
        <v>3.0157463747138626</v>
      </c>
      <c r="AI615" s="60">
        <f t="shared" si="2204"/>
        <v>4.3806125539120986</v>
      </c>
    </row>
    <row r="617" spans="2:35" ht="10.15" x14ac:dyDescent="0.2">
      <c r="B617" t="s">
        <v>18</v>
      </c>
    </row>
    <row r="618" spans="2:35" ht="10.15" x14ac:dyDescent="0.2">
      <c r="B618" s="3" t="s">
        <v>16</v>
      </c>
      <c r="D618" s="25">
        <f>+IFERROR(D611/D614,"n/a")</f>
        <v>183.6130952380953</v>
      </c>
      <c r="E618" s="25">
        <f t="shared" ref="E618:W618" si="2205">+IFERROR(E611/E614,"n/a")</f>
        <v>186.88936170212776</v>
      </c>
      <c r="F618" s="25">
        <f t="shared" si="2205"/>
        <v>190.95999999999987</v>
      </c>
      <c r="G618" s="25">
        <f t="shared" si="2205"/>
        <v>190.71481161649012</v>
      </c>
      <c r="H618" s="25">
        <f t="shared" si="2205"/>
        <v>191.84615384615378</v>
      </c>
      <c r="I618" s="25">
        <f t="shared" si="2205"/>
        <v>191.72794117647058</v>
      </c>
      <c r="J618" s="25">
        <f t="shared" si="2205"/>
        <v>187.35164835164835</v>
      </c>
      <c r="K618" s="25">
        <f t="shared" si="2205"/>
        <v>195.88090093874058</v>
      </c>
      <c r="L618" s="25">
        <f t="shared" si="2205"/>
        <v>191.94559585492223</v>
      </c>
      <c r="M618" s="25">
        <f t="shared" si="2205"/>
        <v>192.18700787401568</v>
      </c>
      <c r="N618" s="25">
        <f t="shared" si="2205"/>
        <v>192.27950310559015</v>
      </c>
      <c r="O618" s="25">
        <f t="shared" si="2205"/>
        <v>192.23508155347113</v>
      </c>
      <c r="P618" s="18">
        <v>192.68263200000001</v>
      </c>
      <c r="Q618" s="25">
        <f t="shared" si="2205"/>
        <v>191.35724743777456</v>
      </c>
      <c r="R618" s="25">
        <f t="shared" si="2205"/>
        <v>192.14302325581394</v>
      </c>
      <c r="S618" s="25">
        <f t="shared" si="2205"/>
        <v>191.09791310753602</v>
      </c>
      <c r="T618" s="18">
        <v>190.00602000000001</v>
      </c>
      <c r="U618" s="25">
        <f t="shared" si="2205"/>
        <v>190.15187376725834</v>
      </c>
      <c r="V618" s="25">
        <f t="shared" si="2205"/>
        <v>189.78325123152712</v>
      </c>
      <c r="W618" s="25">
        <f t="shared" si="2205"/>
        <v>189.59948988538991</v>
      </c>
      <c r="X618" s="18">
        <v>189.27924200000001</v>
      </c>
      <c r="Y618" s="25">
        <f t="shared" ref="Y618" si="2206">+IFERROR(Y611/Y614,"n/a")</f>
        <v>190.35350318471336</v>
      </c>
      <c r="AD618" s="18">
        <v>156.13369900000001</v>
      </c>
      <c r="AE618" s="18">
        <v>188.748808</v>
      </c>
      <c r="AF618" s="18">
        <v>191.80500000000001</v>
      </c>
      <c r="AG618" s="18">
        <v>192.18722299999999</v>
      </c>
      <c r="AH618" s="18">
        <v>191.72528</v>
      </c>
      <c r="AI618" s="18">
        <v>189.859971</v>
      </c>
    </row>
    <row r="619" spans="2:35" ht="10.15" x14ac:dyDescent="0.2">
      <c r="B619" s="3" t="s">
        <v>17</v>
      </c>
      <c r="D619" s="25">
        <f>+IFERROR(D611/D615,"n/a")</f>
        <v>183.6130952380953</v>
      </c>
      <c r="E619" s="25">
        <f t="shared" ref="E619:W619" si="2207">+IFERROR(E611/E615,"n/a")</f>
        <v>186.88936170212776</v>
      </c>
      <c r="F619" s="25">
        <f t="shared" si="2207"/>
        <v>190.95999999999987</v>
      </c>
      <c r="G619" s="25">
        <f t="shared" si="2207"/>
        <v>190.71481161649012</v>
      </c>
      <c r="H619" s="25">
        <f t="shared" si="2207"/>
        <v>191.84615384615378</v>
      </c>
      <c r="I619" s="25">
        <f t="shared" si="2207"/>
        <v>191.72794117647058</v>
      </c>
      <c r="J619" s="25">
        <f t="shared" si="2207"/>
        <v>187.35164835164835</v>
      </c>
      <c r="K619" s="25">
        <f t="shared" si="2207"/>
        <v>202.68987465104317</v>
      </c>
      <c r="L619" s="25">
        <f t="shared" si="2207"/>
        <v>193.9554973821989</v>
      </c>
      <c r="M619" s="25">
        <f t="shared" si="2207"/>
        <v>193.71230158730154</v>
      </c>
      <c r="N619" s="25">
        <f t="shared" si="2207"/>
        <v>194.69811320754727</v>
      </c>
      <c r="O619" s="25">
        <f t="shared" si="2207"/>
        <v>194.6803240865801</v>
      </c>
      <c r="P619" s="18">
        <v>194.34130500000001</v>
      </c>
      <c r="Q619" s="25">
        <f t="shared" si="2207"/>
        <v>193.0531757754801</v>
      </c>
      <c r="R619" s="25">
        <f t="shared" si="2207"/>
        <v>193.94718309859155</v>
      </c>
      <c r="S619" s="25">
        <f t="shared" si="2207"/>
        <v>194.50007669923951</v>
      </c>
      <c r="T619" s="18">
        <v>191.65339800000001</v>
      </c>
      <c r="U619" s="25">
        <f t="shared" si="2207"/>
        <v>191.85472636815919</v>
      </c>
      <c r="V619" s="25">
        <f t="shared" si="2207"/>
        <v>191.5128417564209</v>
      </c>
      <c r="W619" s="25">
        <f t="shared" si="2207"/>
        <v>193.04349569290326</v>
      </c>
      <c r="X619" s="18">
        <v>190.74134100000001</v>
      </c>
      <c r="Y619" s="25">
        <f t="shared" ref="Y619" si="2208">+IFERROR(Y611/Y615,"n/a")</f>
        <v>191.8812199036918</v>
      </c>
      <c r="AD619" s="18">
        <v>156.13369900000001</v>
      </c>
      <c r="AE619" s="18">
        <v>188.748808</v>
      </c>
      <c r="AF619" s="18">
        <v>193.716115</v>
      </c>
      <c r="AG619" s="18">
        <v>194.34130500000001</v>
      </c>
      <c r="AH619" s="18">
        <v>193.991446</v>
      </c>
      <c r="AI619" s="18">
        <v>192.062409</v>
      </c>
    </row>
    <row r="620" spans="2:35" ht="10.15" x14ac:dyDescent="0.2">
      <c r="B620" s="3"/>
    </row>
    <row r="621" spans="2:35" ht="10.15" x14ac:dyDescent="0.2">
      <c r="B621" s="5" t="s">
        <v>96</v>
      </c>
    </row>
    <row r="622" spans="2:35" ht="10.15" x14ac:dyDescent="0.2">
      <c r="B622" t="s">
        <v>7</v>
      </c>
      <c r="D622" s="18">
        <v>0</v>
      </c>
      <c r="E622" s="18">
        <v>0</v>
      </c>
      <c r="F622" s="18">
        <v>0</v>
      </c>
      <c r="G622" s="18">
        <v>0</v>
      </c>
      <c r="H622" s="18">
        <v>0</v>
      </c>
      <c r="I622" s="18">
        <v>0</v>
      </c>
      <c r="J622" s="18">
        <v>0</v>
      </c>
      <c r="K622" s="18">
        <v>0.39699999999999847</v>
      </c>
      <c r="L622" s="18">
        <v>0.17700000000000138</v>
      </c>
      <c r="M622" s="18">
        <v>0.19100000000000072</v>
      </c>
      <c r="N622" s="18">
        <v>0.3409999999999993</v>
      </c>
      <c r="O622" s="18">
        <v>0.43900000000000006</v>
      </c>
      <c r="P622" s="18">
        <v>0.30499999999999999</v>
      </c>
      <c r="Q622" s="18">
        <v>0.30400000000000205</v>
      </c>
      <c r="R622" s="18">
        <v>0.30600000000000094</v>
      </c>
      <c r="S622" s="18">
        <v>0.75799999999999912</v>
      </c>
      <c r="T622" s="18">
        <v>0.32900000000000063</v>
      </c>
      <c r="U622" s="18">
        <v>0.32900000000000063</v>
      </c>
      <c r="V622" s="18">
        <v>0.33</v>
      </c>
      <c r="W622" s="18">
        <v>0.75899999999999879</v>
      </c>
      <c r="X622" s="18">
        <v>0.32900000000000001</v>
      </c>
      <c r="Y622" s="18">
        <v>0.32900000000000001</v>
      </c>
      <c r="AD622" s="18">
        <v>0</v>
      </c>
      <c r="AE622" s="31">
        <f t="shared" ref="AE622" si="2209">+IFERROR(D622+E622+F622+G622,"n/a")</f>
        <v>0</v>
      </c>
      <c r="AF622" s="31">
        <f t="shared" ref="AF622" si="2210">+IFERROR(H622+I622+J622+K622,"n/a")</f>
        <v>0.39699999999999847</v>
      </c>
      <c r="AG622" s="31">
        <f t="shared" ref="AG622" si="2211">+IFERROR(L622+M622+N622+O622,"n/a")</f>
        <v>1.1480000000000015</v>
      </c>
      <c r="AH622" s="31">
        <f t="shared" ref="AH622" si="2212">+IFERROR(P622+Q622+R622+S622,"n/a")</f>
        <v>1.673000000000002</v>
      </c>
      <c r="AI622" s="31">
        <f t="shared" ref="AI622" si="2213">+IFERROR(T622+U622+V622+W622,"n/a")</f>
        <v>1.7470000000000001</v>
      </c>
    </row>
    <row r="623" spans="2:35" ht="10.15" x14ac:dyDescent="0.2">
      <c r="B623" t="s">
        <v>8</v>
      </c>
      <c r="D623" s="18">
        <v>0</v>
      </c>
      <c r="E623" s="18">
        <v>0</v>
      </c>
      <c r="F623" s="18">
        <v>0</v>
      </c>
      <c r="G623" s="18">
        <v>0</v>
      </c>
      <c r="H623" s="18">
        <v>0</v>
      </c>
      <c r="I623" s="18">
        <v>0</v>
      </c>
      <c r="J623" s="18">
        <v>0</v>
      </c>
      <c r="K623" s="18">
        <v>4.8179999999999996</v>
      </c>
      <c r="L623" s="18">
        <v>1.8180000000000001</v>
      </c>
      <c r="M623" s="18">
        <v>1.875</v>
      </c>
      <c r="N623" s="18">
        <v>2.4340000000000011</v>
      </c>
      <c r="O623" s="18">
        <v>2.8929999999999989</v>
      </c>
      <c r="P623" s="18">
        <v>1.6950000000000001</v>
      </c>
      <c r="Q623" s="18">
        <v>1.6969999999999992</v>
      </c>
      <c r="R623" s="18">
        <v>1.6959999999999997</v>
      </c>
      <c r="S623" s="18">
        <v>4.048</v>
      </c>
      <c r="T623" s="18">
        <v>1.7409999999999997</v>
      </c>
      <c r="U623" s="18">
        <v>1.7550000000000026</v>
      </c>
      <c r="V623" s="18">
        <v>1.696</v>
      </c>
      <c r="W623" s="18">
        <v>5.2179999999999982</v>
      </c>
      <c r="X623" s="18">
        <v>2.2349999999999999</v>
      </c>
      <c r="Y623" s="18">
        <v>2.2349999999999999</v>
      </c>
      <c r="AD623" s="18">
        <v>0</v>
      </c>
      <c r="AE623" s="31">
        <f t="shared" ref="AE623:AE626" si="2214">+IFERROR(D623+E623+F623+G623,"n/a")</f>
        <v>0</v>
      </c>
      <c r="AF623" s="31">
        <f t="shared" ref="AF623:AF626" si="2215">+IFERROR(H623+I623+J623+K623,"n/a")</f>
        <v>4.8179999999999996</v>
      </c>
      <c r="AG623" s="31">
        <f t="shared" ref="AG623:AG626" si="2216">+IFERROR(L623+M623+N623+O623,"n/a")</f>
        <v>9.02</v>
      </c>
      <c r="AH623" s="31">
        <f t="shared" ref="AH623:AH626" si="2217">+IFERROR(P623+Q623+R623+S623,"n/a")</f>
        <v>9.1359999999999992</v>
      </c>
      <c r="AI623" s="31">
        <f t="shared" ref="AI623:AI626" si="2218">+IFERROR(T623+U623+V623+W623,"n/a")</f>
        <v>10.41</v>
      </c>
    </row>
    <row r="624" spans="2:35" ht="10.15" x14ac:dyDescent="0.2">
      <c r="B624" t="s">
        <v>111</v>
      </c>
      <c r="D624" s="18">
        <v>0</v>
      </c>
      <c r="E624" s="18">
        <v>0</v>
      </c>
      <c r="F624" s="18">
        <v>0</v>
      </c>
      <c r="G624" s="18">
        <v>0</v>
      </c>
      <c r="H624" s="18">
        <v>0</v>
      </c>
      <c r="I624" s="18">
        <v>0</v>
      </c>
      <c r="J624" s="18">
        <v>0</v>
      </c>
      <c r="K624" s="18">
        <v>0</v>
      </c>
      <c r="L624" s="18">
        <v>0</v>
      </c>
      <c r="M624" s="18">
        <v>0</v>
      </c>
      <c r="N624" s="18">
        <v>1.6000000000000014E-2</v>
      </c>
      <c r="O624" s="18">
        <v>1.1000000000002785E-2</v>
      </c>
      <c r="P624" s="18">
        <v>0.123</v>
      </c>
      <c r="Q624" s="18">
        <v>0.12299999999999933</v>
      </c>
      <c r="R624" s="18">
        <v>0.12300000000000111</v>
      </c>
      <c r="S624" s="18">
        <v>0.28399999999999892</v>
      </c>
      <c r="T624" s="18">
        <v>0.12599999999999945</v>
      </c>
      <c r="U624" s="18">
        <v>0.12599999999999767</v>
      </c>
      <c r="V624" s="18">
        <v>0.125</v>
      </c>
      <c r="W624" s="18">
        <v>0.30900000000000294</v>
      </c>
      <c r="X624" s="18">
        <v>0.13500000000000001</v>
      </c>
      <c r="Y624" s="18">
        <v>0.13500000000000001</v>
      </c>
      <c r="AD624" s="18">
        <v>0</v>
      </c>
      <c r="AE624" s="31">
        <f t="shared" si="2214"/>
        <v>0</v>
      </c>
      <c r="AF624" s="31">
        <f t="shared" si="2215"/>
        <v>0</v>
      </c>
      <c r="AG624" s="31">
        <f t="shared" si="2216"/>
        <v>2.70000000000028E-2</v>
      </c>
      <c r="AH624" s="31">
        <f t="shared" si="2217"/>
        <v>0.65299999999999936</v>
      </c>
      <c r="AI624" s="31">
        <f t="shared" si="2218"/>
        <v>0.68600000000000005</v>
      </c>
    </row>
    <row r="625" spans="2:38" ht="12" x14ac:dyDescent="0.35">
      <c r="B625" t="s">
        <v>9</v>
      </c>
      <c r="D625" s="21">
        <v>0</v>
      </c>
      <c r="E625" s="21">
        <v>0</v>
      </c>
      <c r="F625" s="21">
        <v>0</v>
      </c>
      <c r="G625" s="21">
        <v>0</v>
      </c>
      <c r="H625" s="21">
        <v>0</v>
      </c>
      <c r="I625" s="21">
        <v>0</v>
      </c>
      <c r="J625" s="21">
        <v>0</v>
      </c>
      <c r="K625" s="21">
        <v>6.3</v>
      </c>
      <c r="L625" s="21">
        <v>2.1850000000000001</v>
      </c>
      <c r="M625" s="21">
        <v>2.2050000000000001</v>
      </c>
      <c r="N625" s="21">
        <v>2.504</v>
      </c>
      <c r="O625" s="21">
        <v>2.968</v>
      </c>
      <c r="P625" s="21">
        <v>1.57</v>
      </c>
      <c r="Q625" s="21">
        <v>1.569</v>
      </c>
      <c r="R625" s="21">
        <v>1.5699999999999994</v>
      </c>
      <c r="S625" s="21">
        <v>3.8119999999999994</v>
      </c>
      <c r="T625" s="21">
        <v>1.5539999999999994</v>
      </c>
      <c r="U625" s="21">
        <v>1.7389999999999999</v>
      </c>
      <c r="V625" s="21">
        <v>1.8009999999999999</v>
      </c>
      <c r="W625" s="21">
        <v>2.9220000000000006</v>
      </c>
      <c r="X625" s="21">
        <v>1.19</v>
      </c>
      <c r="Y625" s="21">
        <v>1.19</v>
      </c>
      <c r="AD625" s="21">
        <v>0</v>
      </c>
      <c r="AE625" s="32">
        <f t="shared" si="2214"/>
        <v>0</v>
      </c>
      <c r="AF625" s="32">
        <f t="shared" si="2215"/>
        <v>6.3</v>
      </c>
      <c r="AG625" s="32">
        <f t="shared" si="2216"/>
        <v>9.8620000000000001</v>
      </c>
      <c r="AH625" s="32">
        <f t="shared" si="2217"/>
        <v>8.520999999999999</v>
      </c>
      <c r="AI625" s="32">
        <f t="shared" si="2218"/>
        <v>8.016</v>
      </c>
    </row>
    <row r="626" spans="2:38" s="4" customFormat="1" ht="10.15" x14ac:dyDescent="0.2">
      <c r="B626" s="6" t="s">
        <v>112</v>
      </c>
      <c r="D626" s="38">
        <f>+IFERROR(D622+D623+D624+D625,"n/a")</f>
        <v>0</v>
      </c>
      <c r="E626" s="38">
        <f t="shared" ref="E626:W626" si="2219">+IFERROR(E622+E623+E624+E625,"n/a")</f>
        <v>0</v>
      </c>
      <c r="F626" s="38">
        <f t="shared" si="2219"/>
        <v>0</v>
      </c>
      <c r="G626" s="38">
        <f t="shared" si="2219"/>
        <v>0</v>
      </c>
      <c r="H626" s="38">
        <f t="shared" si="2219"/>
        <v>0</v>
      </c>
      <c r="I626" s="38">
        <f t="shared" si="2219"/>
        <v>0</v>
      </c>
      <c r="J626" s="38">
        <f t="shared" si="2219"/>
        <v>0</v>
      </c>
      <c r="K626" s="38">
        <f t="shared" si="2219"/>
        <v>11.514999999999997</v>
      </c>
      <c r="L626" s="38">
        <f t="shared" si="2219"/>
        <v>4.1800000000000015</v>
      </c>
      <c r="M626" s="38">
        <f t="shared" si="2219"/>
        <v>4.2710000000000008</v>
      </c>
      <c r="N626" s="38">
        <f t="shared" si="2219"/>
        <v>5.2949999999999999</v>
      </c>
      <c r="O626" s="38">
        <f t="shared" si="2219"/>
        <v>6.3110000000000017</v>
      </c>
      <c r="P626" s="38">
        <f t="shared" si="2219"/>
        <v>3.6930000000000005</v>
      </c>
      <c r="Q626" s="38">
        <f t="shared" si="2219"/>
        <v>3.6930000000000005</v>
      </c>
      <c r="R626" s="38">
        <f t="shared" si="2219"/>
        <v>3.6950000000000012</v>
      </c>
      <c r="S626" s="38">
        <f t="shared" si="2219"/>
        <v>8.9019999999999975</v>
      </c>
      <c r="T626" s="38">
        <f t="shared" si="2219"/>
        <v>3.7499999999999991</v>
      </c>
      <c r="U626" s="38">
        <f t="shared" si="2219"/>
        <v>3.9490000000000007</v>
      </c>
      <c r="V626" s="38">
        <f t="shared" si="2219"/>
        <v>3.952</v>
      </c>
      <c r="W626" s="38">
        <f t="shared" si="2219"/>
        <v>9.2080000000000002</v>
      </c>
      <c r="X626" s="38">
        <f t="shared" ref="X626:Y626" si="2220">+IFERROR(X622+X623+X624+X625,"n/a")</f>
        <v>3.8889999999999998</v>
      </c>
      <c r="Y626" s="38">
        <f t="shared" si="2220"/>
        <v>3.8889999999999998</v>
      </c>
      <c r="AD626" s="38">
        <f>+IFERROR(AD622+AD623+AD624+AD625,"n/a")</f>
        <v>0</v>
      </c>
      <c r="AE626" s="38">
        <f t="shared" si="2214"/>
        <v>0</v>
      </c>
      <c r="AF626" s="38">
        <f t="shared" si="2215"/>
        <v>11.514999999999997</v>
      </c>
      <c r="AG626" s="38">
        <f t="shared" si="2216"/>
        <v>20.057000000000002</v>
      </c>
      <c r="AH626" s="38">
        <f t="shared" si="2217"/>
        <v>19.983000000000001</v>
      </c>
      <c r="AI626" s="38">
        <f t="shared" si="2218"/>
        <v>20.859000000000002</v>
      </c>
    </row>
    <row r="627" spans="2:38" s="4" customFormat="1" ht="10.15" x14ac:dyDescent="0.2">
      <c r="B627" s="6"/>
      <c r="D627" s="38"/>
      <c r="E627" s="38"/>
      <c r="F627" s="38"/>
      <c r="G627" s="38"/>
      <c r="H627" s="38"/>
      <c r="I627" s="38"/>
      <c r="J627" s="38"/>
      <c r="K627" s="38"/>
      <c r="L627" s="38"/>
      <c r="M627" s="38"/>
      <c r="N627" s="38"/>
      <c r="O627" s="38"/>
      <c r="P627" s="38"/>
      <c r="Q627" s="38"/>
      <c r="R627" s="38"/>
      <c r="S627" s="38"/>
      <c r="T627" s="38"/>
      <c r="U627" s="38"/>
      <c r="V627" s="38"/>
      <c r="W627" s="38"/>
      <c r="AD627" s="38"/>
      <c r="AE627" s="38"/>
      <c r="AF627" s="38"/>
      <c r="AG627" s="38"/>
      <c r="AH627" s="38"/>
      <c r="AI627" s="38"/>
    </row>
    <row r="628" spans="2:38" s="4" customFormat="1" ht="10.15" x14ac:dyDescent="0.2">
      <c r="B628" t="s">
        <v>20</v>
      </c>
      <c r="D628" s="18">
        <v>0</v>
      </c>
      <c r="E628" s="18">
        <v>0</v>
      </c>
      <c r="F628" s="18">
        <v>0</v>
      </c>
      <c r="G628" s="18">
        <v>0</v>
      </c>
      <c r="H628" s="18">
        <v>0</v>
      </c>
      <c r="I628" s="18">
        <v>0</v>
      </c>
      <c r="J628" s="18">
        <v>0</v>
      </c>
      <c r="K628" s="18">
        <v>1.0649999999999995</v>
      </c>
      <c r="L628" s="18">
        <v>0.37300000000000011</v>
      </c>
      <c r="M628" s="18">
        <v>0.38500000000000023</v>
      </c>
      <c r="N628" s="18">
        <v>0.52400000000000002</v>
      </c>
      <c r="O628" s="18">
        <v>0.65199999999999969</v>
      </c>
      <c r="P628" s="18">
        <v>0.38500000000000001</v>
      </c>
      <c r="Q628" s="18">
        <v>0.40199999999999925</v>
      </c>
      <c r="R628" s="18">
        <v>0.40500000000000025</v>
      </c>
      <c r="S628" s="18">
        <v>0.81700000000000017</v>
      </c>
      <c r="T628" s="18">
        <v>0.39099999999999979</v>
      </c>
      <c r="U628" s="18">
        <v>0.40499999999999958</v>
      </c>
      <c r="V628" s="18">
        <v>0.39800000000000002</v>
      </c>
      <c r="W628" s="18">
        <v>1.1410000000000005</v>
      </c>
      <c r="X628" s="18">
        <v>0.495</v>
      </c>
      <c r="Y628" s="18">
        <v>0.501</v>
      </c>
      <c r="Z628"/>
      <c r="AA628"/>
      <c r="AB628"/>
      <c r="AC628"/>
      <c r="AD628" s="18">
        <v>0</v>
      </c>
      <c r="AE628" s="31">
        <f t="shared" ref="AE628" si="2221">+IFERROR(D628+E628+F628+G628,"n/a")</f>
        <v>0</v>
      </c>
      <c r="AF628" s="31">
        <f t="shared" ref="AF628" si="2222">+IFERROR(H628+I628+J628+K628,"n/a")</f>
        <v>1.0649999999999995</v>
      </c>
      <c r="AG628" s="31">
        <f t="shared" ref="AG628" si="2223">+IFERROR(L628+M628+N628+O628,"n/a")</f>
        <v>1.9340000000000002</v>
      </c>
      <c r="AH628" s="31">
        <f t="shared" ref="AH628" si="2224">+IFERROR(P628+Q628+R628+S628,"n/a")</f>
        <v>2.0089999999999995</v>
      </c>
      <c r="AI628" s="31">
        <f t="shared" ref="AI628" si="2225">+IFERROR(T628+U628+V628+W628,"n/a")</f>
        <v>2.335</v>
      </c>
    </row>
    <row r="629" spans="2:38" s="4" customFormat="1" ht="10.15" x14ac:dyDescent="0.2">
      <c r="B629" t="s">
        <v>21</v>
      </c>
      <c r="D629" s="18">
        <v>0</v>
      </c>
      <c r="E629" s="18">
        <v>0</v>
      </c>
      <c r="F629" s="18">
        <v>0</v>
      </c>
      <c r="G629" s="18">
        <v>0</v>
      </c>
      <c r="H629" s="18">
        <v>0</v>
      </c>
      <c r="I629" s="18">
        <v>0</v>
      </c>
      <c r="J629" s="18">
        <v>0</v>
      </c>
      <c r="K629" s="18">
        <v>2.597</v>
      </c>
      <c r="L629" s="18">
        <v>0.95499999999999996</v>
      </c>
      <c r="M629" s="18">
        <v>0.98400000000000021</v>
      </c>
      <c r="N629" s="18">
        <v>1.2140000000000004</v>
      </c>
      <c r="O629" s="18">
        <v>1.4670000000000001</v>
      </c>
      <c r="P629" s="18">
        <v>0.95799999999999996</v>
      </c>
      <c r="Q629" s="18">
        <v>1.014</v>
      </c>
      <c r="R629" s="18">
        <v>1.0399999999999998</v>
      </c>
      <c r="S629" s="18">
        <v>2.9330000000000007</v>
      </c>
      <c r="T629" s="18">
        <v>1.2340000000000009</v>
      </c>
      <c r="U629" s="18">
        <v>1.2790000000000012</v>
      </c>
      <c r="V629" s="18">
        <v>1.262</v>
      </c>
      <c r="W629" s="18">
        <v>3.424999999999998</v>
      </c>
      <c r="X629" s="18">
        <v>1.468</v>
      </c>
      <c r="Y629" s="18">
        <v>1.4670000000000001</v>
      </c>
      <c r="Z629"/>
      <c r="AA629"/>
      <c r="AB629"/>
      <c r="AC629"/>
      <c r="AD629" s="18">
        <v>0</v>
      </c>
      <c r="AE629" s="31">
        <f t="shared" ref="AE629:AE630" si="2226">+IFERROR(D629+E629+F629+G629,"n/a")</f>
        <v>0</v>
      </c>
      <c r="AF629" s="31">
        <f t="shared" ref="AF629:AF630" si="2227">+IFERROR(H629+I629+J629+K629,"n/a")</f>
        <v>2.597</v>
      </c>
      <c r="AG629" s="31">
        <f t="shared" ref="AG629:AG630" si="2228">+IFERROR(L629+M629+N629+O629,"n/a")</f>
        <v>4.620000000000001</v>
      </c>
      <c r="AH629" s="31">
        <f t="shared" ref="AH629:AH630" si="2229">+IFERROR(P629+Q629+R629+S629,"n/a")</f>
        <v>5.9450000000000003</v>
      </c>
      <c r="AI629" s="31">
        <f t="shared" ref="AI629:AI630" si="2230">+IFERROR(T629+U629+V629+W629,"n/a")</f>
        <v>7.2</v>
      </c>
    </row>
    <row r="630" spans="2:38" s="4" customFormat="1" ht="12" x14ac:dyDescent="0.35">
      <c r="B630" t="s">
        <v>22</v>
      </c>
      <c r="D630" s="21">
        <v>0</v>
      </c>
      <c r="E630" s="21">
        <v>0</v>
      </c>
      <c r="F630" s="21">
        <v>0</v>
      </c>
      <c r="G630" s="21">
        <v>0</v>
      </c>
      <c r="H630" s="21">
        <v>0</v>
      </c>
      <c r="I630" s="21">
        <v>0</v>
      </c>
      <c r="J630" s="21">
        <v>0</v>
      </c>
      <c r="K630" s="21">
        <v>7.8510000000000062</v>
      </c>
      <c r="L630" s="21">
        <v>2.8519999999999999</v>
      </c>
      <c r="M630" s="21">
        <v>2.902000000000001</v>
      </c>
      <c r="N630" s="21">
        <v>3.5569999999999995</v>
      </c>
      <c r="O630" s="21">
        <v>4.1920000000000002</v>
      </c>
      <c r="P630" s="21">
        <v>2.35</v>
      </c>
      <c r="Q630" s="21">
        <v>2.2770000000000001</v>
      </c>
      <c r="R630" s="21">
        <v>2.2500000000000004</v>
      </c>
      <c r="S630" s="21">
        <v>5.152000000000001</v>
      </c>
      <c r="T630" s="21">
        <v>2.1250000000000013</v>
      </c>
      <c r="U630" s="21">
        <v>2.2649999999999983</v>
      </c>
      <c r="V630" s="21">
        <v>2.2919999999999998</v>
      </c>
      <c r="W630" s="21">
        <v>4.6420000000000003</v>
      </c>
      <c r="X630" s="21">
        <v>1.9259999999999999</v>
      </c>
      <c r="Y630" s="21">
        <v>1.921</v>
      </c>
      <c r="Z630" s="57"/>
      <c r="AA630" s="57"/>
      <c r="AB630" s="57"/>
      <c r="AC630" s="57"/>
      <c r="AD630" s="21">
        <v>0</v>
      </c>
      <c r="AE630" s="32">
        <f t="shared" si="2226"/>
        <v>0</v>
      </c>
      <c r="AF630" s="32">
        <f t="shared" si="2227"/>
        <v>7.8510000000000062</v>
      </c>
      <c r="AG630" s="32">
        <f t="shared" si="2228"/>
        <v>13.503</v>
      </c>
      <c r="AH630" s="32">
        <f t="shared" si="2229"/>
        <v>12.029000000000002</v>
      </c>
      <c r="AI630" s="32">
        <f t="shared" si="2230"/>
        <v>11.324</v>
      </c>
    </row>
    <row r="631" spans="2:38" s="4" customFormat="1" ht="10.15" x14ac:dyDescent="0.2">
      <c r="B631" s="6" t="s">
        <v>112</v>
      </c>
      <c r="D631" s="38">
        <f>+IFERROR(D628+D629+D630,"n/a")</f>
        <v>0</v>
      </c>
      <c r="E631" s="38">
        <f t="shared" ref="E631:W631" si="2231">+IFERROR(E628+E629+E630,"n/a")</f>
        <v>0</v>
      </c>
      <c r="F631" s="38">
        <f t="shared" si="2231"/>
        <v>0</v>
      </c>
      <c r="G631" s="38">
        <f t="shared" si="2231"/>
        <v>0</v>
      </c>
      <c r="H631" s="38">
        <f t="shared" si="2231"/>
        <v>0</v>
      </c>
      <c r="I631" s="38">
        <f t="shared" si="2231"/>
        <v>0</v>
      </c>
      <c r="J631" s="38">
        <f t="shared" si="2231"/>
        <v>0</v>
      </c>
      <c r="K631" s="38">
        <f t="shared" si="2231"/>
        <v>11.513000000000005</v>
      </c>
      <c r="L631" s="38">
        <f t="shared" si="2231"/>
        <v>4.18</v>
      </c>
      <c r="M631" s="38">
        <f t="shared" si="2231"/>
        <v>4.2710000000000017</v>
      </c>
      <c r="N631" s="38">
        <f t="shared" si="2231"/>
        <v>5.2949999999999999</v>
      </c>
      <c r="O631" s="38">
        <f t="shared" si="2231"/>
        <v>6.3109999999999999</v>
      </c>
      <c r="P631" s="38">
        <f t="shared" si="2231"/>
        <v>3.6930000000000001</v>
      </c>
      <c r="Q631" s="38">
        <f t="shared" si="2231"/>
        <v>3.6929999999999996</v>
      </c>
      <c r="R631" s="38">
        <f t="shared" si="2231"/>
        <v>3.6950000000000003</v>
      </c>
      <c r="S631" s="38">
        <f t="shared" si="2231"/>
        <v>8.902000000000001</v>
      </c>
      <c r="T631" s="38">
        <f t="shared" si="2231"/>
        <v>3.7500000000000018</v>
      </c>
      <c r="U631" s="38">
        <f t="shared" si="2231"/>
        <v>3.948999999999999</v>
      </c>
      <c r="V631" s="38">
        <f t="shared" si="2231"/>
        <v>3.952</v>
      </c>
      <c r="W631" s="38">
        <f t="shared" si="2231"/>
        <v>9.2079999999999984</v>
      </c>
      <c r="X631" s="38">
        <f t="shared" ref="X631:Y631" si="2232">+IFERROR(X628+X629+X630,"n/a")</f>
        <v>3.8890000000000002</v>
      </c>
      <c r="Y631" s="38">
        <f t="shared" si="2232"/>
        <v>3.8890000000000002</v>
      </c>
      <c r="AD631" s="38">
        <f t="shared" ref="AD631" si="2233">+IFERROR(AD628+AD629+AD630,"n/a")</f>
        <v>0</v>
      </c>
      <c r="AE631" s="20">
        <f t="shared" ref="AE631" si="2234">+IFERROR(D631+E631+F631+G631,"n/a")</f>
        <v>0</v>
      </c>
      <c r="AF631" s="20">
        <f t="shared" ref="AF631" si="2235">+IFERROR(H631+I631+J631+K631,"n/a")</f>
        <v>11.513000000000005</v>
      </c>
      <c r="AG631" s="20">
        <f t="shared" ref="AG631" si="2236">+IFERROR(L631+M631+N631+O631,"n/a")</f>
        <v>20.057000000000002</v>
      </c>
      <c r="AH631" s="20">
        <f t="shared" ref="AH631" si="2237">+IFERROR(P631+Q631+R631+S631,"n/a")</f>
        <v>19.983000000000001</v>
      </c>
      <c r="AI631" s="20">
        <f t="shared" ref="AI631" si="2238">+IFERROR(T631+U631+V631+W631,"n/a")</f>
        <v>20.858999999999998</v>
      </c>
    </row>
    <row r="632" spans="2:38" x14ac:dyDescent="0.2">
      <c r="B632" s="3"/>
    </row>
    <row r="633" spans="2:38" x14ac:dyDescent="0.2">
      <c r="B633" s="5" t="s">
        <v>113</v>
      </c>
    </row>
    <row r="634" spans="2:38" x14ac:dyDescent="0.2">
      <c r="B634" t="s">
        <v>7</v>
      </c>
      <c r="D634" s="18">
        <v>0</v>
      </c>
      <c r="E634" s="18">
        <v>0</v>
      </c>
      <c r="F634" s="18">
        <v>0</v>
      </c>
      <c r="G634" s="18">
        <v>0</v>
      </c>
      <c r="H634" s="18">
        <v>0</v>
      </c>
      <c r="I634" s="18">
        <v>0</v>
      </c>
      <c r="J634" s="18">
        <v>0</v>
      </c>
      <c r="K634" s="18">
        <v>0</v>
      </c>
      <c r="L634" s="18">
        <v>0</v>
      </c>
      <c r="M634" s="18">
        <v>0</v>
      </c>
      <c r="N634" s="18">
        <v>0</v>
      </c>
      <c r="O634" s="18">
        <v>0</v>
      </c>
      <c r="P634" s="18">
        <v>0</v>
      </c>
      <c r="Q634" s="18">
        <v>0</v>
      </c>
      <c r="R634" s="18">
        <v>0</v>
      </c>
      <c r="S634" s="18">
        <v>0</v>
      </c>
      <c r="T634" s="18">
        <v>0</v>
      </c>
      <c r="U634" s="18">
        <v>0</v>
      </c>
      <c r="V634" s="18">
        <v>0</v>
      </c>
      <c r="W634" s="18">
        <v>0</v>
      </c>
      <c r="X634" s="18">
        <v>0</v>
      </c>
      <c r="Y634" s="18">
        <v>0</v>
      </c>
      <c r="AD634" s="18">
        <v>0</v>
      </c>
      <c r="AE634" s="31">
        <f t="shared" ref="AE634:AE638" si="2239">+IFERROR(D634+E634+F634+G634,"n/a")</f>
        <v>0</v>
      </c>
      <c r="AF634" s="31">
        <f t="shared" ref="AF634:AF638" si="2240">+IFERROR(H634+I634+J634+K634,"n/a")</f>
        <v>0</v>
      </c>
      <c r="AG634" s="31">
        <f t="shared" ref="AG634:AG638" si="2241">+IFERROR(L634+M634+N634+O634,"n/a")</f>
        <v>0</v>
      </c>
      <c r="AH634" s="31">
        <f t="shared" ref="AH634:AH638" si="2242">+IFERROR(P634+Q634+R634+S634,"n/a")</f>
        <v>0</v>
      </c>
      <c r="AI634" s="31">
        <f t="shared" ref="AI634:AI638" si="2243">+IFERROR(T634+U634+V634+W634,"n/a")</f>
        <v>0</v>
      </c>
    </row>
    <row r="635" spans="2:38" x14ac:dyDescent="0.2">
      <c r="B635" t="s">
        <v>8</v>
      </c>
      <c r="D635" s="18">
        <v>0</v>
      </c>
      <c r="E635" s="18">
        <v>0</v>
      </c>
      <c r="F635" s="18">
        <v>0</v>
      </c>
      <c r="G635" s="18">
        <v>0</v>
      </c>
      <c r="H635" s="18">
        <v>0</v>
      </c>
      <c r="I635" s="18">
        <v>0</v>
      </c>
      <c r="J635" s="18">
        <v>0</v>
      </c>
      <c r="K635" s="18">
        <v>0</v>
      </c>
      <c r="L635" s="18">
        <v>0</v>
      </c>
      <c r="M635" s="18">
        <v>0</v>
      </c>
      <c r="N635" s="18">
        <v>0</v>
      </c>
      <c r="O635" s="18">
        <v>0</v>
      </c>
      <c r="P635" s="18">
        <v>0</v>
      </c>
      <c r="Q635" s="18">
        <v>0</v>
      </c>
      <c r="R635" s="18">
        <v>0</v>
      </c>
      <c r="S635" s="18">
        <v>0</v>
      </c>
      <c r="T635" s="18">
        <v>0</v>
      </c>
      <c r="U635" s="18">
        <v>0</v>
      </c>
      <c r="V635" s="18">
        <v>0</v>
      </c>
      <c r="W635" s="18">
        <v>0</v>
      </c>
      <c r="X635" s="18">
        <v>0</v>
      </c>
      <c r="Y635" s="18">
        <v>0</v>
      </c>
      <c r="AD635" s="18">
        <v>0</v>
      </c>
      <c r="AE635" s="31">
        <f t="shared" si="2239"/>
        <v>0</v>
      </c>
      <c r="AF635" s="31">
        <f t="shared" si="2240"/>
        <v>0</v>
      </c>
      <c r="AG635" s="31">
        <f t="shared" si="2241"/>
        <v>0</v>
      </c>
      <c r="AH635" s="31">
        <f t="shared" si="2242"/>
        <v>0</v>
      </c>
      <c r="AI635" s="31">
        <f t="shared" si="2243"/>
        <v>0</v>
      </c>
      <c r="AL635" s="74"/>
    </row>
    <row r="636" spans="2:38" x14ac:dyDescent="0.2">
      <c r="B636" t="s">
        <v>111</v>
      </c>
      <c r="D636" s="18">
        <v>0</v>
      </c>
      <c r="E636" s="18">
        <v>0</v>
      </c>
      <c r="F636" s="18">
        <v>0</v>
      </c>
      <c r="G636" s="18">
        <v>0</v>
      </c>
      <c r="H636" s="18">
        <v>0</v>
      </c>
      <c r="I636" s="18">
        <v>0</v>
      </c>
      <c r="J636" s="18">
        <v>0</v>
      </c>
      <c r="K636" s="18">
        <v>0</v>
      </c>
      <c r="L636" s="18">
        <v>0</v>
      </c>
      <c r="M636" s="18">
        <v>0</v>
      </c>
      <c r="N636" s="18">
        <v>0</v>
      </c>
      <c r="O636" s="18">
        <v>0</v>
      </c>
      <c r="P636" s="18">
        <v>10</v>
      </c>
      <c r="Q636" s="18">
        <v>0</v>
      </c>
      <c r="R636" s="18">
        <v>0</v>
      </c>
      <c r="S636" s="18">
        <v>0</v>
      </c>
      <c r="T636" s="18">
        <v>0</v>
      </c>
      <c r="U636" s="18">
        <v>0</v>
      </c>
      <c r="V636" s="18">
        <v>0</v>
      </c>
      <c r="W636" s="18">
        <v>0</v>
      </c>
      <c r="X636" s="18">
        <v>0</v>
      </c>
      <c r="Y636" s="18">
        <v>0</v>
      </c>
      <c r="AD636" s="18">
        <v>0</v>
      </c>
      <c r="AE636" s="31">
        <f t="shared" si="2239"/>
        <v>0</v>
      </c>
      <c r="AF636" s="31">
        <f t="shared" si="2240"/>
        <v>0</v>
      </c>
      <c r="AG636" s="31">
        <f t="shared" si="2241"/>
        <v>0</v>
      </c>
      <c r="AH636" s="31">
        <f t="shared" si="2242"/>
        <v>10</v>
      </c>
      <c r="AI636" s="31">
        <f t="shared" si="2243"/>
        <v>0</v>
      </c>
    </row>
    <row r="637" spans="2:38" ht="13.5" x14ac:dyDescent="0.35">
      <c r="B637" t="s">
        <v>9</v>
      </c>
      <c r="D637" s="21">
        <v>0</v>
      </c>
      <c r="E637" s="21">
        <v>0</v>
      </c>
      <c r="F637" s="21">
        <v>0</v>
      </c>
      <c r="G637" s="21">
        <v>0</v>
      </c>
      <c r="H637" s="21">
        <v>0</v>
      </c>
      <c r="I637" s="21">
        <v>0</v>
      </c>
      <c r="J637" s="21">
        <v>0</v>
      </c>
      <c r="K637" s="21">
        <v>0</v>
      </c>
      <c r="L637" s="21">
        <v>0</v>
      </c>
      <c r="M637" s="21">
        <v>0</v>
      </c>
      <c r="N637" s="21">
        <v>0</v>
      </c>
      <c r="O637" s="21">
        <v>0</v>
      </c>
      <c r="P637" s="21">
        <v>0</v>
      </c>
      <c r="Q637" s="21">
        <v>0</v>
      </c>
      <c r="R637" s="21">
        <v>0</v>
      </c>
      <c r="S637" s="21">
        <v>0</v>
      </c>
      <c r="T637" s="21">
        <v>0</v>
      </c>
      <c r="U637" s="21">
        <v>0</v>
      </c>
      <c r="V637" s="21">
        <v>0</v>
      </c>
      <c r="W637" s="21">
        <v>0</v>
      </c>
      <c r="X637" s="21">
        <v>0</v>
      </c>
      <c r="Y637" s="21">
        <v>0</v>
      </c>
      <c r="AD637" s="21">
        <v>0</v>
      </c>
      <c r="AE637" s="32">
        <f t="shared" si="2239"/>
        <v>0</v>
      </c>
      <c r="AF637" s="32">
        <f t="shared" si="2240"/>
        <v>0</v>
      </c>
      <c r="AG637" s="32">
        <f t="shared" si="2241"/>
        <v>0</v>
      </c>
      <c r="AH637" s="32">
        <f t="shared" si="2242"/>
        <v>0</v>
      </c>
      <c r="AI637" s="32">
        <f t="shared" si="2243"/>
        <v>0</v>
      </c>
    </row>
    <row r="638" spans="2:38" x14ac:dyDescent="0.2">
      <c r="B638" s="6" t="s">
        <v>114</v>
      </c>
      <c r="D638" s="38">
        <f>+IFERROR(D634+D635+D636+D637,"n/a")</f>
        <v>0</v>
      </c>
      <c r="E638" s="38">
        <f t="shared" ref="E638" si="2244">+IFERROR(E634+E635+E636+E637,"n/a")</f>
        <v>0</v>
      </c>
      <c r="F638" s="38">
        <f t="shared" ref="F638" si="2245">+IFERROR(F634+F635+F636+F637,"n/a")</f>
        <v>0</v>
      </c>
      <c r="G638" s="38">
        <f t="shared" ref="G638" si="2246">+IFERROR(G634+G635+G636+G637,"n/a")</f>
        <v>0</v>
      </c>
      <c r="H638" s="38">
        <f t="shared" ref="H638" si="2247">+IFERROR(H634+H635+H636+H637,"n/a")</f>
        <v>0</v>
      </c>
      <c r="I638" s="38">
        <f t="shared" ref="I638" si="2248">+IFERROR(I634+I635+I636+I637,"n/a")</f>
        <v>0</v>
      </c>
      <c r="J638" s="38">
        <f t="shared" ref="J638" si="2249">+IFERROR(J634+J635+J636+J637,"n/a")</f>
        <v>0</v>
      </c>
      <c r="K638" s="38">
        <f t="shared" ref="K638" si="2250">+IFERROR(K634+K635+K636+K637,"n/a")</f>
        <v>0</v>
      </c>
      <c r="L638" s="38">
        <f t="shared" ref="L638" si="2251">+IFERROR(L634+L635+L636+L637,"n/a")</f>
        <v>0</v>
      </c>
      <c r="M638" s="38">
        <f t="shared" ref="M638" si="2252">+IFERROR(M634+M635+M636+M637,"n/a")</f>
        <v>0</v>
      </c>
      <c r="N638" s="38">
        <f t="shared" ref="N638" si="2253">+IFERROR(N634+N635+N636+N637,"n/a")</f>
        <v>0</v>
      </c>
      <c r="O638" s="38">
        <f t="shared" ref="O638" si="2254">+IFERROR(O634+O635+O636+O637,"n/a")</f>
        <v>0</v>
      </c>
      <c r="P638" s="38">
        <f t="shared" ref="P638" si="2255">+IFERROR(P634+P635+P636+P637,"n/a")</f>
        <v>10</v>
      </c>
      <c r="Q638" s="38">
        <f t="shared" ref="Q638" si="2256">+IFERROR(Q634+Q635+Q636+Q637,"n/a")</f>
        <v>0</v>
      </c>
      <c r="R638" s="38">
        <f t="shared" ref="R638" si="2257">+IFERROR(R634+R635+R636+R637,"n/a")</f>
        <v>0</v>
      </c>
      <c r="S638" s="38">
        <f t="shared" ref="S638" si="2258">+IFERROR(S634+S635+S636+S637,"n/a")</f>
        <v>0</v>
      </c>
      <c r="T638" s="38">
        <f t="shared" ref="T638" si="2259">+IFERROR(T634+T635+T636+T637,"n/a")</f>
        <v>0</v>
      </c>
      <c r="U638" s="38">
        <f t="shared" ref="U638" si="2260">+IFERROR(U634+U635+U636+U637,"n/a")</f>
        <v>0</v>
      </c>
      <c r="V638" s="38">
        <f t="shared" ref="V638" si="2261">+IFERROR(V634+V635+V636+V637,"n/a")</f>
        <v>0</v>
      </c>
      <c r="W638" s="38">
        <f t="shared" ref="W638:X638" si="2262">+IFERROR(W634+W635+W636+W637,"n/a")</f>
        <v>0</v>
      </c>
      <c r="X638" s="38">
        <f t="shared" si="2262"/>
        <v>0</v>
      </c>
      <c r="Y638" s="38">
        <f t="shared" ref="Y638" si="2263">+IFERROR(Y634+Y635+Y636+Y637,"n/a")</f>
        <v>0</v>
      </c>
      <c r="Z638" s="4"/>
      <c r="AA638" s="4"/>
      <c r="AB638" s="4"/>
      <c r="AC638" s="4"/>
      <c r="AD638" s="38">
        <f>+IFERROR(AD634+AD635+AD636+AD637,"n/a")</f>
        <v>0</v>
      </c>
      <c r="AE638" s="38">
        <f t="shared" si="2239"/>
        <v>0</v>
      </c>
      <c r="AF638" s="38">
        <f t="shared" si="2240"/>
        <v>0</v>
      </c>
      <c r="AG638" s="38">
        <f t="shared" si="2241"/>
        <v>0</v>
      </c>
      <c r="AH638" s="38">
        <f t="shared" si="2242"/>
        <v>10</v>
      </c>
      <c r="AI638" s="38">
        <f t="shared" si="2243"/>
        <v>0</v>
      </c>
    </row>
    <row r="639" spans="2:38" x14ac:dyDescent="0.2">
      <c r="B639" s="6"/>
      <c r="D639" s="38"/>
      <c r="E639" s="38"/>
      <c r="F639" s="38"/>
      <c r="G639" s="38"/>
      <c r="H639" s="38"/>
      <c r="I639" s="38"/>
      <c r="J639" s="38"/>
      <c r="K639" s="38"/>
      <c r="L639" s="38"/>
      <c r="M639" s="38"/>
      <c r="N639" s="38"/>
      <c r="O639" s="38"/>
      <c r="P639" s="38"/>
      <c r="Q639" s="38"/>
      <c r="R639" s="38"/>
      <c r="S639" s="38"/>
      <c r="T639" s="38"/>
      <c r="U639" s="38"/>
      <c r="V639" s="38"/>
      <c r="W639" s="38"/>
      <c r="X639" s="38"/>
      <c r="Y639" s="38"/>
      <c r="Z639" s="4"/>
      <c r="AA639" s="4"/>
      <c r="AB639" s="4"/>
      <c r="AC639" s="4"/>
      <c r="AD639" s="38"/>
      <c r="AE639" s="38"/>
      <c r="AF639" s="38"/>
      <c r="AG639" s="38"/>
      <c r="AH639" s="38"/>
      <c r="AI639" s="38"/>
    </row>
    <row r="640" spans="2:38" x14ac:dyDescent="0.2">
      <c r="B640" t="s">
        <v>20</v>
      </c>
      <c r="D640" s="18">
        <v>0</v>
      </c>
      <c r="E640" s="18">
        <v>0</v>
      </c>
      <c r="F640" s="18">
        <v>0</v>
      </c>
      <c r="G640" s="18">
        <v>0</v>
      </c>
      <c r="H640" s="18">
        <v>0</v>
      </c>
      <c r="I640" s="18">
        <v>0</v>
      </c>
      <c r="J640" s="18">
        <v>0</v>
      </c>
      <c r="K640" s="18">
        <v>0</v>
      </c>
      <c r="L640" s="18">
        <v>0</v>
      </c>
      <c r="M640" s="18">
        <v>0</v>
      </c>
      <c r="N640" s="18">
        <v>0</v>
      </c>
      <c r="O640" s="18">
        <v>0</v>
      </c>
      <c r="P640" s="18">
        <v>1.605</v>
      </c>
      <c r="Q640" s="18">
        <v>0</v>
      </c>
      <c r="R640" s="18">
        <v>0</v>
      </c>
      <c r="S640" s="18">
        <v>0</v>
      </c>
      <c r="T640" s="18">
        <v>0</v>
      </c>
      <c r="U640" s="18">
        <v>0</v>
      </c>
      <c r="V640" s="18">
        <v>0</v>
      </c>
      <c r="W640" s="18">
        <v>0</v>
      </c>
      <c r="X640" s="18">
        <v>0</v>
      </c>
      <c r="Y640" s="18">
        <v>0</v>
      </c>
      <c r="AD640" s="18">
        <v>0</v>
      </c>
      <c r="AE640" s="31">
        <f t="shared" ref="AE640:AE643" si="2264">+IFERROR(D640+E640+F640+G640,"n/a")</f>
        <v>0</v>
      </c>
      <c r="AF640" s="31">
        <f t="shared" ref="AF640:AF643" si="2265">+IFERROR(H640+I640+J640+K640,"n/a")</f>
        <v>0</v>
      </c>
      <c r="AG640" s="31">
        <f t="shared" ref="AG640:AG643" si="2266">+IFERROR(L640+M640+N640+O640,"n/a")</f>
        <v>0</v>
      </c>
      <c r="AH640" s="31">
        <f t="shared" ref="AH640:AH643" si="2267">+IFERROR(P640+Q640+R640+S640,"n/a")</f>
        <v>1.605</v>
      </c>
      <c r="AI640" s="31">
        <f t="shared" ref="AI640:AI643" si="2268">+IFERROR(T640+U640+V640+W640,"n/a")</f>
        <v>0</v>
      </c>
    </row>
    <row r="641" spans="2:35" x14ac:dyDescent="0.2">
      <c r="B641" t="s">
        <v>21</v>
      </c>
      <c r="D641" s="18">
        <v>0</v>
      </c>
      <c r="E641" s="18">
        <v>0</v>
      </c>
      <c r="F641" s="18">
        <v>0</v>
      </c>
      <c r="G641" s="18">
        <v>0</v>
      </c>
      <c r="H641" s="18">
        <v>0</v>
      </c>
      <c r="I641" s="18">
        <v>0</v>
      </c>
      <c r="J641" s="18">
        <v>0</v>
      </c>
      <c r="K641" s="18">
        <v>0</v>
      </c>
      <c r="L641" s="18">
        <v>0</v>
      </c>
      <c r="M641" s="18">
        <v>0</v>
      </c>
      <c r="N641" s="18">
        <v>0</v>
      </c>
      <c r="O641" s="18">
        <v>0</v>
      </c>
      <c r="P641" s="18">
        <v>3.9689999999999999</v>
      </c>
      <c r="Q641" s="18">
        <v>0</v>
      </c>
      <c r="R641" s="18">
        <v>0</v>
      </c>
      <c r="S641" s="18">
        <v>0</v>
      </c>
      <c r="T641" s="18">
        <v>0</v>
      </c>
      <c r="U641" s="18">
        <v>0</v>
      </c>
      <c r="V641" s="18">
        <v>0</v>
      </c>
      <c r="W641" s="18">
        <v>0</v>
      </c>
      <c r="X641" s="18">
        <v>0</v>
      </c>
      <c r="Y641" s="18">
        <v>0</v>
      </c>
      <c r="AD641" s="18">
        <v>0</v>
      </c>
      <c r="AE641" s="31">
        <f t="shared" si="2264"/>
        <v>0</v>
      </c>
      <c r="AF641" s="31">
        <f t="shared" si="2265"/>
        <v>0</v>
      </c>
      <c r="AG641" s="31">
        <f t="shared" si="2266"/>
        <v>0</v>
      </c>
      <c r="AH641" s="31">
        <f t="shared" si="2267"/>
        <v>3.9689999999999999</v>
      </c>
      <c r="AI641" s="31">
        <f t="shared" si="2268"/>
        <v>0</v>
      </c>
    </row>
    <row r="642" spans="2:35" ht="13.5" x14ac:dyDescent="0.35">
      <c r="B642" t="s">
        <v>22</v>
      </c>
      <c r="D642" s="21">
        <v>0</v>
      </c>
      <c r="E642" s="21">
        <v>0</v>
      </c>
      <c r="F642" s="21">
        <v>0</v>
      </c>
      <c r="G642" s="21">
        <v>0</v>
      </c>
      <c r="H642" s="21">
        <v>0</v>
      </c>
      <c r="I642" s="21">
        <v>0</v>
      </c>
      <c r="J642" s="21">
        <v>0</v>
      </c>
      <c r="K642" s="21">
        <v>0</v>
      </c>
      <c r="L642" s="21">
        <v>0</v>
      </c>
      <c r="M642" s="21">
        <v>0</v>
      </c>
      <c r="N642" s="21">
        <v>0</v>
      </c>
      <c r="O642" s="21">
        <v>0</v>
      </c>
      <c r="P642" s="21">
        <v>4.4260000000000002</v>
      </c>
      <c r="Q642" s="21">
        <v>0</v>
      </c>
      <c r="R642" s="21">
        <v>0</v>
      </c>
      <c r="S642" s="21">
        <v>0</v>
      </c>
      <c r="T642" s="21">
        <v>0</v>
      </c>
      <c r="U642" s="21">
        <v>0</v>
      </c>
      <c r="V642" s="21">
        <v>0</v>
      </c>
      <c r="W642" s="21">
        <v>0</v>
      </c>
      <c r="X642" s="21">
        <v>0</v>
      </c>
      <c r="Y642" s="21">
        <v>0</v>
      </c>
      <c r="Z642" s="57"/>
      <c r="AA642" s="57"/>
      <c r="AB642" s="57"/>
      <c r="AC642" s="57"/>
      <c r="AD642" s="21">
        <v>0</v>
      </c>
      <c r="AE642" s="32">
        <f t="shared" si="2264"/>
        <v>0</v>
      </c>
      <c r="AF642" s="32">
        <f t="shared" si="2265"/>
        <v>0</v>
      </c>
      <c r="AG642" s="32">
        <f t="shared" si="2266"/>
        <v>0</v>
      </c>
      <c r="AH642" s="32">
        <f t="shared" si="2267"/>
        <v>4.4260000000000002</v>
      </c>
      <c r="AI642" s="32">
        <f t="shared" si="2268"/>
        <v>0</v>
      </c>
    </row>
    <row r="643" spans="2:35" x14ac:dyDescent="0.2">
      <c r="B643" s="6" t="s">
        <v>114</v>
      </c>
      <c r="D643" s="38">
        <f>+IFERROR(D640+D641+D642,"n/a")</f>
        <v>0</v>
      </c>
      <c r="E643" s="38">
        <f t="shared" ref="E643" si="2269">+IFERROR(E640+E641+E642,"n/a")</f>
        <v>0</v>
      </c>
      <c r="F643" s="38">
        <f t="shared" ref="F643" si="2270">+IFERROR(F640+F641+F642,"n/a")</f>
        <v>0</v>
      </c>
      <c r="G643" s="38">
        <f t="shared" ref="G643" si="2271">+IFERROR(G640+G641+G642,"n/a")</f>
        <v>0</v>
      </c>
      <c r="H643" s="38">
        <f t="shared" ref="H643" si="2272">+IFERROR(H640+H641+H642,"n/a")</f>
        <v>0</v>
      </c>
      <c r="I643" s="38">
        <f t="shared" ref="I643" si="2273">+IFERROR(I640+I641+I642,"n/a")</f>
        <v>0</v>
      </c>
      <c r="J643" s="38">
        <f t="shared" ref="J643" si="2274">+IFERROR(J640+J641+J642,"n/a")</f>
        <v>0</v>
      </c>
      <c r="K643" s="38">
        <f t="shared" ref="K643" si="2275">+IFERROR(K640+K641+K642,"n/a")</f>
        <v>0</v>
      </c>
      <c r="L643" s="38">
        <f t="shared" ref="L643" si="2276">+IFERROR(L640+L641+L642,"n/a")</f>
        <v>0</v>
      </c>
      <c r="M643" s="38">
        <f t="shared" ref="M643" si="2277">+IFERROR(M640+M641+M642,"n/a")</f>
        <v>0</v>
      </c>
      <c r="N643" s="38">
        <f t="shared" ref="N643" si="2278">+IFERROR(N640+N641+N642,"n/a")</f>
        <v>0</v>
      </c>
      <c r="O643" s="38">
        <f t="shared" ref="O643" si="2279">+IFERROR(O640+O641+O642,"n/a")</f>
        <v>0</v>
      </c>
      <c r="P643" s="38">
        <f t="shared" ref="P643" si="2280">+IFERROR(P640+P641+P642,"n/a")</f>
        <v>10</v>
      </c>
      <c r="Q643" s="38">
        <f t="shared" ref="Q643" si="2281">+IFERROR(Q640+Q641+Q642,"n/a")</f>
        <v>0</v>
      </c>
      <c r="R643" s="38">
        <f t="shared" ref="R643" si="2282">+IFERROR(R640+R641+R642,"n/a")</f>
        <v>0</v>
      </c>
      <c r="S643" s="38">
        <f t="shared" ref="S643" si="2283">+IFERROR(S640+S641+S642,"n/a")</f>
        <v>0</v>
      </c>
      <c r="T643" s="38">
        <f t="shared" ref="T643" si="2284">+IFERROR(T640+T641+T642,"n/a")</f>
        <v>0</v>
      </c>
      <c r="U643" s="38">
        <f t="shared" ref="U643" si="2285">+IFERROR(U640+U641+U642,"n/a")</f>
        <v>0</v>
      </c>
      <c r="V643" s="38">
        <f t="shared" ref="V643" si="2286">+IFERROR(V640+V641+V642,"n/a")</f>
        <v>0</v>
      </c>
      <c r="W643" s="38">
        <f t="shared" ref="W643:X643" si="2287">+IFERROR(W640+W641+W642,"n/a")</f>
        <v>0</v>
      </c>
      <c r="X643" s="38">
        <f t="shared" si="2287"/>
        <v>0</v>
      </c>
      <c r="Y643" s="38">
        <f t="shared" ref="Y643" si="2288">+IFERROR(Y640+Y641+Y642,"n/a")</f>
        <v>0</v>
      </c>
      <c r="Z643" s="4"/>
      <c r="AA643" s="4"/>
      <c r="AB643" s="4"/>
      <c r="AC643" s="4"/>
      <c r="AD643" s="38">
        <f t="shared" ref="AD643" si="2289">+IFERROR(AD640+AD641+AD642,"n/a")</f>
        <v>0</v>
      </c>
      <c r="AE643" s="20">
        <f t="shared" si="2264"/>
        <v>0</v>
      </c>
      <c r="AF643" s="20">
        <f t="shared" si="2265"/>
        <v>0</v>
      </c>
      <c r="AG643" s="20">
        <f t="shared" si="2266"/>
        <v>0</v>
      </c>
      <c r="AH643" s="20">
        <f t="shared" si="2267"/>
        <v>10</v>
      </c>
      <c r="AI643" s="20">
        <f t="shared" si="2268"/>
        <v>0</v>
      </c>
    </row>
    <row r="644" spans="2:35" x14ac:dyDescent="0.2">
      <c r="B644" s="6"/>
    </row>
    <row r="645" spans="2:35" x14ac:dyDescent="0.2">
      <c r="B645" s="5" t="s">
        <v>115</v>
      </c>
    </row>
    <row r="646" spans="2:35" x14ac:dyDescent="0.2">
      <c r="B646" t="s">
        <v>7</v>
      </c>
      <c r="D646" s="18">
        <v>0</v>
      </c>
      <c r="E646" s="18">
        <v>0</v>
      </c>
      <c r="F646" s="18">
        <v>0</v>
      </c>
      <c r="G646" s="18">
        <v>0</v>
      </c>
      <c r="H646" s="18">
        <v>0</v>
      </c>
      <c r="I646" s="18">
        <v>0</v>
      </c>
      <c r="J646" s="18">
        <v>0</v>
      </c>
      <c r="K646" s="18">
        <v>0</v>
      </c>
      <c r="L646" s="18">
        <v>0</v>
      </c>
      <c r="M646" s="18">
        <v>0</v>
      </c>
      <c r="N646" s="18">
        <v>0</v>
      </c>
      <c r="O646" s="18">
        <v>0</v>
      </c>
      <c r="P646" s="18">
        <v>0</v>
      </c>
      <c r="Q646" s="18">
        <v>0</v>
      </c>
      <c r="R646" s="18">
        <v>0</v>
      </c>
      <c r="S646" s="18">
        <v>0</v>
      </c>
      <c r="T646" s="18">
        <v>0</v>
      </c>
      <c r="U646" s="18">
        <v>0</v>
      </c>
      <c r="V646" s="18">
        <v>0</v>
      </c>
      <c r="W646" s="18">
        <v>0</v>
      </c>
      <c r="X646" s="18">
        <v>0</v>
      </c>
      <c r="Y646" s="18">
        <v>0</v>
      </c>
      <c r="AD646" s="18">
        <v>0</v>
      </c>
      <c r="AE646" s="31">
        <f t="shared" ref="AE646:AE650" si="2290">+IFERROR(D646+E646+F646+G646,"n/a")</f>
        <v>0</v>
      </c>
      <c r="AF646" s="31">
        <f t="shared" ref="AF646:AF650" si="2291">+IFERROR(H646+I646+J646+K646,"n/a")</f>
        <v>0</v>
      </c>
      <c r="AG646" s="31">
        <f t="shared" ref="AG646:AG650" si="2292">+IFERROR(L646+M646+N646+O646,"n/a")</f>
        <v>0</v>
      </c>
      <c r="AH646" s="31">
        <f t="shared" ref="AH646:AH650" si="2293">+IFERROR(P646+Q646+R646+S646,"n/a")</f>
        <v>0</v>
      </c>
      <c r="AI646" s="31">
        <f t="shared" ref="AI646:AI650" si="2294">+IFERROR(T646+U646+V646+W646,"n/a")</f>
        <v>0</v>
      </c>
    </row>
    <row r="647" spans="2:35" x14ac:dyDescent="0.2">
      <c r="B647" t="s">
        <v>8</v>
      </c>
      <c r="D647" s="18">
        <v>0</v>
      </c>
      <c r="E647" s="18">
        <v>0</v>
      </c>
      <c r="F647" s="18">
        <v>0</v>
      </c>
      <c r="G647" s="18">
        <v>0</v>
      </c>
      <c r="H647" s="18">
        <v>0</v>
      </c>
      <c r="I647" s="18">
        <v>0</v>
      </c>
      <c r="J647" s="18">
        <v>0</v>
      </c>
      <c r="K647" s="18">
        <v>0</v>
      </c>
      <c r="L647" s="18">
        <v>0</v>
      </c>
      <c r="M647" s="18">
        <v>0</v>
      </c>
      <c r="N647" s="18">
        <v>0</v>
      </c>
      <c r="O647" s="18">
        <v>0</v>
      </c>
      <c r="P647" s="18">
        <v>0.69</v>
      </c>
      <c r="Q647" s="18">
        <v>0</v>
      </c>
      <c r="R647" s="18">
        <v>0</v>
      </c>
      <c r="S647" s="18">
        <v>0</v>
      </c>
      <c r="T647" s="18">
        <v>0</v>
      </c>
      <c r="U647" s="18">
        <v>0</v>
      </c>
      <c r="V647" s="18">
        <v>0</v>
      </c>
      <c r="W647" s="18">
        <v>0</v>
      </c>
      <c r="X647" s="18">
        <v>0</v>
      </c>
      <c r="Y647" s="18">
        <v>0</v>
      </c>
      <c r="AD647" s="18">
        <v>0</v>
      </c>
      <c r="AE647" s="31">
        <f t="shared" si="2290"/>
        <v>0</v>
      </c>
      <c r="AF647" s="31">
        <f t="shared" si="2291"/>
        <v>0</v>
      </c>
      <c r="AG647" s="31">
        <f t="shared" si="2292"/>
        <v>0</v>
      </c>
      <c r="AH647" s="31">
        <f t="shared" si="2293"/>
        <v>0.69</v>
      </c>
      <c r="AI647" s="31">
        <f t="shared" si="2294"/>
        <v>0</v>
      </c>
    </row>
    <row r="648" spans="2:35" x14ac:dyDescent="0.2">
      <c r="B648" t="s">
        <v>111</v>
      </c>
      <c r="D648" s="18">
        <v>0</v>
      </c>
      <c r="E648" s="18">
        <v>0</v>
      </c>
      <c r="F648" s="18">
        <v>0</v>
      </c>
      <c r="G648" s="18">
        <v>0</v>
      </c>
      <c r="H648" s="18">
        <v>0</v>
      </c>
      <c r="I648" s="18">
        <v>0</v>
      </c>
      <c r="J648" s="18">
        <v>0</v>
      </c>
      <c r="K648" s="18">
        <v>0</v>
      </c>
      <c r="L648" s="18">
        <v>0</v>
      </c>
      <c r="M648" s="18">
        <v>0</v>
      </c>
      <c r="N648" s="18">
        <v>0</v>
      </c>
      <c r="O648" s="18">
        <v>0</v>
      </c>
      <c r="P648" s="18">
        <v>0</v>
      </c>
      <c r="Q648" s="18">
        <v>0</v>
      </c>
      <c r="R648" s="18">
        <v>0</v>
      </c>
      <c r="S648" s="18">
        <v>0</v>
      </c>
      <c r="T648" s="18">
        <v>0</v>
      </c>
      <c r="U648" s="18">
        <v>0</v>
      </c>
      <c r="V648" s="18">
        <v>0</v>
      </c>
      <c r="W648" s="18">
        <v>0</v>
      </c>
      <c r="X648" s="18">
        <v>0</v>
      </c>
      <c r="Y648" s="18">
        <v>0</v>
      </c>
      <c r="AD648" s="18">
        <v>0</v>
      </c>
      <c r="AE648" s="31">
        <f t="shared" si="2290"/>
        <v>0</v>
      </c>
      <c r="AF648" s="31">
        <f t="shared" si="2291"/>
        <v>0</v>
      </c>
      <c r="AG648" s="31">
        <f t="shared" si="2292"/>
        <v>0</v>
      </c>
      <c r="AH648" s="31">
        <f t="shared" si="2293"/>
        <v>0</v>
      </c>
      <c r="AI648" s="31">
        <f t="shared" si="2294"/>
        <v>0</v>
      </c>
    </row>
    <row r="649" spans="2:35" ht="13.5" x14ac:dyDescent="0.35">
      <c r="B649" t="s">
        <v>9</v>
      </c>
      <c r="D649" s="21">
        <v>0</v>
      </c>
      <c r="E649" s="21">
        <v>0</v>
      </c>
      <c r="F649" s="21">
        <v>0</v>
      </c>
      <c r="G649" s="21">
        <v>0</v>
      </c>
      <c r="H649" s="21">
        <v>0</v>
      </c>
      <c r="I649" s="21">
        <v>0</v>
      </c>
      <c r="J649" s="21">
        <v>0</v>
      </c>
      <c r="K649" s="21">
        <v>0</v>
      </c>
      <c r="L649" s="21">
        <v>0</v>
      </c>
      <c r="M649" s="21">
        <v>0</v>
      </c>
      <c r="N649" s="21">
        <v>0</v>
      </c>
      <c r="O649" s="21">
        <v>0</v>
      </c>
      <c r="P649" s="21">
        <v>0</v>
      </c>
      <c r="Q649" s="21">
        <v>0</v>
      </c>
      <c r="R649" s="21">
        <v>0</v>
      </c>
      <c r="S649" s="21">
        <v>0</v>
      </c>
      <c r="T649" s="21">
        <v>0</v>
      </c>
      <c r="U649" s="21">
        <v>0</v>
      </c>
      <c r="V649" s="21">
        <v>0</v>
      </c>
      <c r="W649" s="21">
        <v>0</v>
      </c>
      <c r="X649" s="21">
        <v>0</v>
      </c>
      <c r="Y649" s="21">
        <v>0</v>
      </c>
      <c r="AD649" s="21">
        <v>0</v>
      </c>
      <c r="AE649" s="32">
        <f t="shared" si="2290"/>
        <v>0</v>
      </c>
      <c r="AF649" s="32">
        <f t="shared" si="2291"/>
        <v>0</v>
      </c>
      <c r="AG649" s="32">
        <f t="shared" si="2292"/>
        <v>0</v>
      </c>
      <c r="AH649" s="32">
        <f t="shared" si="2293"/>
        <v>0</v>
      </c>
      <c r="AI649" s="32">
        <f t="shared" si="2294"/>
        <v>0</v>
      </c>
    </row>
    <row r="650" spans="2:35" x14ac:dyDescent="0.2">
      <c r="B650" s="6" t="s">
        <v>116</v>
      </c>
      <c r="D650" s="38">
        <f>+IFERROR(D646+D647+D648+D649,"n/a")</f>
        <v>0</v>
      </c>
      <c r="E650" s="38">
        <f t="shared" ref="E650" si="2295">+IFERROR(E646+E647+E648+E649,"n/a")</f>
        <v>0</v>
      </c>
      <c r="F650" s="38">
        <f t="shared" ref="F650" si="2296">+IFERROR(F646+F647+F648+F649,"n/a")</f>
        <v>0</v>
      </c>
      <c r="G650" s="38">
        <f t="shared" ref="G650" si="2297">+IFERROR(G646+G647+G648+G649,"n/a")</f>
        <v>0</v>
      </c>
      <c r="H650" s="38">
        <f t="shared" ref="H650" si="2298">+IFERROR(H646+H647+H648+H649,"n/a")</f>
        <v>0</v>
      </c>
      <c r="I650" s="38">
        <f t="shared" ref="I650" si="2299">+IFERROR(I646+I647+I648+I649,"n/a")</f>
        <v>0</v>
      </c>
      <c r="J650" s="38">
        <f t="shared" ref="J650" si="2300">+IFERROR(J646+J647+J648+J649,"n/a")</f>
        <v>0</v>
      </c>
      <c r="K650" s="38">
        <f t="shared" ref="K650" si="2301">+IFERROR(K646+K647+K648+K649,"n/a")</f>
        <v>0</v>
      </c>
      <c r="L650" s="38">
        <f t="shared" ref="L650" si="2302">+IFERROR(L646+L647+L648+L649,"n/a")</f>
        <v>0</v>
      </c>
      <c r="M650" s="38">
        <f t="shared" ref="M650" si="2303">+IFERROR(M646+M647+M648+M649,"n/a")</f>
        <v>0</v>
      </c>
      <c r="N650" s="38">
        <f t="shared" ref="N650" si="2304">+IFERROR(N646+N647+N648+N649,"n/a")</f>
        <v>0</v>
      </c>
      <c r="O650" s="38">
        <f t="shared" ref="O650" si="2305">+IFERROR(O646+O647+O648+O649,"n/a")</f>
        <v>0</v>
      </c>
      <c r="P650" s="38">
        <f t="shared" ref="P650" si="2306">+IFERROR(P646+P647+P648+P649,"n/a")</f>
        <v>0.69</v>
      </c>
      <c r="Q650" s="38">
        <f t="shared" ref="Q650" si="2307">+IFERROR(Q646+Q647+Q648+Q649,"n/a")</f>
        <v>0</v>
      </c>
      <c r="R650" s="38">
        <f t="shared" ref="R650" si="2308">+IFERROR(R646+R647+R648+R649,"n/a")</f>
        <v>0</v>
      </c>
      <c r="S650" s="38">
        <f t="shared" ref="S650" si="2309">+IFERROR(S646+S647+S648+S649,"n/a")</f>
        <v>0</v>
      </c>
      <c r="T650" s="38">
        <f t="shared" ref="T650" si="2310">+IFERROR(T646+T647+T648+T649,"n/a")</f>
        <v>0</v>
      </c>
      <c r="U650" s="38">
        <f t="shared" ref="U650" si="2311">+IFERROR(U646+U647+U648+U649,"n/a")</f>
        <v>0</v>
      </c>
      <c r="V650" s="38">
        <f t="shared" ref="V650" si="2312">+IFERROR(V646+V647+V648+V649,"n/a")</f>
        <v>0</v>
      </c>
      <c r="W650" s="38">
        <f t="shared" ref="W650:X650" si="2313">+IFERROR(W646+W647+W648+W649,"n/a")</f>
        <v>0</v>
      </c>
      <c r="X650" s="38">
        <f t="shared" si="2313"/>
        <v>0</v>
      </c>
      <c r="Y650" s="38">
        <f t="shared" ref="Y650" si="2314">+IFERROR(Y646+Y647+Y648+Y649,"n/a")</f>
        <v>0</v>
      </c>
      <c r="Z650" s="4"/>
      <c r="AA650" s="4"/>
      <c r="AB650" s="4"/>
      <c r="AC650" s="4"/>
      <c r="AD650" s="38">
        <f>+IFERROR(AD646+AD647+AD648+AD649,"n/a")</f>
        <v>0</v>
      </c>
      <c r="AE650" s="38">
        <f t="shared" si="2290"/>
        <v>0</v>
      </c>
      <c r="AF650" s="38">
        <f t="shared" si="2291"/>
        <v>0</v>
      </c>
      <c r="AG650" s="38">
        <f t="shared" si="2292"/>
        <v>0</v>
      </c>
      <c r="AH650" s="38">
        <f t="shared" si="2293"/>
        <v>0.69</v>
      </c>
      <c r="AI650" s="38">
        <f t="shared" si="2294"/>
        <v>0</v>
      </c>
    </row>
    <row r="651" spans="2:35" x14ac:dyDescent="0.2">
      <c r="B651" s="6"/>
      <c r="D651" s="38"/>
      <c r="E651" s="38"/>
      <c r="F651" s="38"/>
      <c r="G651" s="38"/>
      <c r="H651" s="38"/>
      <c r="I651" s="38"/>
      <c r="J651" s="38"/>
      <c r="K651" s="38"/>
      <c r="L651" s="38"/>
      <c r="M651" s="38"/>
      <c r="N651" s="38"/>
      <c r="O651" s="38"/>
      <c r="P651" s="72"/>
      <c r="Q651" s="73"/>
      <c r="R651" s="38"/>
      <c r="S651" s="38"/>
      <c r="T651" s="38"/>
      <c r="U651" s="38"/>
      <c r="V651" s="38"/>
      <c r="W651" s="38"/>
      <c r="X651" s="38"/>
      <c r="Y651" s="38"/>
      <c r="Z651" s="4"/>
      <c r="AA651" s="4"/>
      <c r="AB651" s="4"/>
      <c r="AC651" s="4"/>
      <c r="AD651" s="38"/>
      <c r="AE651" s="38"/>
      <c r="AF651" s="38"/>
      <c r="AG651" s="38"/>
      <c r="AH651" s="38"/>
      <c r="AI651" s="38"/>
    </row>
    <row r="652" spans="2:35" x14ac:dyDescent="0.2">
      <c r="B652" t="s">
        <v>20</v>
      </c>
      <c r="D652" s="18">
        <v>0</v>
      </c>
      <c r="E652" s="18">
        <v>0</v>
      </c>
      <c r="F652" s="18">
        <v>0</v>
      </c>
      <c r="G652" s="18">
        <v>0</v>
      </c>
      <c r="H652" s="18">
        <v>0</v>
      </c>
      <c r="I652" s="18">
        <v>0</v>
      </c>
      <c r="J652" s="18">
        <v>0</v>
      </c>
      <c r="K652" s="18">
        <v>0</v>
      </c>
      <c r="L652" s="18">
        <v>0</v>
      </c>
      <c r="M652" s="18">
        <v>0</v>
      </c>
      <c r="N652" s="18">
        <v>0</v>
      </c>
      <c r="O652" s="18">
        <v>0</v>
      </c>
      <c r="P652" s="18">
        <v>0.106</v>
      </c>
      <c r="Q652" s="18">
        <v>0</v>
      </c>
      <c r="R652" s="18">
        <v>0</v>
      </c>
      <c r="S652" s="18">
        <v>0</v>
      </c>
      <c r="T652" s="18">
        <v>0</v>
      </c>
      <c r="U652" s="18">
        <v>0</v>
      </c>
      <c r="V652" s="18">
        <v>0</v>
      </c>
      <c r="W652" s="18">
        <v>0</v>
      </c>
      <c r="X652" s="18">
        <v>0</v>
      </c>
      <c r="Y652" s="18">
        <v>0</v>
      </c>
      <c r="AD652" s="18">
        <v>0</v>
      </c>
      <c r="AE652" s="31">
        <f t="shared" ref="AE652:AE655" si="2315">+IFERROR(D652+E652+F652+G652,"n/a")</f>
        <v>0</v>
      </c>
      <c r="AF652" s="31">
        <f t="shared" ref="AF652:AF655" si="2316">+IFERROR(H652+I652+J652+K652,"n/a")</f>
        <v>0</v>
      </c>
      <c r="AG652" s="31">
        <f t="shared" ref="AG652:AG655" si="2317">+IFERROR(L652+M652+N652+O652,"n/a")</f>
        <v>0</v>
      </c>
      <c r="AH652" s="31">
        <f t="shared" ref="AH652:AH655" si="2318">+IFERROR(P652+Q652+R652+S652,"n/a")</f>
        <v>0.106</v>
      </c>
      <c r="AI652" s="31">
        <f t="shared" ref="AI652:AI655" si="2319">+IFERROR(T652+U652+V652+W652,"n/a")</f>
        <v>0</v>
      </c>
    </row>
    <row r="653" spans="2:35" x14ac:dyDescent="0.2">
      <c r="B653" t="s">
        <v>21</v>
      </c>
      <c r="D653" s="18">
        <v>0</v>
      </c>
      <c r="E653" s="18">
        <v>0</v>
      </c>
      <c r="F653" s="18">
        <v>0</v>
      </c>
      <c r="G653" s="18">
        <v>0</v>
      </c>
      <c r="H653" s="18">
        <v>0</v>
      </c>
      <c r="I653" s="18">
        <v>0</v>
      </c>
      <c r="J653" s="18">
        <v>0</v>
      </c>
      <c r="K653" s="18">
        <v>0</v>
      </c>
      <c r="L653" s="18">
        <v>0</v>
      </c>
      <c r="M653" s="18">
        <v>0</v>
      </c>
      <c r="N653" s="18">
        <v>0</v>
      </c>
      <c r="O653" s="18">
        <v>0</v>
      </c>
      <c r="P653" s="18">
        <v>0.28899999999999998</v>
      </c>
      <c r="Q653" s="18">
        <v>0</v>
      </c>
      <c r="R653" s="18">
        <v>0</v>
      </c>
      <c r="S653" s="18">
        <v>0</v>
      </c>
      <c r="T653" s="18">
        <v>0</v>
      </c>
      <c r="U653" s="18">
        <v>0</v>
      </c>
      <c r="V653" s="18">
        <v>0</v>
      </c>
      <c r="W653" s="18">
        <v>0</v>
      </c>
      <c r="X653" s="18">
        <v>0</v>
      </c>
      <c r="Y653" s="18">
        <v>0</v>
      </c>
      <c r="AD653" s="18">
        <v>0</v>
      </c>
      <c r="AE653" s="31">
        <f t="shared" si="2315"/>
        <v>0</v>
      </c>
      <c r="AF653" s="31">
        <f t="shared" si="2316"/>
        <v>0</v>
      </c>
      <c r="AG653" s="31">
        <f t="shared" si="2317"/>
        <v>0</v>
      </c>
      <c r="AH653" s="31">
        <f t="shared" si="2318"/>
        <v>0.28899999999999998</v>
      </c>
      <c r="AI653" s="31">
        <f t="shared" si="2319"/>
        <v>0</v>
      </c>
    </row>
    <row r="654" spans="2:35" ht="13.5" x14ac:dyDescent="0.35">
      <c r="B654" t="s">
        <v>22</v>
      </c>
      <c r="D654" s="21">
        <v>0</v>
      </c>
      <c r="E654" s="21">
        <v>0</v>
      </c>
      <c r="F654" s="21">
        <v>0</v>
      </c>
      <c r="G654" s="21">
        <v>0</v>
      </c>
      <c r="H654" s="21">
        <v>0</v>
      </c>
      <c r="I654" s="21">
        <v>0</v>
      </c>
      <c r="J654" s="21">
        <v>0</v>
      </c>
      <c r="K654" s="21">
        <v>0</v>
      </c>
      <c r="L654" s="21">
        <v>0</v>
      </c>
      <c r="M654" s="21">
        <v>0</v>
      </c>
      <c r="N654" s="21">
        <v>0</v>
      </c>
      <c r="O654" s="21">
        <v>0</v>
      </c>
      <c r="P654" s="21">
        <v>0.29499999999999998</v>
      </c>
      <c r="Q654" s="21">
        <v>0</v>
      </c>
      <c r="R654" s="21">
        <v>0</v>
      </c>
      <c r="S654" s="21">
        <v>0</v>
      </c>
      <c r="T654" s="21">
        <v>0</v>
      </c>
      <c r="U654" s="21">
        <v>0</v>
      </c>
      <c r="V654" s="21">
        <v>0</v>
      </c>
      <c r="W654" s="21">
        <v>0</v>
      </c>
      <c r="X654" s="21">
        <v>0</v>
      </c>
      <c r="Y654" s="21">
        <v>0</v>
      </c>
      <c r="Z654" s="57"/>
      <c r="AA654" s="57"/>
      <c r="AB654" s="57"/>
      <c r="AC654" s="57"/>
      <c r="AD654" s="21">
        <v>0</v>
      </c>
      <c r="AE654" s="32">
        <f t="shared" si="2315"/>
        <v>0</v>
      </c>
      <c r="AF654" s="32">
        <f t="shared" si="2316"/>
        <v>0</v>
      </c>
      <c r="AG654" s="32">
        <f t="shared" si="2317"/>
        <v>0</v>
      </c>
      <c r="AH654" s="32">
        <f t="shared" si="2318"/>
        <v>0.29499999999999998</v>
      </c>
      <c r="AI654" s="32">
        <f t="shared" si="2319"/>
        <v>0</v>
      </c>
    </row>
    <row r="655" spans="2:35" x14ac:dyDescent="0.2">
      <c r="B655" s="6" t="s">
        <v>116</v>
      </c>
      <c r="D655" s="38">
        <f>+IFERROR(D652+D653+D654,"n/a")</f>
        <v>0</v>
      </c>
      <c r="E655" s="38">
        <f t="shared" ref="E655" si="2320">+IFERROR(E652+E653+E654,"n/a")</f>
        <v>0</v>
      </c>
      <c r="F655" s="38">
        <f t="shared" ref="F655" si="2321">+IFERROR(F652+F653+F654,"n/a")</f>
        <v>0</v>
      </c>
      <c r="G655" s="38">
        <f t="shared" ref="G655" si="2322">+IFERROR(G652+G653+G654,"n/a")</f>
        <v>0</v>
      </c>
      <c r="H655" s="38">
        <f t="shared" ref="H655" si="2323">+IFERROR(H652+H653+H654,"n/a")</f>
        <v>0</v>
      </c>
      <c r="I655" s="38">
        <f t="shared" ref="I655" si="2324">+IFERROR(I652+I653+I654,"n/a")</f>
        <v>0</v>
      </c>
      <c r="J655" s="38">
        <f t="shared" ref="J655" si="2325">+IFERROR(J652+J653+J654,"n/a")</f>
        <v>0</v>
      </c>
      <c r="K655" s="38">
        <f t="shared" ref="K655" si="2326">+IFERROR(K652+K653+K654,"n/a")</f>
        <v>0</v>
      </c>
      <c r="L655" s="38">
        <f t="shared" ref="L655" si="2327">+IFERROR(L652+L653+L654,"n/a")</f>
        <v>0</v>
      </c>
      <c r="M655" s="38">
        <f t="shared" ref="M655" si="2328">+IFERROR(M652+M653+M654,"n/a")</f>
        <v>0</v>
      </c>
      <c r="N655" s="38">
        <f t="shared" ref="N655" si="2329">+IFERROR(N652+N653+N654,"n/a")</f>
        <v>0</v>
      </c>
      <c r="O655" s="38">
        <f t="shared" ref="O655" si="2330">+IFERROR(O652+O653+O654,"n/a")</f>
        <v>0</v>
      </c>
      <c r="P655" s="38">
        <f t="shared" ref="P655" si="2331">+IFERROR(P652+P653+P654,"n/a")</f>
        <v>0.69</v>
      </c>
      <c r="Q655" s="38">
        <f t="shared" ref="Q655" si="2332">+IFERROR(Q652+Q653+Q654,"n/a")</f>
        <v>0</v>
      </c>
      <c r="R655" s="38">
        <f t="shared" ref="R655" si="2333">+IFERROR(R652+R653+R654,"n/a")</f>
        <v>0</v>
      </c>
      <c r="S655" s="38">
        <f t="shared" ref="S655" si="2334">+IFERROR(S652+S653+S654,"n/a")</f>
        <v>0</v>
      </c>
      <c r="T655" s="38">
        <f t="shared" ref="T655" si="2335">+IFERROR(T652+T653+T654,"n/a")</f>
        <v>0</v>
      </c>
      <c r="U655" s="38">
        <f t="shared" ref="U655" si="2336">+IFERROR(U652+U653+U654,"n/a")</f>
        <v>0</v>
      </c>
      <c r="V655" s="38">
        <f t="shared" ref="V655" si="2337">+IFERROR(V652+V653+V654,"n/a")</f>
        <v>0</v>
      </c>
      <c r="W655" s="38">
        <f t="shared" ref="W655:X655" si="2338">+IFERROR(W652+W653+W654,"n/a")</f>
        <v>0</v>
      </c>
      <c r="X655" s="38">
        <f t="shared" si="2338"/>
        <v>0</v>
      </c>
      <c r="Y655" s="38">
        <f t="shared" ref="Y655" si="2339">+IFERROR(Y652+Y653+Y654,"n/a")</f>
        <v>0</v>
      </c>
      <c r="Z655" s="4"/>
      <c r="AA655" s="4"/>
      <c r="AB655" s="4"/>
      <c r="AC655" s="4"/>
      <c r="AD655" s="38">
        <f t="shared" ref="AD655" si="2340">+IFERROR(AD652+AD653+AD654,"n/a")</f>
        <v>0</v>
      </c>
      <c r="AE655" s="20">
        <f t="shared" si="2315"/>
        <v>0</v>
      </c>
      <c r="AF655" s="20">
        <f t="shared" si="2316"/>
        <v>0</v>
      </c>
      <c r="AG655" s="20">
        <f t="shared" si="2317"/>
        <v>0</v>
      </c>
      <c r="AH655" s="20">
        <f t="shared" si="2318"/>
        <v>0.69</v>
      </c>
      <c r="AI655" s="20">
        <f t="shared" si="2319"/>
        <v>0</v>
      </c>
    </row>
    <row r="656" spans="2:35" x14ac:dyDescent="0.2">
      <c r="B656" s="3"/>
    </row>
    <row r="657" spans="2:35" s="67" customFormat="1" x14ac:dyDescent="0.2">
      <c r="B657" s="67" t="s">
        <v>109</v>
      </c>
    </row>
    <row r="658" spans="2:35" x14ac:dyDescent="0.2">
      <c r="B658" s="68" t="s">
        <v>110</v>
      </c>
    </row>
    <row r="660" spans="2:35" x14ac:dyDescent="0.2">
      <c r="B660" s="2" t="s">
        <v>60</v>
      </c>
      <c r="C660" s="1"/>
    </row>
    <row r="661" spans="2:35" x14ac:dyDescent="0.2">
      <c r="W661" s="74"/>
    </row>
    <row r="662" spans="2:35" x14ac:dyDescent="0.2">
      <c r="B662" t="s">
        <v>168</v>
      </c>
      <c r="D662" s="36" t="s">
        <v>76</v>
      </c>
      <c r="E662" s="18">
        <v>211.935</v>
      </c>
      <c r="F662" s="18">
        <v>266.15199999999999</v>
      </c>
      <c r="G662" s="18">
        <v>239.14</v>
      </c>
      <c r="H662" s="18">
        <v>305.08800000000002</v>
      </c>
      <c r="I662" s="18">
        <v>361.72699999999998</v>
      </c>
      <c r="J662" s="18">
        <v>269.62599999999998</v>
      </c>
      <c r="K662" s="18">
        <v>330.40899999999999</v>
      </c>
      <c r="L662" s="18">
        <v>324.84500000000003</v>
      </c>
      <c r="M662" s="18">
        <v>202.62299999999999</v>
      </c>
      <c r="N662" s="18">
        <v>235.72</v>
      </c>
      <c r="O662" s="18">
        <v>342.101</v>
      </c>
      <c r="P662" s="18">
        <v>445.34699999999998</v>
      </c>
      <c r="Q662" s="18">
        <v>508.52100000000002</v>
      </c>
      <c r="R662" s="18">
        <v>517.66300000000001</v>
      </c>
      <c r="S662" s="18">
        <v>615.36</v>
      </c>
      <c r="T662" s="18">
        <v>520.83799999999997</v>
      </c>
      <c r="U662" s="18">
        <v>527.28</v>
      </c>
      <c r="V662" s="18">
        <v>528.51499999999999</v>
      </c>
      <c r="W662" s="18">
        <v>820.46600000000001</v>
      </c>
      <c r="X662" s="18">
        <v>668.05799999999999</v>
      </c>
      <c r="Y662" s="18">
        <v>594.86199999999997</v>
      </c>
      <c r="AD662" s="18">
        <v>168.471</v>
      </c>
      <c r="AE662" s="31">
        <f>+G662</f>
        <v>239.14</v>
      </c>
      <c r="AF662" s="31">
        <f>+K662</f>
        <v>330.40899999999999</v>
      </c>
      <c r="AG662" s="31">
        <f>+O662</f>
        <v>342.101</v>
      </c>
      <c r="AH662" s="31">
        <f>+S662</f>
        <v>615.36</v>
      </c>
      <c r="AI662" s="31">
        <f>+W662</f>
        <v>820.46600000000001</v>
      </c>
    </row>
    <row r="663" spans="2:35" x14ac:dyDescent="0.2">
      <c r="B663" t="s">
        <v>169</v>
      </c>
      <c r="D663" s="36" t="s">
        <v>76</v>
      </c>
      <c r="E663" s="18">
        <v>20.786000000000001</v>
      </c>
      <c r="F663" s="18">
        <v>25.565000000000001</v>
      </c>
      <c r="G663" s="18">
        <v>25.242999999999999</v>
      </c>
      <c r="H663" s="18">
        <v>25.866</v>
      </c>
      <c r="I663" s="18">
        <v>25.056999999999999</v>
      </c>
      <c r="J663" s="18">
        <v>25.995999999999999</v>
      </c>
      <c r="K663" s="18">
        <v>27.658999999999999</v>
      </c>
      <c r="L663" s="18">
        <v>29.524000000000001</v>
      </c>
      <c r="M663" s="18">
        <v>31.286999999999999</v>
      </c>
      <c r="N663" s="18">
        <v>32.869</v>
      </c>
      <c r="O663" s="18">
        <v>32.734000000000002</v>
      </c>
      <c r="P663" s="18">
        <v>36.965000000000003</v>
      </c>
      <c r="Q663" s="18">
        <v>38.491</v>
      </c>
      <c r="R663" s="18">
        <v>41.311999999999998</v>
      </c>
      <c r="S663" s="18">
        <v>42.917000000000002</v>
      </c>
      <c r="T663" s="18">
        <v>44.953000000000003</v>
      </c>
      <c r="U663" s="18">
        <v>44.459000000000003</v>
      </c>
      <c r="V663" s="18">
        <v>46.930999999999997</v>
      </c>
      <c r="W663" s="18">
        <v>47.11</v>
      </c>
      <c r="X663" s="18">
        <v>50.173999999999999</v>
      </c>
      <c r="Y663" s="18">
        <v>48.421999999999997</v>
      </c>
      <c r="AD663" s="18">
        <v>17.215</v>
      </c>
      <c r="AE663" s="31">
        <f t="shared" ref="AE663:AE670" si="2341">+G663</f>
        <v>25.242999999999999</v>
      </c>
      <c r="AF663" s="31">
        <f t="shared" ref="AF663:AF670" si="2342">+K663</f>
        <v>27.658999999999999</v>
      </c>
      <c r="AG663" s="31">
        <f t="shared" ref="AG663:AG670" si="2343">+O663</f>
        <v>32.734000000000002</v>
      </c>
      <c r="AH663" s="31">
        <f t="shared" ref="AH663:AH670" si="2344">+S663</f>
        <v>42.917000000000002</v>
      </c>
      <c r="AI663" s="31">
        <f t="shared" ref="AI663:AI670" si="2345">+W663</f>
        <v>47.11</v>
      </c>
    </row>
    <row r="664" spans="2:35" x14ac:dyDescent="0.2">
      <c r="B664" t="s">
        <v>129</v>
      </c>
      <c r="D664" s="36" t="s">
        <v>76</v>
      </c>
      <c r="E664" s="18">
        <v>28.933</v>
      </c>
      <c r="F664" s="18">
        <v>38.71</v>
      </c>
      <c r="G664" s="18">
        <v>43.484000000000002</v>
      </c>
      <c r="H664" s="18">
        <v>50.685000000000002</v>
      </c>
      <c r="I664" s="18">
        <v>41.453000000000003</v>
      </c>
      <c r="J664" s="18">
        <v>41.704999999999998</v>
      </c>
      <c r="K664" s="18">
        <v>44.259</v>
      </c>
      <c r="L664" s="18">
        <v>46.780999999999999</v>
      </c>
      <c r="M664" s="18">
        <v>48.972000000000001</v>
      </c>
      <c r="N664" s="18">
        <v>54.536000000000001</v>
      </c>
      <c r="O664" s="18">
        <v>50.902999999999999</v>
      </c>
      <c r="P664" s="18">
        <v>44.801000000000002</v>
      </c>
      <c r="Q664" s="18">
        <v>31.33</v>
      </c>
      <c r="R664" s="18">
        <v>36.021999999999998</v>
      </c>
      <c r="S664" s="18">
        <v>25.667999999999999</v>
      </c>
      <c r="T664" s="18">
        <v>25.297000000000001</v>
      </c>
      <c r="U664" s="18">
        <v>26.244</v>
      </c>
      <c r="V664" s="18">
        <v>29.588999999999999</v>
      </c>
      <c r="W664" s="18">
        <v>30.683</v>
      </c>
      <c r="X664" s="18">
        <v>30.155999999999999</v>
      </c>
      <c r="Y664" s="18">
        <v>33.697000000000003</v>
      </c>
      <c r="AD664" s="18">
        <v>22.872</v>
      </c>
      <c r="AE664" s="31">
        <f t="shared" si="2341"/>
        <v>43.484000000000002</v>
      </c>
      <c r="AF664" s="31">
        <f t="shared" si="2342"/>
        <v>44.259</v>
      </c>
      <c r="AG664" s="31">
        <f t="shared" si="2343"/>
        <v>50.902999999999999</v>
      </c>
      <c r="AH664" s="31">
        <f t="shared" si="2344"/>
        <v>25.667999999999999</v>
      </c>
      <c r="AI664" s="31">
        <f t="shared" si="2345"/>
        <v>30.683</v>
      </c>
    </row>
    <row r="665" spans="2:35" x14ac:dyDescent="0.2">
      <c r="B665" t="s">
        <v>170</v>
      </c>
      <c r="D665" s="36" t="s">
        <v>76</v>
      </c>
      <c r="E665" s="18">
        <v>436.36</v>
      </c>
      <c r="F665" s="18">
        <v>427.21699999999998</v>
      </c>
      <c r="G665" s="18">
        <v>474.58100000000002</v>
      </c>
      <c r="H665" s="18">
        <v>461.79599999999999</v>
      </c>
      <c r="I665" s="18">
        <v>701.16800000000001</v>
      </c>
      <c r="J665" s="18">
        <v>821.00800000000004</v>
      </c>
      <c r="K665" s="18">
        <v>869.572</v>
      </c>
      <c r="L665" s="18">
        <v>850.27</v>
      </c>
      <c r="M665" s="18">
        <v>1046.7619999999999</v>
      </c>
      <c r="N665" s="18">
        <v>839.26099999999997</v>
      </c>
      <c r="O665" s="18">
        <v>607.41700000000003</v>
      </c>
      <c r="P665" s="18">
        <v>541.12099999999998</v>
      </c>
      <c r="Q665" s="18">
        <v>853.69299999999998</v>
      </c>
      <c r="R665" s="18">
        <v>909.41600000000005</v>
      </c>
      <c r="S665" s="18">
        <v>1076.2719999999999</v>
      </c>
      <c r="T665" s="18">
        <v>1350.7190000000001</v>
      </c>
      <c r="U665" s="18">
        <v>1645.5509999999999</v>
      </c>
      <c r="V665" s="18">
        <v>1424.422</v>
      </c>
      <c r="W665" s="18">
        <v>1377.7719999999999</v>
      </c>
      <c r="X665" s="18">
        <v>1312.4359999999999</v>
      </c>
      <c r="Y665" s="18">
        <v>1294.1510000000001</v>
      </c>
      <c r="AD665" s="18">
        <v>366.63099999999997</v>
      </c>
      <c r="AE665" s="31">
        <f t="shared" si="2341"/>
        <v>474.58100000000002</v>
      </c>
      <c r="AF665" s="31">
        <f t="shared" si="2342"/>
        <v>869.572</v>
      </c>
      <c r="AG665" s="31">
        <f t="shared" si="2343"/>
        <v>607.41700000000003</v>
      </c>
      <c r="AH665" s="31">
        <f t="shared" si="2344"/>
        <v>1076.2719999999999</v>
      </c>
      <c r="AI665" s="31">
        <f t="shared" si="2345"/>
        <v>1377.7719999999999</v>
      </c>
    </row>
    <row r="666" spans="2:35" x14ac:dyDescent="0.2">
      <c r="B666" t="s">
        <v>130</v>
      </c>
      <c r="D666" s="36" t="s">
        <v>76</v>
      </c>
      <c r="E666" s="18">
        <v>1130.8679999999999</v>
      </c>
      <c r="F666" s="18">
        <v>1174.556</v>
      </c>
      <c r="G666" s="18">
        <v>1292.104</v>
      </c>
      <c r="H666" s="18">
        <v>1285.174</v>
      </c>
      <c r="I666" s="18">
        <v>1227.99</v>
      </c>
      <c r="J666" s="18">
        <v>1253.6990000000001</v>
      </c>
      <c r="K666" s="18">
        <v>1404.5540000000001</v>
      </c>
      <c r="L666" s="18">
        <v>1506.7619999999999</v>
      </c>
      <c r="M666" s="18">
        <v>1743.461</v>
      </c>
      <c r="N666" s="18">
        <v>2086.2080000000001</v>
      </c>
      <c r="O666" s="18">
        <v>2430.7370000000001</v>
      </c>
      <c r="P666" s="18">
        <v>2361.366</v>
      </c>
      <c r="Q666" s="18">
        <v>2488.817</v>
      </c>
      <c r="R666" s="18">
        <v>2825.77</v>
      </c>
      <c r="S666" s="18">
        <v>3154.81</v>
      </c>
      <c r="T666" s="18">
        <v>3247.058</v>
      </c>
      <c r="U666" s="18">
        <v>3330.53</v>
      </c>
      <c r="V666" s="18">
        <v>3789.8519999999999</v>
      </c>
      <c r="W666" s="18">
        <v>4235.9570000000003</v>
      </c>
      <c r="X666" s="18">
        <v>4523.8410000000003</v>
      </c>
      <c r="Y666" s="18">
        <v>4857.3149999999996</v>
      </c>
      <c r="AD666" s="18">
        <v>1067.002</v>
      </c>
      <c r="AE666" s="31">
        <f t="shared" si="2341"/>
        <v>1292.104</v>
      </c>
      <c r="AF666" s="31">
        <f t="shared" si="2342"/>
        <v>1404.5540000000001</v>
      </c>
      <c r="AG666" s="31">
        <f t="shared" si="2343"/>
        <v>2430.7370000000001</v>
      </c>
      <c r="AH666" s="31">
        <f t="shared" si="2344"/>
        <v>3154.81</v>
      </c>
      <c r="AI666" s="31">
        <f t="shared" si="2345"/>
        <v>4235.9570000000003</v>
      </c>
    </row>
    <row r="667" spans="2:35" x14ac:dyDescent="0.2">
      <c r="B667" t="s">
        <v>171</v>
      </c>
      <c r="D667" s="36" t="s">
        <v>76</v>
      </c>
      <c r="E667" s="18">
        <v>56.566000000000003</v>
      </c>
      <c r="F667" s="18">
        <v>59.597999999999999</v>
      </c>
      <c r="G667" s="18">
        <v>60.984999999999999</v>
      </c>
      <c r="H667" s="18">
        <v>62.929000000000002</v>
      </c>
      <c r="I667" s="18">
        <v>66.162999999999997</v>
      </c>
      <c r="J667" s="18">
        <v>70.536000000000001</v>
      </c>
      <c r="K667" s="18">
        <v>70.016000000000005</v>
      </c>
      <c r="L667" s="18">
        <v>70.611999999999995</v>
      </c>
      <c r="M667" s="18">
        <v>73.483000000000004</v>
      </c>
      <c r="N667" s="18">
        <v>74.228999999999999</v>
      </c>
      <c r="O667" s="18">
        <v>85.100999999999999</v>
      </c>
      <c r="P667" s="18">
        <v>88.492000000000004</v>
      </c>
      <c r="Q667" s="18">
        <v>102.1</v>
      </c>
      <c r="R667" s="18">
        <v>107.926</v>
      </c>
      <c r="S667" s="18">
        <v>131.84</v>
      </c>
      <c r="T667" s="18">
        <v>140.113</v>
      </c>
      <c r="U667" s="18">
        <v>145.32400000000001</v>
      </c>
      <c r="V667" s="18">
        <v>151.91300000000001</v>
      </c>
      <c r="W667" s="18">
        <v>174.346</v>
      </c>
      <c r="X667" s="18">
        <v>172.357</v>
      </c>
      <c r="Y667" s="18">
        <v>186.98400000000001</v>
      </c>
      <c r="AD667" s="18">
        <v>36.688000000000002</v>
      </c>
      <c r="AE667" s="31">
        <f t="shared" si="2341"/>
        <v>60.984999999999999</v>
      </c>
      <c r="AF667" s="31">
        <f t="shared" si="2342"/>
        <v>70.016000000000005</v>
      </c>
      <c r="AG667" s="31">
        <f t="shared" si="2343"/>
        <v>85.100999999999999</v>
      </c>
      <c r="AH667" s="31">
        <f t="shared" si="2344"/>
        <v>131.84</v>
      </c>
      <c r="AI667" s="31">
        <f t="shared" si="2345"/>
        <v>174.346</v>
      </c>
    </row>
    <row r="668" spans="2:35" x14ac:dyDescent="0.2">
      <c r="B668" t="s">
        <v>131</v>
      </c>
      <c r="D668" s="36" t="s">
        <v>76</v>
      </c>
      <c r="E668" s="18">
        <v>41.862000000000002</v>
      </c>
      <c r="F668" s="18">
        <v>53.817999999999998</v>
      </c>
      <c r="G668" s="18">
        <v>52.043999999999997</v>
      </c>
      <c r="H668" s="18">
        <v>58.225000000000001</v>
      </c>
      <c r="I668" s="18">
        <v>59.542999999999999</v>
      </c>
      <c r="J668" s="18">
        <v>63.091000000000001</v>
      </c>
      <c r="K668" s="18">
        <v>51.645000000000003</v>
      </c>
      <c r="L668" s="18">
        <v>57.805999999999997</v>
      </c>
      <c r="M668" s="18">
        <v>57.228000000000002</v>
      </c>
      <c r="N668" s="18">
        <v>64.257000000000005</v>
      </c>
      <c r="O668" s="18">
        <v>58.930999999999997</v>
      </c>
      <c r="P668" s="18">
        <v>88.995999999999995</v>
      </c>
      <c r="Q668" s="18">
        <v>81.668000000000006</v>
      </c>
      <c r="R668" s="18">
        <v>80.287000000000006</v>
      </c>
      <c r="S668" s="18">
        <v>74.78</v>
      </c>
      <c r="T668" s="18">
        <v>112.044</v>
      </c>
      <c r="U668" s="18">
        <v>108.67100000000001</v>
      </c>
      <c r="V668" s="18">
        <v>108.053</v>
      </c>
      <c r="W668" s="18">
        <v>135.59800000000001</v>
      </c>
      <c r="X668" s="18">
        <v>152.20400000000001</v>
      </c>
      <c r="Y668" s="18">
        <v>152.458</v>
      </c>
      <c r="AD668" s="18">
        <v>20.773</v>
      </c>
      <c r="AE668" s="31">
        <f t="shared" si="2341"/>
        <v>52.043999999999997</v>
      </c>
      <c r="AF668" s="31">
        <f t="shared" si="2342"/>
        <v>51.645000000000003</v>
      </c>
      <c r="AG668" s="31">
        <f t="shared" si="2343"/>
        <v>58.930999999999997</v>
      </c>
      <c r="AH668" s="31">
        <f t="shared" si="2344"/>
        <v>74.78</v>
      </c>
      <c r="AI668" s="31">
        <f t="shared" si="2345"/>
        <v>135.59800000000001</v>
      </c>
    </row>
    <row r="669" spans="2:35" ht="13.5" x14ac:dyDescent="0.35">
      <c r="B669" t="s">
        <v>172</v>
      </c>
      <c r="D669" s="37" t="s">
        <v>76</v>
      </c>
      <c r="E669" s="21">
        <v>0</v>
      </c>
      <c r="F669" s="21">
        <v>0</v>
      </c>
      <c r="G669" s="21">
        <v>0</v>
      </c>
      <c r="H669" s="21">
        <v>0</v>
      </c>
      <c r="I669" s="21">
        <v>0</v>
      </c>
      <c r="J669" s="21">
        <v>0</v>
      </c>
      <c r="K669" s="21">
        <v>8.6280000000000001</v>
      </c>
      <c r="L669" s="21">
        <v>0</v>
      </c>
      <c r="M669" s="21">
        <v>0</v>
      </c>
      <c r="N669" s="21">
        <v>0</v>
      </c>
      <c r="O669" s="21">
        <v>0</v>
      </c>
      <c r="P669" s="21">
        <v>0</v>
      </c>
      <c r="Q669" s="21">
        <v>0</v>
      </c>
      <c r="R669" s="21">
        <v>0</v>
      </c>
      <c r="S669" s="21">
        <v>0</v>
      </c>
      <c r="T669" s="21">
        <v>0</v>
      </c>
      <c r="U669" s="21">
        <v>0</v>
      </c>
      <c r="V669" s="21">
        <v>0</v>
      </c>
      <c r="W669" s="21">
        <v>0</v>
      </c>
      <c r="X669" s="21">
        <v>0</v>
      </c>
      <c r="Y669" s="21">
        <v>0</v>
      </c>
      <c r="AD669" s="21">
        <v>0</v>
      </c>
      <c r="AE669" s="32">
        <f t="shared" si="2341"/>
        <v>0</v>
      </c>
      <c r="AF669" s="32">
        <f t="shared" si="2342"/>
        <v>8.6280000000000001</v>
      </c>
      <c r="AG669" s="32">
        <f t="shared" si="2343"/>
        <v>0</v>
      </c>
      <c r="AH669" s="32">
        <f t="shared" si="2344"/>
        <v>0</v>
      </c>
      <c r="AI669" s="32">
        <f t="shared" si="2345"/>
        <v>0</v>
      </c>
    </row>
    <row r="670" spans="2:35" x14ac:dyDescent="0.2">
      <c r="B670" s="6" t="s">
        <v>173</v>
      </c>
      <c r="D670" s="38" t="str">
        <f>+IFERROR(D662+SUM(D663:D669),"n/a")</f>
        <v>n/a</v>
      </c>
      <c r="E670" s="38">
        <f t="shared" ref="E670" si="2346">+IFERROR(E662+SUM(E663:E669),"n/a")</f>
        <v>1927.31</v>
      </c>
      <c r="F670" s="38">
        <f t="shared" ref="F670" si="2347">+IFERROR(F662+SUM(F663:F669),"n/a")</f>
        <v>2045.616</v>
      </c>
      <c r="G670" s="38">
        <f t="shared" ref="G670" si="2348">+IFERROR(G662+SUM(G663:G669),"n/a")</f>
        <v>2187.5810000000001</v>
      </c>
      <c r="H670" s="38">
        <f t="shared" ref="H670" si="2349">+IFERROR(H662+SUM(H663:H669),"n/a")</f>
        <v>2249.7629999999999</v>
      </c>
      <c r="I670" s="38">
        <f t="shared" ref="I670" si="2350">+IFERROR(I662+SUM(I663:I669),"n/a")</f>
        <v>2483.1010000000001</v>
      </c>
      <c r="J670" s="38">
        <f t="shared" ref="J670" si="2351">+IFERROR(J662+SUM(J663:J669),"n/a")</f>
        <v>2545.6610000000001</v>
      </c>
      <c r="K670" s="38">
        <f t="shared" ref="K670" si="2352">+IFERROR(K662+SUM(K663:K669),"n/a")</f>
        <v>2806.7420000000002</v>
      </c>
      <c r="L670" s="38">
        <f t="shared" ref="L670" si="2353">+IFERROR(L662+SUM(L663:L669),"n/a")</f>
        <v>2886.6000000000004</v>
      </c>
      <c r="M670" s="38">
        <f t="shared" ref="M670" si="2354">+IFERROR(M662+SUM(M663:M669),"n/a")</f>
        <v>3203.8160000000003</v>
      </c>
      <c r="N670" s="38">
        <f t="shared" ref="N670" si="2355">+IFERROR(N662+SUM(N663:N669),"n/a")</f>
        <v>3387.0799999999995</v>
      </c>
      <c r="O670" s="38">
        <f t="shared" ref="O670" si="2356">+IFERROR(O662+SUM(O663:O669),"n/a")</f>
        <v>3607.9240000000004</v>
      </c>
      <c r="P670" s="38">
        <f t="shared" ref="P670" si="2357">+IFERROR(P662+SUM(P663:P669),"n/a")</f>
        <v>3607.0879999999997</v>
      </c>
      <c r="Q670" s="38">
        <f t="shared" ref="Q670" si="2358">+IFERROR(Q662+SUM(Q663:Q669),"n/a")</f>
        <v>4104.62</v>
      </c>
      <c r="R670" s="38">
        <f t="shared" ref="R670" si="2359">+IFERROR(R662+SUM(R663:R669),"n/a")</f>
        <v>4518.3959999999997</v>
      </c>
      <c r="S670" s="38">
        <f t="shared" ref="S670" si="2360">+IFERROR(S662+SUM(S663:S669),"n/a")</f>
        <v>5121.646999999999</v>
      </c>
      <c r="T670" s="38">
        <f t="shared" ref="T670" si="2361">+IFERROR(T662+SUM(T663:T669),"n/a")</f>
        <v>5441.0219999999999</v>
      </c>
      <c r="U670" s="38">
        <f t="shared" ref="U670" si="2362">+IFERROR(U662+SUM(U663:U669),"n/a")</f>
        <v>5828.0589999999993</v>
      </c>
      <c r="V670" s="38">
        <f t="shared" ref="V670" si="2363">+IFERROR(V662+SUM(V663:V669),"n/a")</f>
        <v>6079.2750000000005</v>
      </c>
      <c r="W670" s="38">
        <f t="shared" ref="W670:X670" si="2364">+IFERROR(W662+SUM(W663:W669),"n/a")</f>
        <v>6821.9320000000007</v>
      </c>
      <c r="X670" s="38">
        <f t="shared" si="2364"/>
        <v>6909.2259999999997</v>
      </c>
      <c r="Y670" s="38">
        <f t="shared" ref="Y670" si="2365">+IFERROR(Y662+SUM(Y663:Y669),"n/a")</f>
        <v>7167.8889999999992</v>
      </c>
      <c r="AD670" s="38">
        <f t="shared" ref="AD670" si="2366">+IFERROR(AD662+SUM(AD663:AD669),"n/a")</f>
        <v>1699.6519999999998</v>
      </c>
      <c r="AE670" s="38">
        <f t="shared" si="2341"/>
        <v>2187.5810000000001</v>
      </c>
      <c r="AF670" s="38">
        <f t="shared" si="2342"/>
        <v>2806.7420000000002</v>
      </c>
      <c r="AG670" s="38">
        <f t="shared" si="2343"/>
        <v>3607.9240000000004</v>
      </c>
      <c r="AH670" s="38">
        <f t="shared" si="2344"/>
        <v>5121.646999999999</v>
      </c>
      <c r="AI670" s="38">
        <f t="shared" si="2345"/>
        <v>6821.9320000000007</v>
      </c>
    </row>
    <row r="671" spans="2:35" x14ac:dyDescent="0.2">
      <c r="B671" s="3"/>
      <c r="D671" s="36"/>
      <c r="E671" s="18"/>
      <c r="F671" s="18"/>
      <c r="G671" s="18"/>
      <c r="H671" s="18"/>
      <c r="I671" s="18"/>
      <c r="J671" s="18"/>
      <c r="K671" s="18"/>
      <c r="L671" s="18"/>
      <c r="M671" s="18"/>
      <c r="N671" s="18"/>
      <c r="O671" s="18"/>
      <c r="P671" s="18"/>
      <c r="Q671" s="18"/>
      <c r="R671" s="18"/>
      <c r="S671" s="18"/>
      <c r="T671" s="18"/>
      <c r="U671" s="18"/>
      <c r="V671" s="18"/>
      <c r="W671" s="18"/>
      <c r="X671" s="18"/>
      <c r="Y671" s="18"/>
      <c r="AD671" s="18"/>
      <c r="AE671" s="31"/>
      <c r="AF671" s="31"/>
      <c r="AG671" s="31"/>
      <c r="AH671" s="31"/>
      <c r="AI671" s="251">
        <f>+AI673/AH673-1</f>
        <v>0.36012937768234976</v>
      </c>
    </row>
    <row r="672" spans="2:35" x14ac:dyDescent="0.2">
      <c r="B672" t="s">
        <v>132</v>
      </c>
      <c r="D672" s="36" t="s">
        <v>76</v>
      </c>
      <c r="E672" s="18">
        <v>1.2569999999999999</v>
      </c>
      <c r="F672" s="18">
        <v>1.079</v>
      </c>
      <c r="G672" s="18">
        <v>3</v>
      </c>
      <c r="H672" s="18">
        <v>0</v>
      </c>
      <c r="I672" s="18">
        <v>0</v>
      </c>
      <c r="J672" s="18">
        <v>0</v>
      </c>
      <c r="K672" s="18">
        <v>0</v>
      </c>
      <c r="L672" s="18">
        <v>0</v>
      </c>
      <c r="M672" s="18">
        <v>4</v>
      </c>
      <c r="N672" s="18">
        <v>26.396000000000001</v>
      </c>
      <c r="O672" s="18">
        <v>76.492000000000004</v>
      </c>
      <c r="P672" s="18">
        <v>75.957999999999998</v>
      </c>
      <c r="Q672" s="18">
        <v>20.963999999999999</v>
      </c>
      <c r="R672" s="18">
        <v>107.16500000000001</v>
      </c>
      <c r="S672" s="18">
        <v>16.431999999999999</v>
      </c>
      <c r="T672" s="18">
        <v>133.541</v>
      </c>
      <c r="U672" s="18">
        <v>139.30099999999999</v>
      </c>
      <c r="V672" s="18">
        <v>5.0110000000000001</v>
      </c>
      <c r="W672" s="18">
        <v>0.154</v>
      </c>
      <c r="X672" s="18">
        <v>104.05500000000001</v>
      </c>
      <c r="Y672" s="18">
        <v>27.02</v>
      </c>
      <c r="AD672" s="18">
        <v>4.9000000000000002E-2</v>
      </c>
      <c r="AE672" s="31">
        <f t="shared" ref="AE672:AE680" si="2367">+G672</f>
        <v>3</v>
      </c>
      <c r="AF672" s="31">
        <f t="shared" ref="AF672:AF680" si="2368">+K672</f>
        <v>0</v>
      </c>
      <c r="AG672" s="31">
        <f t="shared" ref="AG672:AG680" si="2369">+O672</f>
        <v>76.492000000000004</v>
      </c>
      <c r="AH672" s="31">
        <f t="shared" ref="AH672:AH680" si="2370">+S672</f>
        <v>16.431999999999999</v>
      </c>
      <c r="AI672" s="31">
        <f t="shared" ref="AI672:AI680" si="2371">+W672</f>
        <v>0.154</v>
      </c>
    </row>
    <row r="673" spans="2:35" x14ac:dyDescent="0.2">
      <c r="B673" t="s">
        <v>133</v>
      </c>
      <c r="D673" s="36" t="s">
        <v>76</v>
      </c>
      <c r="E673" s="18">
        <v>1404.5540000000001</v>
      </c>
      <c r="F673" s="18">
        <v>1510.047</v>
      </c>
      <c r="G673" s="18">
        <v>1626.973</v>
      </c>
      <c r="H673" s="18">
        <v>1641.971</v>
      </c>
      <c r="I673" s="18">
        <v>1814.7570000000001</v>
      </c>
      <c r="J673" s="18">
        <v>1975.7349999999999</v>
      </c>
      <c r="K673" s="18">
        <v>2150.5810000000001</v>
      </c>
      <c r="L673" s="18">
        <v>2265.0610000000001</v>
      </c>
      <c r="M673" s="18">
        <v>2526.7289999999998</v>
      </c>
      <c r="N673" s="18">
        <v>2649.3969999999999</v>
      </c>
      <c r="O673" s="18">
        <v>2763.0430000000001</v>
      </c>
      <c r="P673" s="18">
        <v>2686.1289999999999</v>
      </c>
      <c r="Q673" s="18">
        <v>3117.893</v>
      </c>
      <c r="R673" s="18">
        <v>3385.1979999999999</v>
      </c>
      <c r="S673" s="18">
        <v>4000.69</v>
      </c>
      <c r="T673" s="18">
        <v>4088.9850000000001</v>
      </c>
      <c r="U673" s="18">
        <v>4520.6660000000002</v>
      </c>
      <c r="V673" s="18">
        <v>4821.4390000000003</v>
      </c>
      <c r="W673" s="18">
        <v>5441.4560000000001</v>
      </c>
      <c r="X673" s="18">
        <v>5252.7969999999996</v>
      </c>
      <c r="Y673" s="18">
        <v>5697.335</v>
      </c>
      <c r="AD673" s="18">
        <v>1232.92</v>
      </c>
      <c r="AE673" s="31">
        <f t="shared" si="2367"/>
        <v>1626.973</v>
      </c>
      <c r="AF673" s="31">
        <f t="shared" si="2368"/>
        <v>2150.5810000000001</v>
      </c>
      <c r="AG673" s="31">
        <f t="shared" si="2369"/>
        <v>2763.0430000000001</v>
      </c>
      <c r="AH673" s="31">
        <f t="shared" si="2370"/>
        <v>4000.69</v>
      </c>
      <c r="AI673" s="31">
        <f t="shared" si="2371"/>
        <v>5441.4560000000001</v>
      </c>
    </row>
    <row r="674" spans="2:35" x14ac:dyDescent="0.2">
      <c r="B674" t="s">
        <v>174</v>
      </c>
      <c r="D674" s="36" t="s">
        <v>76</v>
      </c>
      <c r="E674" s="18">
        <v>138.327</v>
      </c>
      <c r="F674" s="18">
        <v>135.126</v>
      </c>
      <c r="G674" s="18">
        <v>138.57400000000001</v>
      </c>
      <c r="H674" s="18">
        <v>135.37899999999999</v>
      </c>
      <c r="I674" s="18">
        <v>138.83500000000001</v>
      </c>
      <c r="J674" s="18">
        <v>135.648</v>
      </c>
      <c r="K674" s="18">
        <v>139.11099999999999</v>
      </c>
      <c r="L674" s="18">
        <v>135.93199999999999</v>
      </c>
      <c r="M674" s="18">
        <v>139.40299999999999</v>
      </c>
      <c r="N674" s="18">
        <v>136.232</v>
      </c>
      <c r="O674" s="18">
        <v>139.71100000000001</v>
      </c>
      <c r="P674" s="18">
        <v>136.547</v>
      </c>
      <c r="Q674" s="18">
        <v>140.035</v>
      </c>
      <c r="R674" s="18">
        <v>136.881</v>
      </c>
      <c r="S674" s="18">
        <v>140.37799999999999</v>
      </c>
      <c r="T674" s="18">
        <v>97.102000000000004</v>
      </c>
      <c r="U674" s="18">
        <v>99.465999999999994</v>
      </c>
      <c r="V674" s="18">
        <v>97.103999999999999</v>
      </c>
      <c r="W674" s="18">
        <v>99.468000000000004</v>
      </c>
      <c r="X674" s="18">
        <v>49.83</v>
      </c>
      <c r="Y674" s="18">
        <v>51.048999999999999</v>
      </c>
      <c r="AD674" s="18">
        <v>138.09399999999999</v>
      </c>
      <c r="AE674" s="31">
        <f t="shared" si="2367"/>
        <v>138.57400000000001</v>
      </c>
      <c r="AF674" s="31">
        <f t="shared" si="2368"/>
        <v>139.11099999999999</v>
      </c>
      <c r="AG674" s="31">
        <f t="shared" si="2369"/>
        <v>139.71100000000001</v>
      </c>
      <c r="AH674" s="31">
        <f t="shared" si="2370"/>
        <v>140.37799999999999</v>
      </c>
      <c r="AI674" s="31">
        <f t="shared" si="2371"/>
        <v>99.468000000000004</v>
      </c>
    </row>
    <row r="675" spans="2:35" x14ac:dyDescent="0.2">
      <c r="B675" t="s">
        <v>175</v>
      </c>
      <c r="D675" s="36" t="s">
        <v>76</v>
      </c>
      <c r="E675" s="18">
        <v>0</v>
      </c>
      <c r="F675" s="18">
        <v>0</v>
      </c>
      <c r="G675" s="18">
        <v>0</v>
      </c>
      <c r="H675" s="18">
        <v>0</v>
      </c>
      <c r="I675" s="18">
        <v>0</v>
      </c>
      <c r="J675" s="18">
        <v>0</v>
      </c>
      <c r="K675" s="18">
        <v>0.36</v>
      </c>
      <c r="L675" s="18">
        <v>71.260999999999996</v>
      </c>
      <c r="M675" s="18">
        <v>0</v>
      </c>
      <c r="N675" s="18">
        <v>0</v>
      </c>
      <c r="O675" s="18">
        <v>0</v>
      </c>
      <c r="P675" s="18">
        <v>0</v>
      </c>
      <c r="Q675" s="18">
        <v>0</v>
      </c>
      <c r="R675" s="18">
        <v>0</v>
      </c>
      <c r="S675" s="18">
        <v>0</v>
      </c>
      <c r="T675" s="18">
        <v>0</v>
      </c>
      <c r="U675" s="18">
        <v>0</v>
      </c>
      <c r="V675" s="18">
        <v>0</v>
      </c>
      <c r="W675" s="18">
        <v>0</v>
      </c>
      <c r="X675" s="18">
        <v>0</v>
      </c>
      <c r="Y675" s="18">
        <v>0</v>
      </c>
      <c r="AD675" s="18">
        <v>0</v>
      </c>
      <c r="AE675" s="31">
        <f t="shared" si="2367"/>
        <v>0</v>
      </c>
      <c r="AF675" s="31">
        <f t="shared" si="2368"/>
        <v>0.36</v>
      </c>
      <c r="AG675" s="31">
        <f t="shared" si="2369"/>
        <v>0</v>
      </c>
      <c r="AH675" s="31">
        <f t="shared" si="2370"/>
        <v>0</v>
      </c>
      <c r="AI675" s="31">
        <f t="shared" si="2371"/>
        <v>0</v>
      </c>
    </row>
    <row r="676" spans="2:35" x14ac:dyDescent="0.2">
      <c r="B676" t="s">
        <v>176</v>
      </c>
      <c r="D676" s="36" t="s">
        <v>76</v>
      </c>
      <c r="E676" s="18">
        <v>4.1929999999999996</v>
      </c>
      <c r="F676" s="18">
        <v>4.0229999999999997</v>
      </c>
      <c r="G676" s="18">
        <v>3.6080000000000001</v>
      </c>
      <c r="H676" s="18">
        <v>3.5529999999999999</v>
      </c>
      <c r="I676" s="18">
        <v>3.2730000000000001</v>
      </c>
      <c r="J676" s="18">
        <v>2.996</v>
      </c>
      <c r="K676" s="18">
        <v>0</v>
      </c>
      <c r="L676" s="18">
        <v>0</v>
      </c>
      <c r="M676" s="18">
        <v>0</v>
      </c>
      <c r="N676" s="18">
        <v>0</v>
      </c>
      <c r="O676" s="18">
        <v>0</v>
      </c>
      <c r="P676" s="18">
        <v>0</v>
      </c>
      <c r="Q676" s="18">
        <v>0</v>
      </c>
      <c r="R676" s="18">
        <v>0</v>
      </c>
      <c r="S676" s="18">
        <v>0</v>
      </c>
      <c r="T676" s="18">
        <v>0</v>
      </c>
      <c r="U676" s="18">
        <v>0</v>
      </c>
      <c r="V676" s="18">
        <v>0</v>
      </c>
      <c r="W676" s="18">
        <v>0</v>
      </c>
      <c r="X676" s="18">
        <v>0</v>
      </c>
      <c r="Y676" s="18">
        <v>0</v>
      </c>
      <c r="AD676" s="18">
        <v>4.6150000000000002</v>
      </c>
      <c r="AE676" s="31">
        <f t="shared" si="2367"/>
        <v>3.6080000000000001</v>
      </c>
      <c r="AF676" s="31">
        <f t="shared" si="2368"/>
        <v>0</v>
      </c>
      <c r="AG676" s="31">
        <f t="shared" si="2369"/>
        <v>0</v>
      </c>
      <c r="AH676" s="31">
        <f t="shared" si="2370"/>
        <v>0</v>
      </c>
      <c r="AI676" s="31">
        <f t="shared" si="2371"/>
        <v>0</v>
      </c>
    </row>
    <row r="677" spans="2:35" x14ac:dyDescent="0.2">
      <c r="B677" t="s">
        <v>135</v>
      </c>
      <c r="D677" s="36" t="s">
        <v>76</v>
      </c>
      <c r="E677" s="18">
        <v>34.718000000000004</v>
      </c>
      <c r="F677" s="18">
        <v>52.314999999999998</v>
      </c>
      <c r="G677" s="18">
        <v>42.018000000000001</v>
      </c>
      <c r="H677" s="18">
        <v>37.241999999999997</v>
      </c>
      <c r="I677" s="18">
        <v>117.504</v>
      </c>
      <c r="J677" s="18">
        <v>52.030999999999999</v>
      </c>
      <c r="K677" s="18">
        <v>40.982999999999997</v>
      </c>
      <c r="L677" s="18">
        <v>33.927999999999997</v>
      </c>
      <c r="M677" s="18">
        <v>51.811999999999998</v>
      </c>
      <c r="N677" s="18">
        <v>54.795000000000002</v>
      </c>
      <c r="O677" s="18">
        <v>56.317999999999998</v>
      </c>
      <c r="P677" s="18">
        <v>48.863</v>
      </c>
      <c r="Q677" s="18">
        <v>49.863</v>
      </c>
      <c r="R677" s="18">
        <v>57.588000000000001</v>
      </c>
      <c r="S677" s="18">
        <v>70.849999999999994</v>
      </c>
      <c r="T677" s="18">
        <v>64.307000000000002</v>
      </c>
      <c r="U677" s="18">
        <v>80.518000000000001</v>
      </c>
      <c r="V677" s="18">
        <v>85.492000000000004</v>
      </c>
      <c r="W677" s="18">
        <v>115.27200000000001</v>
      </c>
      <c r="X677" s="18">
        <v>83.132000000000005</v>
      </c>
      <c r="Y677" s="18">
        <v>99.158000000000001</v>
      </c>
      <c r="AD677" s="18">
        <v>20.452999999999999</v>
      </c>
      <c r="AE677" s="31">
        <f t="shared" si="2367"/>
        <v>42.018000000000001</v>
      </c>
      <c r="AF677" s="31">
        <f t="shared" si="2368"/>
        <v>40.982999999999997</v>
      </c>
      <c r="AG677" s="31">
        <f t="shared" si="2369"/>
        <v>56.317999999999998</v>
      </c>
      <c r="AH677" s="31">
        <f t="shared" si="2370"/>
        <v>70.849999999999994</v>
      </c>
      <c r="AI677" s="31">
        <f t="shared" si="2371"/>
        <v>115.27200000000001</v>
      </c>
    </row>
    <row r="678" spans="2:35" x14ac:dyDescent="0.2">
      <c r="B678" t="s">
        <v>177</v>
      </c>
      <c r="D678" s="36" t="s">
        <v>76</v>
      </c>
      <c r="E678" s="18">
        <v>89.605000000000004</v>
      </c>
      <c r="F678" s="18">
        <v>76.061999999999998</v>
      </c>
      <c r="G678" s="18">
        <v>77.786000000000001</v>
      </c>
      <c r="H678" s="18">
        <v>76.043000000000006</v>
      </c>
      <c r="I678" s="18">
        <v>77.792000000000002</v>
      </c>
      <c r="J678" s="18">
        <v>76.254000000000005</v>
      </c>
      <c r="K678" s="18">
        <v>78.009</v>
      </c>
      <c r="L678" s="18">
        <v>76.195999999999998</v>
      </c>
      <c r="M678" s="18">
        <v>78.040999999999997</v>
      </c>
      <c r="N678" s="18">
        <v>65.989999999999995</v>
      </c>
      <c r="O678" s="18">
        <v>67.665000000000006</v>
      </c>
      <c r="P678" s="18">
        <v>65.941000000000003</v>
      </c>
      <c r="Q678" s="18">
        <v>67.655000000000001</v>
      </c>
      <c r="R678" s="18">
        <v>65.793999999999997</v>
      </c>
      <c r="S678" s="18">
        <v>67.608000000000004</v>
      </c>
      <c r="T678" s="18">
        <v>60.85</v>
      </c>
      <c r="U678" s="18">
        <v>62.46</v>
      </c>
      <c r="V678" s="18">
        <v>60.783000000000001</v>
      </c>
      <c r="W678" s="18">
        <v>62.369</v>
      </c>
      <c r="X678" s="18">
        <v>60.823999999999998</v>
      </c>
      <c r="Y678" s="18">
        <v>62.347999999999999</v>
      </c>
      <c r="AD678" s="18">
        <v>89.602999999999994</v>
      </c>
      <c r="AE678" s="31">
        <f t="shared" si="2367"/>
        <v>77.786000000000001</v>
      </c>
      <c r="AF678" s="31">
        <f t="shared" si="2368"/>
        <v>78.009</v>
      </c>
      <c r="AG678" s="31">
        <f t="shared" si="2369"/>
        <v>67.665000000000006</v>
      </c>
      <c r="AH678" s="31">
        <f t="shared" si="2370"/>
        <v>67.608000000000004</v>
      </c>
      <c r="AI678" s="31">
        <f t="shared" si="2371"/>
        <v>62.369</v>
      </c>
    </row>
    <row r="679" spans="2:35" ht="13.5" x14ac:dyDescent="0.35">
      <c r="B679" t="s">
        <v>178</v>
      </c>
      <c r="D679" s="37" t="s">
        <v>76</v>
      </c>
      <c r="E679" s="21">
        <v>0</v>
      </c>
      <c r="F679" s="21">
        <v>0</v>
      </c>
      <c r="G679" s="21">
        <v>0</v>
      </c>
      <c r="H679" s="21">
        <v>0</v>
      </c>
      <c r="I679" s="21">
        <v>0</v>
      </c>
      <c r="J679" s="21">
        <v>0</v>
      </c>
      <c r="K679" s="21">
        <v>3.0379999999999998</v>
      </c>
      <c r="L679" s="21">
        <v>0</v>
      </c>
      <c r="M679" s="21">
        <v>0</v>
      </c>
      <c r="N679" s="21">
        <v>0</v>
      </c>
      <c r="O679" s="21">
        <v>0</v>
      </c>
      <c r="P679" s="21">
        <v>0</v>
      </c>
      <c r="Q679" s="21">
        <v>0</v>
      </c>
      <c r="R679" s="21">
        <v>0</v>
      </c>
      <c r="S679" s="21">
        <v>0</v>
      </c>
      <c r="T679" s="21">
        <v>0</v>
      </c>
      <c r="U679" s="21">
        <v>0</v>
      </c>
      <c r="V679" s="21">
        <v>0</v>
      </c>
      <c r="W679" s="21">
        <v>0</v>
      </c>
      <c r="X679" s="21">
        <v>0</v>
      </c>
      <c r="Y679" s="21">
        <v>0</v>
      </c>
      <c r="AD679" s="21">
        <v>0</v>
      </c>
      <c r="AE679" s="32">
        <f t="shared" si="2367"/>
        <v>0</v>
      </c>
      <c r="AF679" s="32">
        <f t="shared" si="2368"/>
        <v>3.0379999999999998</v>
      </c>
      <c r="AG679" s="32">
        <f t="shared" si="2369"/>
        <v>0</v>
      </c>
      <c r="AH679" s="32">
        <f t="shared" si="2370"/>
        <v>0</v>
      </c>
      <c r="AI679" s="32">
        <f t="shared" si="2371"/>
        <v>0</v>
      </c>
    </row>
    <row r="680" spans="2:35" x14ac:dyDescent="0.2">
      <c r="B680" s="6" t="s">
        <v>179</v>
      </c>
      <c r="D680" s="38" t="str">
        <f>+IFERROR(D672+SUM(D673:D679),"n/a")</f>
        <v>n/a</v>
      </c>
      <c r="E680" s="38">
        <f t="shared" ref="E680" si="2372">+IFERROR(E672+SUM(E673:E679),"n/a")</f>
        <v>1672.6540000000002</v>
      </c>
      <c r="F680" s="38">
        <f t="shared" ref="F680" si="2373">+IFERROR(F672+SUM(F673:F679),"n/a")</f>
        <v>1778.6519999999998</v>
      </c>
      <c r="G680" s="38">
        <f t="shared" ref="G680" si="2374">+IFERROR(G672+SUM(G673:G679),"n/a")</f>
        <v>1891.9590000000001</v>
      </c>
      <c r="H680" s="38">
        <f t="shared" ref="H680" si="2375">+IFERROR(H672+SUM(H673:H679),"n/a")</f>
        <v>1894.1880000000001</v>
      </c>
      <c r="I680" s="38">
        <f t="shared" ref="I680" si="2376">+IFERROR(I672+SUM(I673:I679),"n/a")</f>
        <v>2152.1610000000001</v>
      </c>
      <c r="J680" s="38">
        <f t="shared" ref="J680" si="2377">+IFERROR(J672+SUM(J673:J679),"n/a")</f>
        <v>2242.6639999999998</v>
      </c>
      <c r="K680" s="38">
        <f t="shared" ref="K680" si="2378">+IFERROR(K672+SUM(K673:K679),"n/a")</f>
        <v>2412.0820000000003</v>
      </c>
      <c r="L680" s="38">
        <f t="shared" ref="L680" si="2379">+IFERROR(L672+SUM(L673:L679),"n/a")</f>
        <v>2582.3779999999997</v>
      </c>
      <c r="M680" s="38">
        <f t="shared" ref="M680" si="2380">+IFERROR(M672+SUM(M673:M679),"n/a")</f>
        <v>2799.9849999999997</v>
      </c>
      <c r="N680" s="38">
        <f t="shared" ref="N680" si="2381">+IFERROR(N672+SUM(N673:N679),"n/a")</f>
        <v>2932.81</v>
      </c>
      <c r="O680" s="38">
        <f t="shared" ref="O680" si="2382">+IFERROR(O672+SUM(O673:O679),"n/a")</f>
        <v>3103.2290000000003</v>
      </c>
      <c r="P680" s="38">
        <f t="shared" ref="P680" si="2383">+IFERROR(P672+SUM(P673:P679),"n/a")</f>
        <v>3013.4379999999996</v>
      </c>
      <c r="Q680" s="38">
        <f t="shared" ref="Q680" si="2384">+IFERROR(Q672+SUM(Q673:Q679),"n/a")</f>
        <v>3396.41</v>
      </c>
      <c r="R680" s="38">
        <f t="shared" ref="R680" si="2385">+IFERROR(R672+SUM(R673:R679),"n/a")</f>
        <v>3752.6259999999997</v>
      </c>
      <c r="S680" s="38">
        <f t="shared" ref="S680" si="2386">+IFERROR(S672+SUM(S673:S679),"n/a")</f>
        <v>4295.9580000000005</v>
      </c>
      <c r="T680" s="38">
        <f t="shared" ref="T680" si="2387">+IFERROR(T672+SUM(T673:T679),"n/a")</f>
        <v>4444.7850000000008</v>
      </c>
      <c r="U680" s="38">
        <f t="shared" ref="U680" si="2388">+IFERROR(U672+SUM(U673:U679),"n/a")</f>
        <v>4902.411000000001</v>
      </c>
      <c r="V680" s="38">
        <f t="shared" ref="V680" si="2389">+IFERROR(V672+SUM(V673:V679),"n/a")</f>
        <v>5069.8290000000015</v>
      </c>
      <c r="W680" s="38">
        <f t="shared" ref="W680:X680" si="2390">+IFERROR(W672+SUM(W673:W679),"n/a")</f>
        <v>5718.7190000000001</v>
      </c>
      <c r="X680" s="38">
        <f t="shared" si="2390"/>
        <v>5550.637999999999</v>
      </c>
      <c r="Y680" s="38">
        <f t="shared" ref="Y680" si="2391">+IFERROR(Y672+SUM(Y673:Y679),"n/a")</f>
        <v>5936.9100000000008</v>
      </c>
      <c r="AD680" s="38">
        <f t="shared" ref="AD680" si="2392">+IFERROR(AD672+SUM(AD673:AD679),"n/a")</f>
        <v>1485.7340000000002</v>
      </c>
      <c r="AE680" s="38">
        <f t="shared" si="2367"/>
        <v>1891.9590000000001</v>
      </c>
      <c r="AF680" s="38">
        <f t="shared" si="2368"/>
        <v>2412.0820000000003</v>
      </c>
      <c r="AG680" s="38">
        <f t="shared" si="2369"/>
        <v>3103.2290000000003</v>
      </c>
      <c r="AH680" s="38">
        <f t="shared" si="2370"/>
        <v>4295.9580000000005</v>
      </c>
      <c r="AI680" s="38">
        <f t="shared" si="2371"/>
        <v>5718.7190000000001</v>
      </c>
    </row>
    <row r="681" spans="2:35" x14ac:dyDescent="0.2">
      <c r="D681" s="36"/>
      <c r="E681" s="18"/>
      <c r="F681" s="18"/>
      <c r="G681" s="18"/>
      <c r="H681" s="18"/>
      <c r="I681" s="18"/>
      <c r="J681" s="18"/>
      <c r="K681" s="18"/>
      <c r="L681" s="18"/>
      <c r="M681" s="18"/>
      <c r="N681" s="18"/>
      <c r="O681" s="18"/>
      <c r="P681" s="18"/>
      <c r="Q681" s="18"/>
      <c r="R681" s="18"/>
      <c r="S681" s="18"/>
      <c r="T681" s="18"/>
      <c r="U681" s="18"/>
      <c r="V681" s="18"/>
      <c r="W681" s="18"/>
      <c r="X681" s="18"/>
      <c r="Y681" s="18"/>
      <c r="AD681" s="18"/>
      <c r="AE681" s="31"/>
      <c r="AF681" s="31"/>
      <c r="AG681" s="31"/>
      <c r="AH681" s="31"/>
      <c r="AI681" s="31"/>
    </row>
    <row r="682" spans="2:35" x14ac:dyDescent="0.2">
      <c r="B682" t="s">
        <v>180</v>
      </c>
      <c r="D682" s="36" t="s">
        <v>76</v>
      </c>
      <c r="E682" s="18">
        <v>95.825999999999993</v>
      </c>
      <c r="F682" s="18">
        <v>95.825000000000003</v>
      </c>
      <c r="G682" s="18">
        <v>95.825000000000003</v>
      </c>
      <c r="H682" s="18">
        <v>95.825000000000003</v>
      </c>
      <c r="I682" s="18">
        <v>95.825000000000003</v>
      </c>
      <c r="J682" s="18">
        <v>95.825000000000003</v>
      </c>
      <c r="K682" s="18">
        <v>95.825000000000003</v>
      </c>
      <c r="L682" s="18">
        <v>97.53</v>
      </c>
      <c r="M682" s="18">
        <v>97.53</v>
      </c>
      <c r="N682" s="18">
        <v>97.53</v>
      </c>
      <c r="O682" s="18">
        <v>97.53</v>
      </c>
      <c r="P682" s="18">
        <v>99.739000000000004</v>
      </c>
      <c r="Q682" s="18">
        <v>82.775000000000006</v>
      </c>
      <c r="R682" s="18">
        <v>63.409000000000006</v>
      </c>
      <c r="S682" s="18">
        <v>36.085999999999999</v>
      </c>
      <c r="T682" s="18">
        <v>18.715000000000003</v>
      </c>
      <c r="U682" s="18">
        <v>3.2210000000000036</v>
      </c>
      <c r="V682" s="18">
        <v>-6.3880000000000052</v>
      </c>
      <c r="W682" s="18">
        <v>-21.856999999999999</v>
      </c>
      <c r="X682" s="18">
        <f>130.144-151.551</f>
        <v>-21.406999999999982</v>
      </c>
      <c r="Y682" s="18">
        <f>130.144-151.521</f>
        <v>-21.376999999999981</v>
      </c>
      <c r="AD682" s="18">
        <v>54.856999999999999</v>
      </c>
      <c r="AE682" s="31">
        <f t="shared" ref="AE682:AE690" si="2393">+G682</f>
        <v>95.825000000000003</v>
      </c>
      <c r="AF682" s="31">
        <f t="shared" ref="AF682:AF690" si="2394">+K682</f>
        <v>95.825000000000003</v>
      </c>
      <c r="AG682" s="31">
        <f t="shared" ref="AG682:AG690" si="2395">+O682</f>
        <v>97.53</v>
      </c>
      <c r="AH682" s="31">
        <f t="shared" ref="AH682:AH690" si="2396">+S682</f>
        <v>36.085999999999999</v>
      </c>
      <c r="AI682" s="31">
        <f t="shared" ref="AI682:AI690" si="2397">+W682</f>
        <v>-21.856999999999999</v>
      </c>
    </row>
    <row r="683" spans="2:35" x14ac:dyDescent="0.2">
      <c r="B683" t="s">
        <v>181</v>
      </c>
      <c r="D683" s="36" t="s">
        <v>76</v>
      </c>
      <c r="E683" s="18">
        <v>0.50600000000000001</v>
      </c>
      <c r="F683" s="18">
        <v>0.50600000000000001</v>
      </c>
      <c r="G683" s="18">
        <v>0.50600000000000001</v>
      </c>
      <c r="H683" s="18">
        <v>0.50600000000000001</v>
      </c>
      <c r="I683" s="18">
        <v>0.50600000000000001</v>
      </c>
      <c r="J683" s="18">
        <v>0.50600000000000001</v>
      </c>
      <c r="K683" s="18">
        <v>0.50600000000000001</v>
      </c>
      <c r="L683" s="18">
        <v>0.50600000000000001</v>
      </c>
      <c r="M683" s="18">
        <v>0.50600000000000001</v>
      </c>
      <c r="N683" s="18">
        <v>0.50600000000000001</v>
      </c>
      <c r="O683" s="18">
        <v>0.50600000000000001</v>
      </c>
      <c r="P683" s="18">
        <v>0.50600000000000001</v>
      </c>
      <c r="Q683" s="18">
        <v>0.50600000000000001</v>
      </c>
      <c r="R683" s="18">
        <v>0.50600000000000001</v>
      </c>
      <c r="S683" s="18">
        <v>0.50600000000000001</v>
      </c>
      <c r="T683" s="18">
        <v>0.50600000000000001</v>
      </c>
      <c r="U683" s="18">
        <v>0.50600000000000001</v>
      </c>
      <c r="V683" s="18">
        <v>0.50600000000000001</v>
      </c>
      <c r="W683" s="18">
        <v>0.50600000000000001</v>
      </c>
      <c r="X683" s="18">
        <v>0.50600000000000001</v>
      </c>
      <c r="Y683" s="18">
        <v>0.50600000000000001</v>
      </c>
      <c r="AD683" s="18">
        <v>0.50600000000000001</v>
      </c>
      <c r="AE683" s="31">
        <f t="shared" si="2393"/>
        <v>0.50600000000000001</v>
      </c>
      <c r="AF683" s="31">
        <f t="shared" si="2394"/>
        <v>0.50600000000000001</v>
      </c>
      <c r="AG683" s="31">
        <f t="shared" si="2395"/>
        <v>0.50600000000000001</v>
      </c>
      <c r="AH683" s="31">
        <f t="shared" si="2396"/>
        <v>0.50600000000000001</v>
      </c>
      <c r="AI683" s="31">
        <f t="shared" si="2397"/>
        <v>0.50600000000000001</v>
      </c>
    </row>
    <row r="684" spans="2:35" x14ac:dyDescent="0.2">
      <c r="B684" t="s">
        <v>182</v>
      </c>
      <c r="D684" s="36" t="s">
        <v>76</v>
      </c>
      <c r="E684" s="18">
        <v>0.78700000000000003</v>
      </c>
      <c r="F684" s="18">
        <v>-1.9239999999999999</v>
      </c>
      <c r="G684" s="18">
        <v>0.47199999999999998</v>
      </c>
      <c r="H684" s="18">
        <v>-1.9239999999999999</v>
      </c>
      <c r="I684" s="18">
        <v>0.37</v>
      </c>
      <c r="J684" s="18">
        <v>4.6539999999999999</v>
      </c>
      <c r="K684" s="18">
        <v>5.1710000000000003</v>
      </c>
      <c r="L684" s="18">
        <v>8.1419999999999995</v>
      </c>
      <c r="M684" s="18">
        <v>6.9169999999999998</v>
      </c>
      <c r="N684" s="18">
        <v>5.5810000000000004</v>
      </c>
      <c r="O684" s="18">
        <v>2.597</v>
      </c>
      <c r="P684" s="18">
        <v>-14.17</v>
      </c>
      <c r="Q684" s="18">
        <v>-17.315000000000001</v>
      </c>
      <c r="R684" s="18">
        <v>-13.994999999999999</v>
      </c>
      <c r="S684" s="18">
        <v>-9.2010000000000005</v>
      </c>
      <c r="T684" s="18">
        <v>4.3280000000000003</v>
      </c>
      <c r="U684" s="18">
        <v>8.891</v>
      </c>
      <c r="V684" s="18">
        <v>8.7859999999999996</v>
      </c>
      <c r="W684" s="18">
        <v>9.7189999999999994</v>
      </c>
      <c r="X684" s="18">
        <v>41.058</v>
      </c>
      <c r="Y684" s="18">
        <v>-9.1359999999999992</v>
      </c>
      <c r="AD684" s="18">
        <v>3.3069999999999999</v>
      </c>
      <c r="AE684" s="31">
        <f t="shared" si="2393"/>
        <v>0.47199999999999998</v>
      </c>
      <c r="AF684" s="31">
        <f t="shared" si="2394"/>
        <v>5.1710000000000003</v>
      </c>
      <c r="AG684" s="31">
        <f t="shared" si="2395"/>
        <v>2.597</v>
      </c>
      <c r="AH684" s="31">
        <f t="shared" si="2396"/>
        <v>-9.2010000000000005</v>
      </c>
      <c r="AI684" s="31">
        <f t="shared" si="2397"/>
        <v>9.7189999999999994</v>
      </c>
    </row>
    <row r="685" spans="2:35" x14ac:dyDescent="0.2">
      <c r="B685" t="s">
        <v>183</v>
      </c>
      <c r="D685" s="36" t="s">
        <v>76</v>
      </c>
      <c r="E685" s="18">
        <v>0</v>
      </c>
      <c r="F685" s="18">
        <v>0</v>
      </c>
      <c r="G685" s="18">
        <v>0</v>
      </c>
      <c r="H685" s="18">
        <v>0</v>
      </c>
      <c r="I685" s="18">
        <v>0</v>
      </c>
      <c r="J685" s="18">
        <v>0</v>
      </c>
      <c r="K685" s="18">
        <v>0</v>
      </c>
      <c r="L685" s="18">
        <v>0</v>
      </c>
      <c r="M685" s="18">
        <v>0</v>
      </c>
      <c r="N685" s="18">
        <v>0</v>
      </c>
      <c r="O685" s="18">
        <v>0</v>
      </c>
      <c r="P685" s="18">
        <v>0</v>
      </c>
      <c r="Q685" s="18">
        <v>0</v>
      </c>
      <c r="R685" s="18">
        <v>0</v>
      </c>
      <c r="S685" s="18">
        <v>0</v>
      </c>
      <c r="T685" s="18">
        <v>0</v>
      </c>
      <c r="U685" s="18">
        <v>0</v>
      </c>
      <c r="V685" s="18">
        <v>0</v>
      </c>
      <c r="W685" s="18">
        <v>0</v>
      </c>
      <c r="X685" s="18">
        <v>0</v>
      </c>
      <c r="Y685" s="18">
        <v>0</v>
      </c>
      <c r="AD685" s="18">
        <v>0</v>
      </c>
      <c r="AE685" s="31">
        <f t="shared" si="2393"/>
        <v>0</v>
      </c>
      <c r="AF685" s="31">
        <f t="shared" si="2394"/>
        <v>0</v>
      </c>
      <c r="AG685" s="31">
        <f t="shared" si="2395"/>
        <v>0</v>
      </c>
      <c r="AH685" s="31">
        <f t="shared" si="2396"/>
        <v>0</v>
      </c>
      <c r="AI685" s="31">
        <f t="shared" si="2397"/>
        <v>0</v>
      </c>
    </row>
    <row r="686" spans="2:35" x14ac:dyDescent="0.2">
      <c r="B686" t="s">
        <v>184</v>
      </c>
      <c r="C686" s="1"/>
      <c r="D686" s="36" t="s">
        <v>76</v>
      </c>
      <c r="E686" s="18">
        <v>0</v>
      </c>
      <c r="F686" s="18">
        <v>0</v>
      </c>
      <c r="G686" s="18">
        <v>0</v>
      </c>
      <c r="H686" s="18">
        <v>0</v>
      </c>
      <c r="I686" s="18">
        <v>0</v>
      </c>
      <c r="J686" s="18">
        <v>0</v>
      </c>
      <c r="K686" s="18">
        <v>8.7880000000000003</v>
      </c>
      <c r="L686" s="18">
        <v>4.5720000000000001</v>
      </c>
      <c r="M686" s="18">
        <v>7.5330000000000004</v>
      </c>
      <c r="N686" s="18">
        <v>14.821999999999999</v>
      </c>
      <c r="O686" s="18">
        <v>21.242000000000001</v>
      </c>
      <c r="P686" s="18">
        <v>13.037000000000001</v>
      </c>
      <c r="Q686" s="18">
        <v>16.731000000000002</v>
      </c>
      <c r="R686" s="18">
        <v>20.387</v>
      </c>
      <c r="S686" s="18">
        <v>29.274000000000001</v>
      </c>
      <c r="T686" s="18">
        <v>17.701000000000001</v>
      </c>
      <c r="U686" s="18">
        <v>21.65</v>
      </c>
      <c r="V686" s="18">
        <v>25.602</v>
      </c>
      <c r="W686" s="18">
        <v>34.81</v>
      </c>
      <c r="X686" s="18">
        <v>18.776</v>
      </c>
      <c r="Y686" s="18">
        <v>22.588999999999999</v>
      </c>
      <c r="AD686" s="18">
        <v>0</v>
      </c>
      <c r="AE686" s="31">
        <f t="shared" si="2393"/>
        <v>0</v>
      </c>
      <c r="AF686" s="31">
        <f t="shared" si="2394"/>
        <v>8.7880000000000003</v>
      </c>
      <c r="AG686" s="31">
        <f t="shared" si="2395"/>
        <v>21.242000000000001</v>
      </c>
      <c r="AH686" s="31">
        <f t="shared" si="2396"/>
        <v>29.274000000000001</v>
      </c>
      <c r="AI686" s="31">
        <f t="shared" si="2397"/>
        <v>34.81</v>
      </c>
    </row>
    <row r="687" spans="2:35" ht="13.5" x14ac:dyDescent="0.35">
      <c r="B687" t="s">
        <v>185</v>
      </c>
      <c r="D687" s="37" t="s">
        <v>76</v>
      </c>
      <c r="E687" s="21">
        <v>155.09</v>
      </c>
      <c r="F687" s="21">
        <v>257.58199999999999</v>
      </c>
      <c r="G687" s="21">
        <v>195.232</v>
      </c>
      <c r="H687" s="21">
        <v>257.58199999999999</v>
      </c>
      <c r="I687" s="21">
        <v>230.13200000000001</v>
      </c>
      <c r="J687" s="21">
        <v>198.63</v>
      </c>
      <c r="K687" s="21">
        <v>280.82799999999997</v>
      </c>
      <c r="L687" s="21">
        <v>189.72900000000001</v>
      </c>
      <c r="M687" s="21">
        <v>287.36</v>
      </c>
      <c r="N687" s="21">
        <v>331.43099999999998</v>
      </c>
      <c r="O687" s="21">
        <v>377.85199999999998</v>
      </c>
      <c r="P687" s="21">
        <v>489.483</v>
      </c>
      <c r="Q687" s="21">
        <v>620.17999999999995</v>
      </c>
      <c r="R687" s="21">
        <v>689.66099999999994</v>
      </c>
      <c r="S687" s="21">
        <v>762.5</v>
      </c>
      <c r="T687" s="21">
        <v>946.08600000000001</v>
      </c>
      <c r="U687" s="21">
        <v>882.17399999999998</v>
      </c>
      <c r="V687" s="21">
        <v>970.98900000000003</v>
      </c>
      <c r="W687" s="21">
        <v>1054.9449999999999</v>
      </c>
      <c r="X687" s="21">
        <v>1291.165</v>
      </c>
      <c r="Y687" s="21">
        <v>1206.7339999999999</v>
      </c>
      <c r="AD687" s="21">
        <v>142.822</v>
      </c>
      <c r="AE687" s="32">
        <f t="shared" si="2393"/>
        <v>195.232</v>
      </c>
      <c r="AF687" s="32">
        <f t="shared" si="2394"/>
        <v>280.82799999999997</v>
      </c>
      <c r="AG687" s="32">
        <f t="shared" si="2395"/>
        <v>377.85199999999998</v>
      </c>
      <c r="AH687" s="32">
        <f t="shared" si="2396"/>
        <v>762.5</v>
      </c>
      <c r="AI687" s="32">
        <f t="shared" si="2397"/>
        <v>1054.9449999999999</v>
      </c>
    </row>
    <row r="688" spans="2:35" x14ac:dyDescent="0.2">
      <c r="B688" s="3" t="s">
        <v>186</v>
      </c>
      <c r="D688" s="38" t="str">
        <f>+IFERROR(D682+SUM(D683:D687),"n/a")</f>
        <v>n/a</v>
      </c>
      <c r="E688" s="38">
        <f t="shared" ref="E688" si="2398">+IFERROR(E682+SUM(E683:E687),"n/a")</f>
        <v>252.209</v>
      </c>
      <c r="F688" s="38">
        <f t="shared" ref="F688" si="2399">+IFERROR(F682+SUM(F683:F687),"n/a")</f>
        <v>351.98899999999998</v>
      </c>
      <c r="G688" s="38">
        <f t="shared" ref="G688" si="2400">+IFERROR(G682+SUM(G683:G687),"n/a")</f>
        <v>292.03500000000003</v>
      </c>
      <c r="H688" s="38">
        <f t="shared" ref="H688" si="2401">+IFERROR(H682+SUM(H683:H687),"n/a")</f>
        <v>351.98899999999998</v>
      </c>
      <c r="I688" s="38">
        <f t="shared" ref="I688" si="2402">+IFERROR(I682+SUM(I683:I687),"n/a")</f>
        <v>326.83300000000003</v>
      </c>
      <c r="J688" s="38">
        <f t="shared" ref="J688" si="2403">+IFERROR(J682+SUM(J683:J687),"n/a")</f>
        <v>299.61500000000001</v>
      </c>
      <c r="K688" s="38">
        <f t="shared" ref="K688" si="2404">+IFERROR(K682+SUM(K683:K687),"n/a")</f>
        <v>391.11799999999994</v>
      </c>
      <c r="L688" s="38">
        <f t="shared" ref="L688" si="2405">+IFERROR(L682+SUM(L683:L687),"n/a")</f>
        <v>300.47900000000004</v>
      </c>
      <c r="M688" s="38">
        <f t="shared" ref="M688" si="2406">+IFERROR(M682+SUM(M683:M687),"n/a")</f>
        <v>399.846</v>
      </c>
      <c r="N688" s="38">
        <f t="shared" ref="N688" si="2407">+IFERROR(N682+SUM(N683:N687),"n/a")</f>
        <v>449.87</v>
      </c>
      <c r="O688" s="38">
        <f t="shared" ref="O688" si="2408">+IFERROR(O682+SUM(O683:O687),"n/a")</f>
        <v>499.72699999999998</v>
      </c>
      <c r="P688" s="38">
        <f t="shared" ref="P688" si="2409">+IFERROR(P682+SUM(P683:P687),"n/a")</f>
        <v>588.59500000000003</v>
      </c>
      <c r="Q688" s="38">
        <f t="shared" ref="Q688" si="2410">+IFERROR(Q682+SUM(Q683:Q687),"n/a")</f>
        <v>702.87699999999995</v>
      </c>
      <c r="R688" s="38">
        <f t="shared" ref="R688" si="2411">+IFERROR(R682+SUM(R683:R687),"n/a")</f>
        <v>759.96799999999996</v>
      </c>
      <c r="S688" s="38">
        <f t="shared" ref="S688" si="2412">+IFERROR(S682+SUM(S683:S687),"n/a")</f>
        <v>819.16499999999996</v>
      </c>
      <c r="T688" s="38">
        <f t="shared" ref="T688" si="2413">+IFERROR(T682+SUM(T683:T687),"n/a")</f>
        <v>987.33600000000001</v>
      </c>
      <c r="U688" s="38">
        <f t="shared" ref="U688" si="2414">+IFERROR(U682+SUM(U683:U687),"n/a")</f>
        <v>916.44200000000001</v>
      </c>
      <c r="V688" s="38">
        <f t="shared" ref="V688" si="2415">+IFERROR(V682+SUM(V683:V687),"n/a")</f>
        <v>999.495</v>
      </c>
      <c r="W688" s="38">
        <f t="shared" ref="W688:X688" si="2416">+IFERROR(W682+SUM(W683:W687),"n/a")</f>
        <v>1078.123</v>
      </c>
      <c r="X688" s="38">
        <f t="shared" si="2416"/>
        <v>1330.098</v>
      </c>
      <c r="Y688" s="38">
        <f t="shared" ref="Y688" si="2417">+IFERROR(Y682+SUM(Y683:Y687),"n/a")</f>
        <v>1199.316</v>
      </c>
      <c r="AD688" s="38">
        <f t="shared" ref="AD688" si="2418">+IFERROR(AD682+SUM(AD683:AD687),"n/a")</f>
        <v>201.49199999999999</v>
      </c>
      <c r="AE688" s="38">
        <f t="shared" si="2393"/>
        <v>292.03500000000003</v>
      </c>
      <c r="AF688" s="38">
        <f t="shared" si="2394"/>
        <v>391.11799999999994</v>
      </c>
      <c r="AG688" s="38">
        <f t="shared" si="2395"/>
        <v>499.72699999999998</v>
      </c>
      <c r="AH688" s="38">
        <f t="shared" si="2396"/>
        <v>819.16499999999996</v>
      </c>
      <c r="AI688" s="38">
        <f t="shared" si="2397"/>
        <v>1078.123</v>
      </c>
    </row>
    <row r="689" spans="2:35" ht="13.5" x14ac:dyDescent="0.35">
      <c r="B689" t="s">
        <v>187</v>
      </c>
      <c r="D689" s="37" t="s">
        <v>76</v>
      </c>
      <c r="E689" s="21">
        <v>2.4470000000000001</v>
      </c>
      <c r="F689" s="21">
        <v>3.5859999999999999</v>
      </c>
      <c r="G689" s="21">
        <v>3.5870000000000002</v>
      </c>
      <c r="H689" s="21">
        <v>3.5859999999999999</v>
      </c>
      <c r="I689" s="21">
        <v>4.1070000000000002</v>
      </c>
      <c r="J689" s="21">
        <v>3.3820000000000001</v>
      </c>
      <c r="K689" s="21">
        <v>3.5419999999999998</v>
      </c>
      <c r="L689" s="21">
        <v>3.7429999999999999</v>
      </c>
      <c r="M689" s="21">
        <v>3.9849999999999999</v>
      </c>
      <c r="N689" s="21">
        <v>4.4000000000000004</v>
      </c>
      <c r="O689" s="21">
        <v>4.968</v>
      </c>
      <c r="P689" s="21">
        <v>5.0549999999999997</v>
      </c>
      <c r="Q689" s="21">
        <v>5.3330000000000002</v>
      </c>
      <c r="R689" s="21">
        <v>5.8019999999999996</v>
      </c>
      <c r="S689" s="21">
        <v>6.524</v>
      </c>
      <c r="T689" s="21">
        <v>8.9009999999999998</v>
      </c>
      <c r="U689" s="21">
        <v>9.2059999999999995</v>
      </c>
      <c r="V689" s="21">
        <v>9.9510000000000005</v>
      </c>
      <c r="W689" s="21">
        <v>25.09</v>
      </c>
      <c r="X689" s="21">
        <v>28.49</v>
      </c>
      <c r="Y689" s="21">
        <v>31.663</v>
      </c>
      <c r="AD689" s="21">
        <v>12.426</v>
      </c>
      <c r="AE689" s="32">
        <f t="shared" si="2393"/>
        <v>3.5870000000000002</v>
      </c>
      <c r="AF689" s="32">
        <f t="shared" si="2394"/>
        <v>3.5419999999999998</v>
      </c>
      <c r="AG689" s="32">
        <f t="shared" si="2395"/>
        <v>4.968</v>
      </c>
      <c r="AH689" s="32">
        <f t="shared" si="2396"/>
        <v>6.524</v>
      </c>
      <c r="AI689" s="32">
        <f t="shared" si="2397"/>
        <v>25.09</v>
      </c>
    </row>
    <row r="690" spans="2:35" x14ac:dyDescent="0.2">
      <c r="B690" s="6" t="s">
        <v>188</v>
      </c>
      <c r="D690" s="38" t="str">
        <f>+IFERROR(D688+D689,"n/a")</f>
        <v>n/a</v>
      </c>
      <c r="E690" s="38">
        <f t="shared" ref="E690" si="2419">+IFERROR(E688+E689,"n/a")</f>
        <v>254.65600000000001</v>
      </c>
      <c r="F690" s="38">
        <f t="shared" ref="F690" si="2420">+IFERROR(F688+F689,"n/a")</f>
        <v>355.57499999999999</v>
      </c>
      <c r="G690" s="38">
        <f t="shared" ref="G690" si="2421">+IFERROR(G688+G689,"n/a")</f>
        <v>295.62200000000001</v>
      </c>
      <c r="H690" s="38">
        <f t="shared" ref="H690" si="2422">+IFERROR(H688+H689,"n/a")</f>
        <v>355.57499999999999</v>
      </c>
      <c r="I690" s="38">
        <f t="shared" ref="I690" si="2423">+IFERROR(I688+I689,"n/a")</f>
        <v>330.94000000000005</v>
      </c>
      <c r="J690" s="38">
        <f t="shared" ref="J690" si="2424">+IFERROR(J688+J689,"n/a")</f>
        <v>302.99700000000001</v>
      </c>
      <c r="K690" s="38">
        <f t="shared" ref="K690" si="2425">+IFERROR(K688+K689,"n/a")</f>
        <v>394.65999999999991</v>
      </c>
      <c r="L690" s="38">
        <f t="shared" ref="L690" si="2426">+IFERROR(L688+L689,"n/a")</f>
        <v>304.22200000000004</v>
      </c>
      <c r="M690" s="38">
        <f t="shared" ref="M690" si="2427">+IFERROR(M688+M689,"n/a")</f>
        <v>403.83100000000002</v>
      </c>
      <c r="N690" s="38">
        <f t="shared" ref="N690" si="2428">+IFERROR(N688+N689,"n/a")</f>
        <v>454.27</v>
      </c>
      <c r="O690" s="38">
        <f t="shared" ref="O690" si="2429">+IFERROR(O688+O689,"n/a")</f>
        <v>504.69499999999999</v>
      </c>
      <c r="P690" s="38">
        <f t="shared" ref="P690" si="2430">+IFERROR(P688+P689,"n/a")</f>
        <v>593.65</v>
      </c>
      <c r="Q690" s="38">
        <f t="shared" ref="Q690" si="2431">+IFERROR(Q688+Q689,"n/a")</f>
        <v>708.20999999999992</v>
      </c>
      <c r="R690" s="38">
        <f t="shared" ref="R690" si="2432">+IFERROR(R688+R689,"n/a")</f>
        <v>765.77</v>
      </c>
      <c r="S690" s="38">
        <f t="shared" ref="S690" si="2433">+IFERROR(S688+S689,"n/a")</f>
        <v>825.68899999999996</v>
      </c>
      <c r="T690" s="38">
        <f t="shared" ref="T690" si="2434">+IFERROR(T688+T689,"n/a")</f>
        <v>996.23699999999997</v>
      </c>
      <c r="U690" s="38">
        <f t="shared" ref="U690" si="2435">+IFERROR(U688+U689,"n/a")</f>
        <v>925.64800000000002</v>
      </c>
      <c r="V690" s="38">
        <f t="shared" ref="V690" si="2436">+IFERROR(V688+V689,"n/a")</f>
        <v>1009.446</v>
      </c>
      <c r="W690" s="38">
        <f t="shared" ref="W690:X690" si="2437">+IFERROR(W688+W689,"n/a")</f>
        <v>1103.213</v>
      </c>
      <c r="X690" s="38">
        <f t="shared" si="2437"/>
        <v>1358.588</v>
      </c>
      <c r="Y690" s="38">
        <f t="shared" ref="Y690" si="2438">+IFERROR(Y688+Y689,"n/a")</f>
        <v>1230.979</v>
      </c>
      <c r="AD690" s="38">
        <f t="shared" ref="AD690" si="2439">+IFERROR(AD688+AD689,"n/a")</f>
        <v>213.91799999999998</v>
      </c>
      <c r="AE690" s="38">
        <f t="shared" si="2393"/>
        <v>295.62200000000001</v>
      </c>
      <c r="AF690" s="38">
        <f t="shared" si="2394"/>
        <v>394.65999999999991</v>
      </c>
      <c r="AG690" s="38">
        <f t="shared" si="2395"/>
        <v>504.69499999999999</v>
      </c>
      <c r="AH690" s="38">
        <f t="shared" si="2396"/>
        <v>825.68899999999996</v>
      </c>
      <c r="AI690" s="38">
        <f t="shared" si="2397"/>
        <v>1103.213</v>
      </c>
    </row>
    <row r="691" spans="2:35" x14ac:dyDescent="0.2">
      <c r="B691" s="3"/>
      <c r="D691" s="36"/>
      <c r="E691" s="18"/>
      <c r="F691" s="18"/>
      <c r="G691" s="18"/>
      <c r="H691" s="18"/>
      <c r="I691" s="18"/>
      <c r="J691" s="18"/>
      <c r="K691" s="18"/>
      <c r="L691" s="18"/>
      <c r="M691" s="18"/>
      <c r="N691" s="18"/>
      <c r="O691" s="18"/>
      <c r="P691" s="18"/>
      <c r="Q691" s="18"/>
      <c r="R691" s="18"/>
      <c r="S691" s="18"/>
      <c r="T691" s="18"/>
      <c r="U691" s="18"/>
      <c r="V691" s="18"/>
      <c r="W691" s="18"/>
      <c r="X691" s="18"/>
      <c r="Y691" s="18"/>
      <c r="AD691" s="18"/>
      <c r="AE691" s="31"/>
      <c r="AF691" s="31"/>
      <c r="AG691" s="31"/>
      <c r="AH691" s="31"/>
      <c r="AI691" s="31"/>
    </row>
    <row r="692" spans="2:35" x14ac:dyDescent="0.2">
      <c r="B692" s="4" t="s">
        <v>189</v>
      </c>
      <c r="D692" s="38" t="str">
        <f>+IFERROR(D680+D690,"n/a")</f>
        <v>n/a</v>
      </c>
      <c r="E692" s="38">
        <f t="shared" ref="E692:W692" si="2440">+IFERROR(E680+E690,"n/a")</f>
        <v>1927.3100000000002</v>
      </c>
      <c r="F692" s="38">
        <f t="shared" si="2440"/>
        <v>2134.2269999999999</v>
      </c>
      <c r="G692" s="38">
        <f t="shared" si="2440"/>
        <v>2187.5810000000001</v>
      </c>
      <c r="H692" s="38">
        <f t="shared" si="2440"/>
        <v>2249.7629999999999</v>
      </c>
      <c r="I692" s="38">
        <f t="shared" si="2440"/>
        <v>2483.1010000000001</v>
      </c>
      <c r="J692" s="38">
        <f t="shared" si="2440"/>
        <v>2545.6609999999996</v>
      </c>
      <c r="K692" s="38">
        <f t="shared" si="2440"/>
        <v>2806.7420000000002</v>
      </c>
      <c r="L692" s="38">
        <f t="shared" si="2440"/>
        <v>2886.6</v>
      </c>
      <c r="M692" s="38">
        <f t="shared" si="2440"/>
        <v>3203.8159999999998</v>
      </c>
      <c r="N692" s="38">
        <f t="shared" si="2440"/>
        <v>3387.08</v>
      </c>
      <c r="O692" s="38">
        <f t="shared" si="2440"/>
        <v>3607.9240000000004</v>
      </c>
      <c r="P692" s="38">
        <f t="shared" si="2440"/>
        <v>3607.0879999999997</v>
      </c>
      <c r="Q692" s="38">
        <f t="shared" si="2440"/>
        <v>4104.62</v>
      </c>
      <c r="R692" s="38">
        <f t="shared" si="2440"/>
        <v>4518.3959999999997</v>
      </c>
      <c r="S692" s="38">
        <f t="shared" si="2440"/>
        <v>5121.6470000000008</v>
      </c>
      <c r="T692" s="38">
        <f t="shared" si="2440"/>
        <v>5441.0220000000008</v>
      </c>
      <c r="U692" s="38">
        <f t="shared" si="2440"/>
        <v>5828.0590000000011</v>
      </c>
      <c r="V692" s="38">
        <f t="shared" si="2440"/>
        <v>6079.2750000000015</v>
      </c>
      <c r="W692" s="38">
        <f t="shared" si="2440"/>
        <v>6821.9319999999998</v>
      </c>
      <c r="X692" s="38">
        <f t="shared" ref="X692:Y692" si="2441">+IFERROR(X680+X690,"n/a")</f>
        <v>6909.2259999999987</v>
      </c>
      <c r="Y692" s="38">
        <f t="shared" si="2441"/>
        <v>7167.889000000001</v>
      </c>
      <c r="AD692" s="38">
        <f t="shared" ref="AD692" si="2442">+IFERROR(AD680+AD690,"n/a")</f>
        <v>1699.652</v>
      </c>
      <c r="AE692" s="38">
        <f t="shared" ref="AE692" si="2443">+G692</f>
        <v>2187.5810000000001</v>
      </c>
      <c r="AF692" s="38">
        <f t="shared" ref="AF692" si="2444">+K692</f>
        <v>2806.7420000000002</v>
      </c>
      <c r="AG692" s="38">
        <f t="shared" ref="AG692" si="2445">+O692</f>
        <v>3607.9240000000004</v>
      </c>
      <c r="AH692" s="38">
        <f t="shared" ref="AH692" si="2446">+S692</f>
        <v>5121.6470000000008</v>
      </c>
      <c r="AI692" s="38">
        <f t="shared" ref="AI692" si="2447">+W692</f>
        <v>6821.9319999999998</v>
      </c>
    </row>
    <row r="693" spans="2:35" x14ac:dyDescent="0.2">
      <c r="B693" s="4"/>
      <c r="D693" s="38"/>
      <c r="E693" s="38"/>
      <c r="F693" s="38"/>
      <c r="G693" s="38"/>
      <c r="H693" s="38"/>
      <c r="I693" s="38"/>
      <c r="J693" s="38"/>
      <c r="K693" s="38"/>
      <c r="L693" s="38"/>
      <c r="M693" s="38"/>
      <c r="N693" s="38"/>
      <c r="O693" s="38"/>
      <c r="P693" s="38"/>
      <c r="Q693" s="38"/>
      <c r="R693" s="38"/>
      <c r="S693" s="38"/>
      <c r="T693" s="38"/>
      <c r="U693" s="38"/>
      <c r="V693" s="38"/>
      <c r="W693" s="38"/>
      <c r="AD693" s="38"/>
      <c r="AE693" s="38"/>
      <c r="AF693" s="38"/>
      <c r="AG693" s="38"/>
      <c r="AH693" s="38"/>
      <c r="AI693" s="38"/>
    </row>
    <row r="694" spans="2:35" x14ac:dyDescent="0.2">
      <c r="B694" s="5" t="s">
        <v>190</v>
      </c>
      <c r="D694" s="38"/>
      <c r="E694" s="38"/>
      <c r="F694" s="38"/>
      <c r="G694" s="38"/>
      <c r="H694" s="38"/>
      <c r="I694" s="38"/>
      <c r="J694" s="38"/>
      <c r="K694" s="38"/>
      <c r="L694" s="38"/>
      <c r="M694" s="38"/>
      <c r="N694" s="38"/>
      <c r="O694" s="38"/>
      <c r="P694" s="38"/>
      <c r="Q694" s="38"/>
      <c r="R694" s="38"/>
      <c r="S694" s="38"/>
      <c r="T694" s="38"/>
      <c r="U694" s="38"/>
      <c r="V694" s="38"/>
      <c r="W694" s="38"/>
      <c r="Y694" s="74"/>
      <c r="AD694" s="38"/>
      <c r="AE694" s="38"/>
      <c r="AF694" s="38"/>
      <c r="AG694" s="38"/>
      <c r="AH694" s="38"/>
      <c r="AI694" s="38"/>
    </row>
    <row r="695" spans="2:35" x14ac:dyDescent="0.2">
      <c r="B695" t="s">
        <v>202</v>
      </c>
      <c r="D695" s="36" t="s">
        <v>76</v>
      </c>
      <c r="E695" s="18">
        <v>1228.2159999999999</v>
      </c>
      <c r="F695" s="18">
        <v>1275.183</v>
      </c>
      <c r="G695" s="18">
        <v>1399.5170000000001</v>
      </c>
      <c r="H695" s="18">
        <v>1405.722</v>
      </c>
      <c r="I695" s="18">
        <v>1353.4369999999999</v>
      </c>
      <c r="J695" s="18">
        <v>1387.808</v>
      </c>
      <c r="K695" s="18">
        <v>1526.443</v>
      </c>
      <c r="L695" s="18">
        <v>1628.8330000000001</v>
      </c>
      <c r="M695" s="18">
        <v>1862.1579999999999</v>
      </c>
      <c r="N695" s="18">
        <v>2215.4479999999999</v>
      </c>
      <c r="O695" s="18">
        <v>2573.1529999999998</v>
      </c>
      <c r="P695" s="18">
        <v>2521.4870000000001</v>
      </c>
      <c r="Q695" s="18">
        <v>2651.73</v>
      </c>
      <c r="R695" s="18">
        <v>3001.5160000000001</v>
      </c>
      <c r="S695" s="18">
        <v>3369.5120000000002</v>
      </c>
      <c r="T695" s="18">
        <v>3472.6439999999998</v>
      </c>
      <c r="U695" s="18">
        <v>3544.8049999999998</v>
      </c>
      <c r="V695" s="18">
        <v>4016.5369999999998</v>
      </c>
      <c r="W695" s="18">
        <v>4478.4889999999996</v>
      </c>
      <c r="X695" s="18">
        <v>4774.3450000000003</v>
      </c>
      <c r="Y695" s="18">
        <v>5127.2920000000004</v>
      </c>
      <c r="AD695" s="18">
        <v>1187.797</v>
      </c>
      <c r="AE695" s="31">
        <f t="shared" ref="AE695" si="2448">+G695</f>
        <v>1399.5170000000001</v>
      </c>
      <c r="AF695" s="31">
        <f t="shared" ref="AF695" si="2449">+K695</f>
        <v>1526.443</v>
      </c>
      <c r="AG695" s="31">
        <f t="shared" ref="AG695" si="2450">+O695</f>
        <v>2573.1529999999998</v>
      </c>
      <c r="AH695" s="31">
        <f t="shared" ref="AH695" si="2451">+S695</f>
        <v>3369.5120000000002</v>
      </c>
      <c r="AI695" s="31">
        <f t="shared" ref="AI695" si="2452">+W695</f>
        <v>4478.4889999999996</v>
      </c>
    </row>
    <row r="696" spans="2:35" ht="13.5" x14ac:dyDescent="0.35">
      <c r="B696" t="s">
        <v>201</v>
      </c>
      <c r="D696" s="37" t="s">
        <v>76</v>
      </c>
      <c r="E696" s="21">
        <v>-97.347999999999999</v>
      </c>
      <c r="F696" s="21">
        <v>-100.627</v>
      </c>
      <c r="G696" s="21">
        <v>-107.413</v>
      </c>
      <c r="H696" s="21">
        <v>-120.548</v>
      </c>
      <c r="I696" s="21">
        <v>-125.447</v>
      </c>
      <c r="J696" s="21">
        <v>-134.10900000000001</v>
      </c>
      <c r="K696" s="21">
        <v>-121.889</v>
      </c>
      <c r="L696" s="21">
        <v>-122.071</v>
      </c>
      <c r="M696" s="21">
        <v>-118.697</v>
      </c>
      <c r="N696" s="21">
        <v>-129.24</v>
      </c>
      <c r="O696" s="21">
        <v>-142.416</v>
      </c>
      <c r="P696" s="21">
        <v>-160.12100000000001</v>
      </c>
      <c r="Q696" s="21">
        <v>-162.91300000000001</v>
      </c>
      <c r="R696" s="21">
        <v>-175.74600000000001</v>
      </c>
      <c r="S696" s="21">
        <v>-214.702</v>
      </c>
      <c r="T696" s="21">
        <v>-225.58600000000001</v>
      </c>
      <c r="U696" s="21">
        <v>-214.27500000000001</v>
      </c>
      <c r="V696" s="21">
        <v>-226.685</v>
      </c>
      <c r="W696" s="21">
        <v>-242.53200000000001</v>
      </c>
      <c r="X696" s="21">
        <v>-250.50399999999999</v>
      </c>
      <c r="Y696" s="21">
        <v>-269.97699999999998</v>
      </c>
      <c r="AD696" s="21">
        <v>-120.795</v>
      </c>
      <c r="AE696" s="32">
        <f t="shared" ref="AE696:AE697" si="2453">+G696</f>
        <v>-107.413</v>
      </c>
      <c r="AF696" s="32">
        <f t="shared" ref="AF696:AF697" si="2454">+K696</f>
        <v>-121.889</v>
      </c>
      <c r="AG696" s="32">
        <f t="shared" ref="AG696:AG697" si="2455">+O696</f>
        <v>-142.416</v>
      </c>
      <c r="AH696" s="32">
        <f t="shared" ref="AH696:AH697" si="2456">+S696</f>
        <v>-214.702</v>
      </c>
      <c r="AI696" s="32">
        <f t="shared" ref="AI696:AI697" si="2457">+W696</f>
        <v>-242.53200000000001</v>
      </c>
    </row>
    <row r="697" spans="2:35" s="4" customFormat="1" x14ac:dyDescent="0.2">
      <c r="B697" s="6" t="s">
        <v>203</v>
      </c>
      <c r="D697" s="38" t="str">
        <f>+IFERROR(D695+D696,"n/a")</f>
        <v>n/a</v>
      </c>
      <c r="E697" s="38">
        <f t="shared" ref="E697:Y697" si="2458">+IFERROR(E695+E696,"n/a")</f>
        <v>1130.8679999999999</v>
      </c>
      <c r="F697" s="38">
        <f t="shared" si="2458"/>
        <v>1174.556</v>
      </c>
      <c r="G697" s="38">
        <f t="shared" si="2458"/>
        <v>1292.104</v>
      </c>
      <c r="H697" s="38">
        <f t="shared" si="2458"/>
        <v>1285.174</v>
      </c>
      <c r="I697" s="38">
        <f t="shared" si="2458"/>
        <v>1227.9899999999998</v>
      </c>
      <c r="J697" s="38">
        <f t="shared" si="2458"/>
        <v>1253.6990000000001</v>
      </c>
      <c r="K697" s="38">
        <f t="shared" si="2458"/>
        <v>1404.5540000000001</v>
      </c>
      <c r="L697" s="38">
        <f t="shared" si="2458"/>
        <v>1506.7620000000002</v>
      </c>
      <c r="M697" s="38">
        <f t="shared" si="2458"/>
        <v>1743.4609999999998</v>
      </c>
      <c r="N697" s="38">
        <f t="shared" si="2458"/>
        <v>2086.2079999999996</v>
      </c>
      <c r="O697" s="38">
        <f t="shared" si="2458"/>
        <v>2430.7369999999996</v>
      </c>
      <c r="P697" s="38">
        <f t="shared" si="2458"/>
        <v>2361.366</v>
      </c>
      <c r="Q697" s="38">
        <f t="shared" si="2458"/>
        <v>2488.817</v>
      </c>
      <c r="R697" s="38">
        <f t="shared" si="2458"/>
        <v>2825.77</v>
      </c>
      <c r="S697" s="38">
        <f t="shared" si="2458"/>
        <v>3154.8100000000004</v>
      </c>
      <c r="T697" s="38">
        <f t="shared" si="2458"/>
        <v>3247.058</v>
      </c>
      <c r="U697" s="38">
        <f t="shared" si="2458"/>
        <v>3330.5299999999997</v>
      </c>
      <c r="V697" s="38">
        <f t="shared" si="2458"/>
        <v>3789.8519999999999</v>
      </c>
      <c r="W697" s="38">
        <f t="shared" si="2458"/>
        <v>4235.9569999999994</v>
      </c>
      <c r="X697" s="38">
        <f t="shared" si="2458"/>
        <v>4523.8410000000003</v>
      </c>
      <c r="Y697" s="38">
        <f t="shared" si="2458"/>
        <v>4857.3150000000005</v>
      </c>
      <c r="AD697" s="38">
        <f t="shared" ref="AD697" si="2459">+IFERROR(AD695+AD696,"n/a")</f>
        <v>1067.002</v>
      </c>
      <c r="AE697" s="20">
        <f t="shared" si="2453"/>
        <v>1292.104</v>
      </c>
      <c r="AF697" s="20">
        <f t="shared" si="2454"/>
        <v>1404.5540000000001</v>
      </c>
      <c r="AG697" s="20">
        <f t="shared" si="2455"/>
        <v>2430.7369999999996</v>
      </c>
      <c r="AH697" s="20">
        <f t="shared" si="2456"/>
        <v>3154.8100000000004</v>
      </c>
      <c r="AI697" s="20">
        <f t="shared" si="2457"/>
        <v>4235.9569999999994</v>
      </c>
    </row>
    <row r="698" spans="2:35" x14ac:dyDescent="0.2">
      <c r="B698" s="4"/>
      <c r="D698" s="38"/>
      <c r="E698" s="38"/>
      <c r="F698" s="38"/>
      <c r="G698" s="38"/>
      <c r="H698" s="38"/>
      <c r="I698" s="38"/>
      <c r="J698" s="38"/>
      <c r="K698" s="38"/>
      <c r="L698" s="38"/>
      <c r="M698" s="38"/>
      <c r="N698" s="38"/>
      <c r="O698" s="38"/>
      <c r="P698" s="38"/>
      <c r="Q698" s="38"/>
      <c r="R698" s="38"/>
      <c r="S698" s="38"/>
      <c r="T698" s="38"/>
      <c r="U698" s="38"/>
      <c r="V698" s="38"/>
      <c r="W698" s="38"/>
      <c r="AD698" s="38"/>
      <c r="AE698" s="38"/>
      <c r="AF698" s="38"/>
      <c r="AG698" s="38"/>
      <c r="AH698" s="38"/>
      <c r="AI698" s="38"/>
    </row>
    <row r="699" spans="2:35" x14ac:dyDescent="0.2">
      <c r="B699" s="7" t="s">
        <v>204</v>
      </c>
      <c r="D699" s="38"/>
      <c r="E699" s="38"/>
      <c r="F699" s="38"/>
      <c r="G699" s="38"/>
      <c r="H699" s="38"/>
      <c r="I699" s="38"/>
      <c r="J699" s="38"/>
      <c r="K699" s="38"/>
      <c r="L699" s="38"/>
      <c r="M699" s="38"/>
      <c r="N699" s="38"/>
      <c r="O699" s="38"/>
      <c r="P699" s="38"/>
      <c r="Q699" s="38"/>
      <c r="R699" s="38"/>
      <c r="S699" s="38"/>
      <c r="T699" s="38"/>
      <c r="U699" s="38"/>
      <c r="V699" s="38"/>
      <c r="W699" s="38"/>
      <c r="AD699" s="38"/>
      <c r="AE699" s="38"/>
      <c r="AF699" s="38"/>
      <c r="AG699" s="38"/>
      <c r="AH699" s="38"/>
      <c r="AI699" s="38"/>
    </row>
    <row r="700" spans="2:35" x14ac:dyDescent="0.2">
      <c r="B700" s="8" t="s">
        <v>207</v>
      </c>
      <c r="D700" s="78">
        <f>-AD696</f>
        <v>120.795</v>
      </c>
      <c r="E700" s="78" t="str">
        <f>IFERROR(-D696,"n/a")</f>
        <v>n/a</v>
      </c>
      <c r="F700" s="78">
        <f t="shared" ref="F700:Y700" si="2460">IFERROR(-E696,"n/a")</f>
        <v>97.347999999999999</v>
      </c>
      <c r="G700" s="78">
        <f t="shared" si="2460"/>
        <v>100.627</v>
      </c>
      <c r="H700" s="78">
        <f t="shared" si="2460"/>
        <v>107.413</v>
      </c>
      <c r="I700" s="78">
        <f t="shared" si="2460"/>
        <v>120.548</v>
      </c>
      <c r="J700" s="78">
        <f t="shared" si="2460"/>
        <v>125.447</v>
      </c>
      <c r="K700" s="78">
        <f t="shared" si="2460"/>
        <v>134.10900000000001</v>
      </c>
      <c r="L700" s="78">
        <f t="shared" si="2460"/>
        <v>121.889</v>
      </c>
      <c r="M700" s="78">
        <f t="shared" si="2460"/>
        <v>122.071</v>
      </c>
      <c r="N700" s="78">
        <f t="shared" si="2460"/>
        <v>118.697</v>
      </c>
      <c r="O700" s="78">
        <f t="shared" si="2460"/>
        <v>129.24</v>
      </c>
      <c r="P700" s="78">
        <f t="shared" si="2460"/>
        <v>142.416</v>
      </c>
      <c r="Q700" s="78">
        <f t="shared" si="2460"/>
        <v>160.12100000000001</v>
      </c>
      <c r="R700" s="78">
        <f t="shared" si="2460"/>
        <v>162.91300000000001</v>
      </c>
      <c r="S700" s="78">
        <f t="shared" si="2460"/>
        <v>175.74600000000001</v>
      </c>
      <c r="T700" s="78">
        <f t="shared" si="2460"/>
        <v>214.702</v>
      </c>
      <c r="U700" s="78">
        <f t="shared" si="2460"/>
        <v>225.58600000000001</v>
      </c>
      <c r="V700" s="78">
        <f t="shared" si="2460"/>
        <v>214.27500000000001</v>
      </c>
      <c r="W700" s="78">
        <f t="shared" si="2460"/>
        <v>226.685</v>
      </c>
      <c r="X700" s="78">
        <f t="shared" si="2460"/>
        <v>242.53200000000001</v>
      </c>
      <c r="Y700" s="78">
        <f t="shared" si="2460"/>
        <v>250.50399999999999</v>
      </c>
      <c r="AD700" s="24">
        <v>90.147999999999996</v>
      </c>
      <c r="AE700" s="78">
        <f t="shared" ref="AE700:AI700" si="2461">IFERROR(-AD696,"n/a")</f>
        <v>120.795</v>
      </c>
      <c r="AF700" s="78">
        <f t="shared" si="2461"/>
        <v>107.413</v>
      </c>
      <c r="AG700" s="78">
        <f t="shared" si="2461"/>
        <v>121.889</v>
      </c>
      <c r="AH700" s="78">
        <f t="shared" si="2461"/>
        <v>142.416</v>
      </c>
      <c r="AI700" s="78">
        <f t="shared" si="2461"/>
        <v>214.702</v>
      </c>
    </row>
    <row r="701" spans="2:35" x14ac:dyDescent="0.2">
      <c r="B701" s="8" t="s">
        <v>192</v>
      </c>
      <c r="D701" s="47" t="s">
        <v>76</v>
      </c>
      <c r="E701" s="47" t="s">
        <v>76</v>
      </c>
      <c r="F701" s="47" t="s">
        <v>76</v>
      </c>
      <c r="G701" s="47" t="s">
        <v>76</v>
      </c>
      <c r="H701" s="24">
        <v>12.308</v>
      </c>
      <c r="I701" s="24">
        <v>7.7560000000000002</v>
      </c>
      <c r="J701" s="24">
        <v>3.7340000000000018</v>
      </c>
      <c r="K701" s="24">
        <v>-5.8219999999999992</v>
      </c>
      <c r="L701" s="24">
        <v>5.4970000000000008</v>
      </c>
      <c r="M701" s="24">
        <v>1.3849999999999989</v>
      </c>
      <c r="N701" s="24">
        <v>1.572000000000001</v>
      </c>
      <c r="O701" s="24">
        <v>9.1730000000000018</v>
      </c>
      <c r="P701" s="24">
        <v>17.754999999999999</v>
      </c>
      <c r="Q701" s="24">
        <v>-9.9000000000000199E-2</v>
      </c>
      <c r="R701" s="24">
        <v>-6.5669999999999966</v>
      </c>
      <c r="S701" s="24">
        <v>12.102</v>
      </c>
      <c r="T701" s="24">
        <v>4.0420000000000007</v>
      </c>
      <c r="U701" s="24">
        <v>8.7719999999999985</v>
      </c>
      <c r="V701" s="24">
        <v>9.0489999999999995</v>
      </c>
      <c r="W701" s="47">
        <v>11.302</v>
      </c>
      <c r="X701" s="47">
        <f>-11.755+15.114+6.027</f>
        <v>9.3859999999999992</v>
      </c>
      <c r="Y701" s="47">
        <f>-27.4+10.319+37.905-X701</f>
        <v>11.438000000000006</v>
      </c>
      <c r="AD701" s="24">
        <v>62.767000000000003</v>
      </c>
      <c r="AE701" s="24">
        <v>32.953000000000003</v>
      </c>
      <c r="AF701" s="25">
        <f>+IFERROR(H701+I701+J701+K701,"n/a")</f>
        <v>17.976000000000003</v>
      </c>
      <c r="AG701" s="25">
        <f>+IFERROR(L701+M701+N701+O701,"n/a")</f>
        <v>17.627000000000002</v>
      </c>
      <c r="AH701" s="25">
        <f>+IFERROR(P701+Q701+R701+S701,"n/a")</f>
        <v>23.191000000000003</v>
      </c>
      <c r="AI701" s="78">
        <f>+IFERROR(T701+U701+V701+W701,"n/a")</f>
        <v>33.164999999999999</v>
      </c>
    </row>
    <row r="702" spans="2:35" x14ac:dyDescent="0.2">
      <c r="B702" s="8" t="s">
        <v>193</v>
      </c>
      <c r="D702" s="47" t="s">
        <v>76</v>
      </c>
      <c r="E702" s="47" t="s">
        <v>76</v>
      </c>
      <c r="F702" s="47" t="s">
        <v>76</v>
      </c>
      <c r="G702" s="47" t="s">
        <v>76</v>
      </c>
      <c r="H702" s="24">
        <v>14.474</v>
      </c>
      <c r="I702" s="24">
        <v>4.2540000000000013</v>
      </c>
      <c r="J702" s="24">
        <v>4.2429999999999986</v>
      </c>
      <c r="K702" s="24">
        <v>4.3719999999999999</v>
      </c>
      <c r="L702" s="24">
        <v>16.111000000000001</v>
      </c>
      <c r="M702" s="24">
        <v>13.806999999999999</v>
      </c>
      <c r="N702" s="24">
        <v>13.808999999999997</v>
      </c>
      <c r="O702" s="24">
        <v>10.652000000000001</v>
      </c>
      <c r="P702" s="24">
        <v>15.315</v>
      </c>
      <c r="Q702" s="24">
        <v>22.298999999999999</v>
      </c>
      <c r="R702" s="24">
        <v>24.712000000000003</v>
      </c>
      <c r="S702" s="24">
        <v>3.5620000000000047</v>
      </c>
      <c r="T702" s="24">
        <v>19.524999999999999</v>
      </c>
      <c r="U702" s="24">
        <v>17.185000000000002</v>
      </c>
      <c r="V702" s="24">
        <v>20.612000000000002</v>
      </c>
      <c r="W702" s="47">
        <v>17.754999999999995</v>
      </c>
      <c r="X702" s="24">
        <v>21.867000000000001</v>
      </c>
      <c r="Y702" s="24">
        <f>43.837-X702</f>
        <v>21.970000000000002</v>
      </c>
      <c r="AD702" s="24">
        <v>16.021999999999998</v>
      </c>
      <c r="AE702" s="24">
        <v>25.34</v>
      </c>
      <c r="AF702" s="25">
        <f t="shared" ref="AF702:AF704" si="2462">+IFERROR(H702+I702+J702+K702,"n/a")</f>
        <v>27.343</v>
      </c>
      <c r="AG702" s="25">
        <f t="shared" ref="AG702:AG704" si="2463">+IFERROR(L702+M702+N702+O702,"n/a")</f>
        <v>54.378999999999998</v>
      </c>
      <c r="AH702" s="25">
        <f t="shared" ref="AH702:AH704" si="2464">+IFERROR(P702+Q702+R702+S702,"n/a")</f>
        <v>65.888000000000005</v>
      </c>
      <c r="AI702" s="78">
        <f t="shared" ref="AI702:AI704" si="2465">+IFERROR(T702+U702+V702+W702,"n/a")</f>
        <v>75.076999999999998</v>
      </c>
    </row>
    <row r="703" spans="2:35" x14ac:dyDescent="0.2">
      <c r="B703" s="8" t="s">
        <v>194</v>
      </c>
      <c r="D703" s="47" t="s">
        <v>76</v>
      </c>
      <c r="E703" s="47" t="s">
        <v>76</v>
      </c>
      <c r="F703" s="47" t="s">
        <v>76</v>
      </c>
      <c r="G703" s="47" t="s">
        <v>76</v>
      </c>
      <c r="H703" s="24">
        <v>-6.468</v>
      </c>
      <c r="I703" s="24">
        <v>-3.3580000000000005</v>
      </c>
      <c r="J703" s="24">
        <v>-4.5860000000000003</v>
      </c>
      <c r="K703" s="24">
        <v>-5.4029999999999969</v>
      </c>
      <c r="L703" s="24">
        <v>-14.346</v>
      </c>
      <c r="M703" s="24">
        <v>-8.5940000000000012</v>
      </c>
      <c r="N703" s="24">
        <v>-7.8930000000000007</v>
      </c>
      <c r="O703" s="24">
        <v>-9.1920000000000037</v>
      </c>
      <c r="P703" s="24">
        <v>-12.05</v>
      </c>
      <c r="Q703" s="24">
        <v>-10.219999999999999</v>
      </c>
      <c r="R703" s="24">
        <v>-11.767999999999997</v>
      </c>
      <c r="S703" s="24">
        <v>-10.231000000000002</v>
      </c>
      <c r="T703" s="24">
        <v>-13.157999999999999</v>
      </c>
      <c r="U703" s="24">
        <v>-12.88</v>
      </c>
      <c r="V703" s="24">
        <v>-12.656000000000002</v>
      </c>
      <c r="W703" s="47">
        <v>-13.180999999999997</v>
      </c>
      <c r="X703" s="47">
        <f>-8.771-1.296-3.323</f>
        <v>-13.39</v>
      </c>
      <c r="Y703" s="47">
        <f>-16.563-1.508-5.629-X703</f>
        <v>-10.309999999999995</v>
      </c>
      <c r="AD703" s="24">
        <v>-28.6</v>
      </c>
      <c r="AE703" s="24">
        <v>-18.899000000000001</v>
      </c>
      <c r="AF703" s="25">
        <f t="shared" si="2462"/>
        <v>-19.814999999999998</v>
      </c>
      <c r="AG703" s="25">
        <f t="shared" si="2463"/>
        <v>-40.025000000000006</v>
      </c>
      <c r="AH703" s="25">
        <f t="shared" si="2464"/>
        <v>-44.268999999999998</v>
      </c>
      <c r="AI703" s="78">
        <f t="shared" si="2465"/>
        <v>-51.875</v>
      </c>
    </row>
    <row r="704" spans="2:35" ht="13.5" x14ac:dyDescent="0.35">
      <c r="B704" s="8" t="s">
        <v>195</v>
      </c>
      <c r="D704" s="80" t="s">
        <v>76</v>
      </c>
      <c r="E704" s="80" t="s">
        <v>76</v>
      </c>
      <c r="F704" s="80" t="s">
        <v>76</v>
      </c>
      <c r="G704" s="80" t="s">
        <v>76</v>
      </c>
      <c r="H704" s="79">
        <v>0</v>
      </c>
      <c r="I704" s="79">
        <v>0</v>
      </c>
      <c r="J704" s="79">
        <v>0</v>
      </c>
      <c r="K704" s="79">
        <v>0</v>
      </c>
      <c r="L704" s="79">
        <v>0</v>
      </c>
      <c r="M704" s="79">
        <v>0</v>
      </c>
      <c r="N704" s="79">
        <v>0</v>
      </c>
      <c r="O704" s="79">
        <v>0</v>
      </c>
      <c r="P704" s="79">
        <v>0</v>
      </c>
      <c r="Q704" s="79">
        <v>1.889</v>
      </c>
      <c r="R704" s="79">
        <v>3.2469999999999999</v>
      </c>
      <c r="S704" s="79">
        <v>3.2990000000000004</v>
      </c>
      <c r="T704" s="79">
        <v>4.2229999999999999</v>
      </c>
      <c r="U704" s="79">
        <v>4.8400000000000007</v>
      </c>
      <c r="V704" s="79">
        <v>5.4939999999999998</v>
      </c>
      <c r="W704" s="80">
        <v>5.9640000000000004</v>
      </c>
      <c r="X704" s="79">
        <v>6.2069999999999999</v>
      </c>
      <c r="Y704" s="79">
        <f>13.641-X704</f>
        <v>7.4340000000000002</v>
      </c>
      <c r="AD704" s="79">
        <v>0</v>
      </c>
      <c r="AE704" s="79">
        <v>0</v>
      </c>
      <c r="AF704" s="81">
        <f t="shared" si="2462"/>
        <v>0</v>
      </c>
      <c r="AG704" s="81">
        <f t="shared" si="2463"/>
        <v>0</v>
      </c>
      <c r="AH704" s="81">
        <f t="shared" si="2464"/>
        <v>8.4350000000000005</v>
      </c>
      <c r="AI704" s="84">
        <f t="shared" si="2465"/>
        <v>20.521000000000001</v>
      </c>
    </row>
    <row r="705" spans="2:35" x14ac:dyDescent="0.2">
      <c r="B705" s="9" t="s">
        <v>196</v>
      </c>
      <c r="D705" s="78" t="str">
        <f>+IFERROR(D701+D702+D703+D704,"n/a")</f>
        <v>n/a</v>
      </c>
      <c r="E705" s="78" t="str">
        <f t="shared" ref="E705:G705" si="2466">+IFERROR(E701+E702+E703+E704,"n/a")</f>
        <v>n/a</v>
      </c>
      <c r="F705" s="78" t="str">
        <f t="shared" si="2466"/>
        <v>n/a</v>
      </c>
      <c r="G705" s="78" t="str">
        <f t="shared" si="2466"/>
        <v>n/a</v>
      </c>
      <c r="H705" s="78">
        <f>+IFERROR(H701+H702+H703+H704,"n/a")</f>
        <v>20.314</v>
      </c>
      <c r="I705" s="78">
        <f t="shared" ref="I705:V705" si="2467">+IFERROR(I701+I702+I703+I704,"n/a")</f>
        <v>8.652000000000001</v>
      </c>
      <c r="J705" s="78">
        <f t="shared" si="2467"/>
        <v>3.391</v>
      </c>
      <c r="K705" s="78">
        <f t="shared" si="2467"/>
        <v>-6.8529999999999962</v>
      </c>
      <c r="L705" s="78">
        <f t="shared" si="2467"/>
        <v>7.2620000000000005</v>
      </c>
      <c r="M705" s="78">
        <f t="shared" si="2467"/>
        <v>6.5979999999999954</v>
      </c>
      <c r="N705" s="78">
        <f t="shared" si="2467"/>
        <v>7.4879999999999978</v>
      </c>
      <c r="O705" s="78">
        <f t="shared" si="2467"/>
        <v>10.632999999999999</v>
      </c>
      <c r="P705" s="78">
        <f t="shared" si="2467"/>
        <v>21.02</v>
      </c>
      <c r="Q705" s="78">
        <f t="shared" si="2467"/>
        <v>13.869</v>
      </c>
      <c r="R705" s="78">
        <f t="shared" si="2467"/>
        <v>9.6240000000000094</v>
      </c>
      <c r="S705" s="78">
        <f t="shared" si="2467"/>
        <v>8.7320000000000029</v>
      </c>
      <c r="T705" s="78">
        <f t="shared" si="2467"/>
        <v>14.632000000000001</v>
      </c>
      <c r="U705" s="78">
        <f t="shared" si="2467"/>
        <v>17.917000000000002</v>
      </c>
      <c r="V705" s="78">
        <f t="shared" si="2467"/>
        <v>22.498999999999999</v>
      </c>
      <c r="W705" s="78">
        <f>+IFERROR(W701+W702+W703+W704,"n/a")</f>
        <v>21.839999999999996</v>
      </c>
      <c r="X705" s="78">
        <f>+IFERROR(X701+X702+X703+X704,"n/a")</f>
        <v>24.07</v>
      </c>
      <c r="Y705" s="78">
        <f>+IFERROR(Y701+Y702+Y703+Y704,"n/a")</f>
        <v>30.532000000000014</v>
      </c>
      <c r="AD705" s="78">
        <f t="shared" ref="AD705:AE705" si="2468">+IFERROR(AD701+AD702+AD703+AD704,"n/a")</f>
        <v>50.189</v>
      </c>
      <c r="AE705" s="78">
        <f t="shared" si="2468"/>
        <v>39.394000000000005</v>
      </c>
      <c r="AF705" s="78">
        <f t="shared" ref="AF705:AF708" si="2469">+IFERROR(H705+I705+J705+K705,"n/a")</f>
        <v>25.504000000000005</v>
      </c>
      <c r="AG705" s="78">
        <f t="shared" ref="AG705:AG708" si="2470">+IFERROR(L705+M705+N705+O705,"n/a")</f>
        <v>31.980999999999991</v>
      </c>
      <c r="AH705" s="78">
        <f t="shared" ref="AH705:AH708" si="2471">+IFERROR(P705+Q705+R705+S705,"n/a")</f>
        <v>53.245000000000005</v>
      </c>
      <c r="AI705" s="78">
        <f t="shared" ref="AI705:AI708" si="2472">+IFERROR(T705+U705+V705+W705,"n/a")</f>
        <v>76.888000000000005</v>
      </c>
    </row>
    <row r="706" spans="2:35" x14ac:dyDescent="0.2">
      <c r="B706" s="8" t="s">
        <v>197</v>
      </c>
      <c r="D706" s="47" t="s">
        <v>76</v>
      </c>
      <c r="E706" s="47" t="s">
        <v>76</v>
      </c>
      <c r="F706" s="47" t="s">
        <v>76</v>
      </c>
      <c r="G706" s="47" t="s">
        <v>76</v>
      </c>
      <c r="H706" s="24">
        <v>-7.3559999999999999</v>
      </c>
      <c r="I706" s="24">
        <v>-3.6330000000000009</v>
      </c>
      <c r="J706" s="24">
        <v>5.1960000000000006</v>
      </c>
      <c r="K706" s="24">
        <v>-5.3429999999999991</v>
      </c>
      <c r="L706" s="24">
        <v>-7.08</v>
      </c>
      <c r="M706" s="24">
        <v>-9.9749999999999996</v>
      </c>
      <c r="N706" s="24">
        <v>3.0570000000000004</v>
      </c>
      <c r="O706" s="24">
        <v>2.5399999999999991</v>
      </c>
      <c r="P706" s="24">
        <v>-3.3010000000000002</v>
      </c>
      <c r="Q706" s="24">
        <v>-11.076000000000001</v>
      </c>
      <c r="R706" s="24">
        <v>3.1760000000000002</v>
      </c>
      <c r="S706" s="24">
        <v>30.229999999999997</v>
      </c>
      <c r="T706" s="24">
        <v>-3.7519999999999998</v>
      </c>
      <c r="U706" s="24">
        <v>-29.221</v>
      </c>
      <c r="V706" s="24">
        <v>-10.161000000000001</v>
      </c>
      <c r="W706" s="47">
        <v>-5.9209999999999994</v>
      </c>
      <c r="X706" s="47">
        <v>-16.951000000000001</v>
      </c>
      <c r="Y706" s="47">
        <f>-28.593-X706</f>
        <v>-11.641999999999999</v>
      </c>
      <c r="AD706" s="24">
        <v>-31.876999999999999</v>
      </c>
      <c r="AE706" s="24">
        <v>-53.301000000000002</v>
      </c>
      <c r="AF706" s="25">
        <f t="shared" si="2469"/>
        <v>-11.135999999999999</v>
      </c>
      <c r="AG706" s="25">
        <f t="shared" si="2470"/>
        <v>-11.458</v>
      </c>
      <c r="AH706" s="25">
        <f t="shared" si="2471"/>
        <v>19.028999999999996</v>
      </c>
      <c r="AI706" s="78">
        <f t="shared" si="2472"/>
        <v>-49.055</v>
      </c>
    </row>
    <row r="707" spans="2:35" x14ac:dyDescent="0.2">
      <c r="B707" s="8" t="s">
        <v>198</v>
      </c>
      <c r="D707" s="47" t="s">
        <v>76</v>
      </c>
      <c r="E707" s="47" t="s">
        <v>76</v>
      </c>
      <c r="F707" s="47" t="s">
        <v>76</v>
      </c>
      <c r="G707" s="47" t="s">
        <v>76</v>
      </c>
      <c r="H707" s="24">
        <v>0.17699999999999999</v>
      </c>
      <c r="I707" s="24">
        <v>-0.12</v>
      </c>
      <c r="J707" s="24">
        <v>7.5000000000000011E-2</v>
      </c>
      <c r="K707" s="24">
        <v>-2.4000000000000007E-2</v>
      </c>
      <c r="L707" s="24">
        <v>0</v>
      </c>
      <c r="M707" s="24">
        <v>3.0000000000000001E-3</v>
      </c>
      <c r="N707" s="24">
        <v>-2E-3</v>
      </c>
      <c r="O707" s="24">
        <v>3.0000000000000001E-3</v>
      </c>
      <c r="P707" s="24">
        <v>-1.4E-2</v>
      </c>
      <c r="Q707" s="24">
        <v>-9.9999999999999915E-4</v>
      </c>
      <c r="R707" s="24">
        <v>3.3000000000000002E-2</v>
      </c>
      <c r="S707" s="24">
        <v>-6.0000000000000019E-3</v>
      </c>
      <c r="T707" s="24">
        <v>4.0000000000000001E-3</v>
      </c>
      <c r="U707" s="24">
        <v>-7.0000000000000001E-3</v>
      </c>
      <c r="V707" s="24">
        <v>2E-3</v>
      </c>
      <c r="W707" s="47">
        <v>-2E-3</v>
      </c>
      <c r="X707" s="24">
        <v>1E-3</v>
      </c>
      <c r="Y707" s="24">
        <f>-0.002-X707</f>
        <v>-3.0000000000000001E-3</v>
      </c>
      <c r="AD707" s="24">
        <v>-3.1E-2</v>
      </c>
      <c r="AE707" s="24">
        <v>0.52500000000000002</v>
      </c>
      <c r="AF707" s="25">
        <f t="shared" si="2469"/>
        <v>0.108</v>
      </c>
      <c r="AG707" s="25">
        <f t="shared" si="2470"/>
        <v>4.0000000000000001E-3</v>
      </c>
      <c r="AH707" s="25">
        <f t="shared" si="2471"/>
        <v>1.2E-2</v>
      </c>
      <c r="AI707" s="78">
        <f t="shared" si="2472"/>
        <v>-3.0000000000000001E-3</v>
      </c>
    </row>
    <row r="708" spans="2:35" ht="13.5" x14ac:dyDescent="0.35">
      <c r="B708" s="8" t="s">
        <v>199</v>
      </c>
      <c r="D708" s="80" t="s">
        <v>76</v>
      </c>
      <c r="E708" s="80" t="s">
        <v>76</v>
      </c>
      <c r="F708" s="80" t="s">
        <v>76</v>
      </c>
      <c r="G708" s="80" t="s">
        <v>76</v>
      </c>
      <c r="H708" s="79">
        <v>0</v>
      </c>
      <c r="I708" s="79">
        <v>0</v>
      </c>
      <c r="J708" s="79">
        <v>0</v>
      </c>
      <c r="K708" s="79">
        <v>0</v>
      </c>
      <c r="L708" s="79">
        <v>0</v>
      </c>
      <c r="M708" s="79">
        <v>0</v>
      </c>
      <c r="N708" s="79">
        <v>0</v>
      </c>
      <c r="O708" s="79">
        <v>0</v>
      </c>
      <c r="P708" s="79">
        <v>0</v>
      </c>
      <c r="Q708" s="79">
        <v>0</v>
      </c>
      <c r="R708" s="79">
        <v>0</v>
      </c>
      <c r="S708" s="79">
        <v>0</v>
      </c>
      <c r="T708" s="79">
        <v>0</v>
      </c>
      <c r="U708" s="79">
        <v>0</v>
      </c>
      <c r="V708" s="79">
        <v>0</v>
      </c>
      <c r="W708" s="79">
        <v>0</v>
      </c>
      <c r="X708" s="79">
        <v>0</v>
      </c>
      <c r="Y708" s="79">
        <v>0</v>
      </c>
      <c r="AD708" s="79">
        <v>12.366</v>
      </c>
      <c r="AE708" s="79">
        <v>0</v>
      </c>
      <c r="AF708" s="81">
        <f t="shared" si="2469"/>
        <v>0</v>
      </c>
      <c r="AG708" s="81">
        <f t="shared" si="2470"/>
        <v>0</v>
      </c>
      <c r="AH708" s="81">
        <f t="shared" si="2471"/>
        <v>0</v>
      </c>
      <c r="AI708" s="84">
        <f t="shared" si="2472"/>
        <v>0</v>
      </c>
    </row>
    <row r="709" spans="2:35" x14ac:dyDescent="0.2">
      <c r="B709" s="9" t="s">
        <v>208</v>
      </c>
      <c r="D709" s="78" t="str">
        <f>IFERROR(-D696,"n/a")</f>
        <v>n/a</v>
      </c>
      <c r="E709" s="78">
        <f t="shared" ref="E709:G709" si="2473">IFERROR(-E696,"n/a")</f>
        <v>97.347999999999999</v>
      </c>
      <c r="F709" s="78">
        <f t="shared" si="2473"/>
        <v>100.627</v>
      </c>
      <c r="G709" s="78">
        <f t="shared" si="2473"/>
        <v>107.413</v>
      </c>
      <c r="H709" s="78">
        <f>IFERROR(-H696,"n/a")</f>
        <v>120.548</v>
      </c>
      <c r="I709" s="78">
        <f t="shared" ref="I709:V709" si="2474">IFERROR(-I696,"n/a")</f>
        <v>125.447</v>
      </c>
      <c r="J709" s="78">
        <f t="shared" si="2474"/>
        <v>134.10900000000001</v>
      </c>
      <c r="K709" s="78">
        <f t="shared" si="2474"/>
        <v>121.889</v>
      </c>
      <c r="L709" s="78">
        <f t="shared" si="2474"/>
        <v>122.071</v>
      </c>
      <c r="M709" s="78">
        <f t="shared" si="2474"/>
        <v>118.697</v>
      </c>
      <c r="N709" s="78">
        <f t="shared" si="2474"/>
        <v>129.24</v>
      </c>
      <c r="O709" s="78">
        <f t="shared" si="2474"/>
        <v>142.416</v>
      </c>
      <c r="P709" s="78">
        <f t="shared" si="2474"/>
        <v>160.12100000000001</v>
      </c>
      <c r="Q709" s="78">
        <f t="shared" si="2474"/>
        <v>162.91300000000001</v>
      </c>
      <c r="R709" s="78">
        <f t="shared" si="2474"/>
        <v>175.74600000000001</v>
      </c>
      <c r="S709" s="78">
        <f t="shared" si="2474"/>
        <v>214.702</v>
      </c>
      <c r="T709" s="78">
        <f t="shared" si="2474"/>
        <v>225.58600000000001</v>
      </c>
      <c r="U709" s="78">
        <f t="shared" si="2474"/>
        <v>214.27500000000001</v>
      </c>
      <c r="V709" s="78">
        <f t="shared" si="2474"/>
        <v>226.685</v>
      </c>
      <c r="W709" s="78">
        <f>-W696</f>
        <v>242.53200000000001</v>
      </c>
      <c r="X709" s="78">
        <f>-X696</f>
        <v>250.50399999999999</v>
      </c>
      <c r="Y709" s="78">
        <f>-Y696</f>
        <v>269.97699999999998</v>
      </c>
      <c r="AD709" s="78">
        <f t="shared" ref="AD709:AE709" si="2475">IFERROR(-AD696,"n/a")</f>
        <v>120.795</v>
      </c>
      <c r="AE709" s="78">
        <f t="shared" si="2475"/>
        <v>107.413</v>
      </c>
      <c r="AF709" s="78">
        <f t="shared" ref="AF709" si="2476">+K709</f>
        <v>121.889</v>
      </c>
      <c r="AG709" s="78">
        <f t="shared" ref="AG709" si="2477">+O709</f>
        <v>142.416</v>
      </c>
      <c r="AH709" s="78">
        <f t="shared" ref="AH709" si="2478">+S709</f>
        <v>214.702</v>
      </c>
      <c r="AI709" s="78">
        <f t="shared" ref="AI709" si="2479">+W709</f>
        <v>242.53200000000001</v>
      </c>
    </row>
    <row r="710" spans="2:35" x14ac:dyDescent="0.2">
      <c r="B710" s="77" t="s">
        <v>200</v>
      </c>
      <c r="D710" s="43" t="str">
        <f>+IFERROR(D709/D695,"n/a")</f>
        <v>n/a</v>
      </c>
      <c r="E710" s="43">
        <f t="shared" ref="E710:G710" si="2480">+IFERROR(E709/E695,"n/a")</f>
        <v>7.9259674194115698E-2</v>
      </c>
      <c r="F710" s="43">
        <f t="shared" si="2480"/>
        <v>7.8911811089075051E-2</v>
      </c>
      <c r="G710" s="43">
        <f t="shared" si="2480"/>
        <v>7.6750050195889E-2</v>
      </c>
      <c r="H710" s="43">
        <f>+IFERROR(H709/H695,"n/a")</f>
        <v>8.5755220448993474E-2</v>
      </c>
      <c r="I710" s="43">
        <f t="shared" ref="I710:W710" si="2481">+IFERROR(I709/I695,"n/a")</f>
        <v>9.2687727614953641E-2</v>
      </c>
      <c r="J710" s="43">
        <f t="shared" si="2481"/>
        <v>9.6633684198390565E-2</v>
      </c>
      <c r="K710" s="43">
        <f t="shared" si="2481"/>
        <v>7.9851655122398932E-2</v>
      </c>
      <c r="L710" s="43">
        <f t="shared" si="2481"/>
        <v>7.4943840160409322E-2</v>
      </c>
      <c r="M710" s="43">
        <f t="shared" si="2481"/>
        <v>6.3741637390597364E-2</v>
      </c>
      <c r="N710" s="43">
        <f t="shared" si="2481"/>
        <v>5.833583094705902E-2</v>
      </c>
      <c r="O710" s="43">
        <f t="shared" si="2481"/>
        <v>5.5346883764781966E-2</v>
      </c>
      <c r="P710" s="43">
        <f t="shared" si="2481"/>
        <v>6.3502607786595763E-2</v>
      </c>
      <c r="Q710" s="43">
        <f t="shared" si="2481"/>
        <v>6.1436496174195721E-2</v>
      </c>
      <c r="R710" s="43">
        <f t="shared" si="2481"/>
        <v>5.8552411514714568E-2</v>
      </c>
      <c r="S710" s="43">
        <f t="shared" si="2481"/>
        <v>6.371901925263955E-2</v>
      </c>
      <c r="T710" s="43">
        <f t="shared" si="2481"/>
        <v>6.4960877072340273E-2</v>
      </c>
      <c r="U710" s="43">
        <f t="shared" si="2481"/>
        <v>6.0447612774186456E-2</v>
      </c>
      <c r="V710" s="43">
        <f t="shared" si="2481"/>
        <v>5.6437921522943774E-2</v>
      </c>
      <c r="W710" s="43">
        <f t="shared" si="2481"/>
        <v>5.41548723241254E-2</v>
      </c>
      <c r="X710" s="43">
        <f t="shared" ref="X710:Y710" si="2482">+IFERROR(X709/X695,"n/a")</f>
        <v>5.2468767967124283E-2</v>
      </c>
      <c r="Y710" s="43">
        <f t="shared" si="2482"/>
        <v>5.2654890729843348E-2</v>
      </c>
      <c r="AD710" s="43">
        <f t="shared" ref="AD710:AE710" si="2483">+IFERROR(AD709/AD695,"n/a")</f>
        <v>0.10169667039064756</v>
      </c>
      <c r="AE710" s="43">
        <f t="shared" si="2483"/>
        <v>7.6750050195889E-2</v>
      </c>
      <c r="AF710" s="43">
        <f t="shared" ref="AF710" si="2484">+IFERROR(AF709/AF695,"n/a")</f>
        <v>7.9851655122398932E-2</v>
      </c>
      <c r="AG710" s="43">
        <f t="shared" ref="AG710" si="2485">+IFERROR(AG709/AG695,"n/a")</f>
        <v>5.5346883764781966E-2</v>
      </c>
      <c r="AH710" s="43">
        <f t="shared" ref="AH710" si="2486">+IFERROR(AH709/AH695,"n/a")</f>
        <v>6.371901925263955E-2</v>
      </c>
      <c r="AI710" s="43">
        <f t="shared" ref="AI710" si="2487">+IFERROR(AI709/AI695,"n/a")</f>
        <v>5.41548723241254E-2</v>
      </c>
    </row>
    <row r="711" spans="2:35" x14ac:dyDescent="0.2">
      <c r="B711" s="77" t="s">
        <v>191</v>
      </c>
      <c r="D711" s="28" t="str">
        <f>IFERROR(D709/D714,"n/a")</f>
        <v>n/a</v>
      </c>
      <c r="E711" s="28">
        <f t="shared" ref="E711:W711" si="2488">IFERROR(E709/E714,"n/a")</f>
        <v>0.88565813894246515</v>
      </c>
      <c r="F711" s="28">
        <f t="shared" si="2488"/>
        <v>0.88985868661679135</v>
      </c>
      <c r="G711" s="28">
        <f t="shared" si="2488"/>
        <v>0.92743725014462464</v>
      </c>
      <c r="H711" s="28">
        <f t="shared" si="2488"/>
        <v>1.007362096484411</v>
      </c>
      <c r="I711" s="28">
        <f t="shared" si="2488"/>
        <v>1.0393978059854836</v>
      </c>
      <c r="J711" s="28">
        <f t="shared" si="2488"/>
        <v>1.216904859126174</v>
      </c>
      <c r="K711" s="28">
        <f t="shared" si="2488"/>
        <v>1.0082303505550316</v>
      </c>
      <c r="L711" s="28">
        <f t="shared" si="2488"/>
        <v>1.0324962572634464</v>
      </c>
      <c r="M711" s="28">
        <f t="shared" si="2488"/>
        <v>1.077672459189047</v>
      </c>
      <c r="N711" s="28">
        <f t="shared" si="2488"/>
        <v>1.1558894553259995</v>
      </c>
      <c r="O711" s="28">
        <f t="shared" si="2488"/>
        <v>1.1803865663229784</v>
      </c>
      <c r="P711" s="28">
        <f t="shared" si="2488"/>
        <v>1.1721974538613023</v>
      </c>
      <c r="Q711" s="28">
        <f t="shared" si="2488"/>
        <v>1.0395163348647269</v>
      </c>
      <c r="R711" s="28">
        <f t="shared" si="2488"/>
        <v>0.99513040327055713</v>
      </c>
      <c r="S711" s="28">
        <f t="shared" si="2488"/>
        <v>1.0147508519195958</v>
      </c>
      <c r="T711" s="28">
        <f t="shared" si="2488"/>
        <v>0.99551197468700769</v>
      </c>
      <c r="U711" s="28">
        <f t="shared" si="2488"/>
        <v>0.98698756333486881</v>
      </c>
      <c r="V711" s="28">
        <f t="shared" si="2488"/>
        <v>0.9893335195457581</v>
      </c>
      <c r="W711" s="28">
        <f t="shared" si="2488"/>
        <v>0.99332817280401053</v>
      </c>
      <c r="X711" s="28">
        <f t="shared" ref="X711:Y711" si="2489">IFERROR(X709/X714,"n/a")</f>
        <v>0.98305098048449313</v>
      </c>
      <c r="Y711" s="28">
        <f t="shared" si="2489"/>
        <v>0.94293368166641056</v>
      </c>
      <c r="Z711" s="71"/>
      <c r="AA711" s="71"/>
      <c r="AB711" s="71"/>
      <c r="AC711" s="71"/>
      <c r="AD711" s="28">
        <f t="shared" ref="AD711:AI711" si="2490">IFERROR(AD709/AD714,"n/a")</f>
        <v>1.1301398699536884</v>
      </c>
      <c r="AE711" s="28">
        <f t="shared" si="2490"/>
        <v>0.92743725014462464</v>
      </c>
      <c r="AF711" s="28">
        <f t="shared" si="2490"/>
        <v>1.0082303505550316</v>
      </c>
      <c r="AG711" s="28">
        <f t="shared" si="2490"/>
        <v>1.1803865663229784</v>
      </c>
      <c r="AH711" s="28">
        <f t="shared" si="2490"/>
        <v>1.0147508519195958</v>
      </c>
      <c r="AI711" s="28">
        <f t="shared" si="2490"/>
        <v>0.99332817280401053</v>
      </c>
    </row>
    <row r="712" spans="2:35" x14ac:dyDescent="0.2">
      <c r="B712" s="8"/>
      <c r="D712" s="38"/>
      <c r="E712" s="38"/>
      <c r="F712" s="38"/>
      <c r="G712" s="38"/>
      <c r="H712" s="38"/>
      <c r="I712" s="38"/>
      <c r="J712" s="38"/>
      <c r="K712" s="38"/>
      <c r="L712" s="38"/>
      <c r="M712" s="38"/>
      <c r="N712" s="38"/>
      <c r="O712" s="38"/>
      <c r="P712" s="38"/>
      <c r="Q712" s="38"/>
      <c r="R712" s="38"/>
      <c r="S712" s="38"/>
      <c r="T712" s="38"/>
      <c r="U712" s="38"/>
      <c r="V712" s="38"/>
      <c r="W712" s="38"/>
      <c r="AD712" s="38"/>
      <c r="AE712" s="38"/>
      <c r="AF712" s="38"/>
      <c r="AG712" s="38"/>
      <c r="AH712" s="38"/>
      <c r="AI712" s="38"/>
    </row>
    <row r="713" spans="2:35" x14ac:dyDescent="0.2">
      <c r="B713" s="7" t="s">
        <v>71</v>
      </c>
      <c r="D713" s="38"/>
      <c r="E713" s="38"/>
      <c r="F713" s="38"/>
      <c r="G713" s="38"/>
      <c r="H713" s="38"/>
      <c r="I713" s="38"/>
      <c r="J713" s="38"/>
      <c r="K713" s="38"/>
      <c r="L713" s="38"/>
      <c r="M713" s="38"/>
      <c r="N713" s="38"/>
      <c r="O713" s="38"/>
      <c r="P713" s="38"/>
      <c r="Q713" s="38"/>
      <c r="R713" s="38"/>
      <c r="S713" s="38"/>
      <c r="T713" s="38"/>
      <c r="U713" s="38"/>
      <c r="V713" s="38"/>
      <c r="W713" s="38"/>
      <c r="AD713" s="38"/>
      <c r="AE713" s="38"/>
      <c r="AF713" s="38"/>
      <c r="AG713" s="38"/>
      <c r="AH713" s="38"/>
      <c r="AI713" s="38"/>
    </row>
    <row r="714" spans="2:35" x14ac:dyDescent="0.2">
      <c r="B714" s="8" t="s">
        <v>205</v>
      </c>
      <c r="D714" s="47" t="s">
        <v>76</v>
      </c>
      <c r="E714" s="24">
        <v>109.916</v>
      </c>
      <c r="F714" s="24">
        <v>113.08199999999999</v>
      </c>
      <c r="G714" s="24">
        <v>115.81700000000001</v>
      </c>
      <c r="H714" s="24">
        <v>119.667</v>
      </c>
      <c r="I714" s="24">
        <v>120.69200000000001</v>
      </c>
      <c r="J714" s="24">
        <v>110.205</v>
      </c>
      <c r="K714" s="24">
        <v>120.89400000000001</v>
      </c>
      <c r="L714" s="24">
        <v>118.229</v>
      </c>
      <c r="M714" s="24">
        <v>110.142</v>
      </c>
      <c r="N714" s="24">
        <v>111.81</v>
      </c>
      <c r="O714" s="24">
        <v>120.652</v>
      </c>
      <c r="P714" s="24">
        <v>136.59899999999999</v>
      </c>
      <c r="Q714" s="24">
        <v>156.72</v>
      </c>
      <c r="R714" s="24">
        <v>176.60599999999999</v>
      </c>
      <c r="S714" s="24">
        <v>211.58099999999999</v>
      </c>
      <c r="T714" s="24">
        <v>226.60300000000001</v>
      </c>
      <c r="U714" s="24">
        <v>217.1</v>
      </c>
      <c r="V714" s="24">
        <v>229.12899999999999</v>
      </c>
      <c r="W714" s="24">
        <v>244.161</v>
      </c>
      <c r="X714" s="24">
        <v>254.82300000000001</v>
      </c>
      <c r="Y714" s="24">
        <v>286.31599999999997</v>
      </c>
      <c r="AD714" s="24">
        <v>106.88500000000001</v>
      </c>
      <c r="AE714" s="25">
        <f t="shared" ref="AE714" si="2491">+G714</f>
        <v>115.81700000000001</v>
      </c>
      <c r="AF714" s="25">
        <f t="shared" ref="AF714" si="2492">+K714</f>
        <v>120.89400000000001</v>
      </c>
      <c r="AG714" s="25">
        <f t="shared" ref="AG714" si="2493">+O714</f>
        <v>120.652</v>
      </c>
      <c r="AH714" s="25">
        <f t="shared" ref="AH714" si="2494">+S714</f>
        <v>211.58099999999999</v>
      </c>
      <c r="AI714" s="25">
        <f t="shared" ref="AI714" si="2495">+W714</f>
        <v>244.161</v>
      </c>
    </row>
    <row r="715" spans="2:35" x14ac:dyDescent="0.2">
      <c r="B715" s="9" t="s">
        <v>200</v>
      </c>
      <c r="D715" s="43" t="str">
        <f>IFERROR(D714/D695,"n/a")</f>
        <v>n/a</v>
      </c>
      <c r="E715" s="43">
        <f t="shared" ref="E715" si="2496">IFERROR(E714/E695,"n/a")</f>
        <v>8.949240198792395E-2</v>
      </c>
      <c r="F715" s="43">
        <f t="shared" ref="F715" si="2497">IFERROR(F714/F695,"n/a")</f>
        <v>8.8679036655915269E-2</v>
      </c>
      <c r="G715" s="43">
        <f t="shared" ref="G715" si="2498">IFERROR(G714/G695,"n/a")</f>
        <v>8.2754979039197096E-2</v>
      </c>
      <c r="H715" s="43">
        <f t="shared" ref="H715" si="2499">IFERROR(H714/H695,"n/a")</f>
        <v>8.5128496246057186E-2</v>
      </c>
      <c r="I715" s="43">
        <f t="shared" ref="I715" si="2500">IFERROR(I714/I695,"n/a")</f>
        <v>8.9174449937455547E-2</v>
      </c>
      <c r="J715" s="43">
        <f t="shared" ref="J715" si="2501">IFERROR(J714/J695,"n/a")</f>
        <v>7.9409399571122224E-2</v>
      </c>
      <c r="K715" s="43">
        <f t="shared" ref="K715" si="2502">IFERROR(K714/K695,"n/a")</f>
        <v>7.9199812898352581E-2</v>
      </c>
      <c r="L715" s="43">
        <f t="shared" ref="L715" si="2503">IFERROR(L714/L695,"n/a")</f>
        <v>7.2585096200776869E-2</v>
      </c>
      <c r="M715" s="43">
        <f t="shared" ref="M715" si="2504">IFERROR(M714/M695,"n/a")</f>
        <v>5.9147505206325134E-2</v>
      </c>
      <c r="N715" s="43">
        <f t="shared" ref="N715" si="2505">IFERROR(N714/N695,"n/a")</f>
        <v>5.0468347711162716E-2</v>
      </c>
      <c r="O715" s="43">
        <f t="shared" ref="O715" si="2506">IFERROR(O714/O695,"n/a")</f>
        <v>4.6888778086650894E-2</v>
      </c>
      <c r="P715" s="43">
        <f t="shared" ref="P715" si="2507">IFERROR(P714/P695,"n/a")</f>
        <v>5.4173985430026009E-2</v>
      </c>
      <c r="Q715" s="43">
        <f t="shared" ref="Q715" si="2508">IFERROR(Q714/Q695,"n/a")</f>
        <v>5.910103969861185E-2</v>
      </c>
      <c r="R715" s="43">
        <f t="shared" ref="R715" si="2509">IFERROR(R714/R695,"n/a")</f>
        <v>5.8838933392325744E-2</v>
      </c>
      <c r="S715" s="43">
        <f t="shared" ref="S715" si="2510">IFERROR(S714/S695,"n/a")</f>
        <v>6.279277236585E-2</v>
      </c>
      <c r="T715" s="43">
        <f t="shared" ref="T715" si="2511">IFERROR(T714/T695,"n/a")</f>
        <v>6.5253737497998648E-2</v>
      </c>
      <c r="U715" s="43">
        <f t="shared" ref="U715" si="2512">IFERROR(U714/U695,"n/a")</f>
        <v>6.1244553649636581E-2</v>
      </c>
      <c r="V715" s="43">
        <f t="shared" ref="V715:Y715" si="2513">IFERROR(V714/V695,"n/a")</f>
        <v>5.7046405896422715E-2</v>
      </c>
      <c r="W715" s="43">
        <f t="shared" si="2513"/>
        <v>5.4518611076191104E-2</v>
      </c>
      <c r="X715" s="43">
        <f t="shared" si="2513"/>
        <v>5.3373394675081086E-2</v>
      </c>
      <c r="Y715" s="43">
        <f t="shared" si="2513"/>
        <v>5.5841563148734258E-2</v>
      </c>
      <c r="AD715" s="43">
        <f t="shared" ref="AD715" si="2514">IFERROR(AD714/AD695,"n/a")</f>
        <v>8.9985915101654573E-2</v>
      </c>
      <c r="AE715" s="43">
        <f t="shared" ref="AE715" si="2515">IFERROR(AE714/AE695,"n/a")</f>
        <v>8.2754979039197096E-2</v>
      </c>
      <c r="AF715" s="43">
        <f t="shared" ref="AF715" si="2516">IFERROR(AF714/AF695,"n/a")</f>
        <v>7.9199812898352581E-2</v>
      </c>
      <c r="AG715" s="43">
        <f t="shared" ref="AG715" si="2517">IFERROR(AG714/AG695,"n/a")</f>
        <v>4.6888778086650894E-2</v>
      </c>
      <c r="AH715" s="43">
        <f t="shared" ref="AH715" si="2518">IFERROR(AH714/AH695,"n/a")</f>
        <v>6.279277236585E-2</v>
      </c>
      <c r="AI715" s="43">
        <f t="shared" ref="AI715" si="2519">IFERROR(AI714/AI695,"n/a")</f>
        <v>5.4518611076191104E-2</v>
      </c>
    </row>
    <row r="716" spans="2:35" x14ac:dyDescent="0.2">
      <c r="B716" s="9"/>
      <c r="D716" s="43"/>
      <c r="E716" s="43"/>
      <c r="F716" s="43"/>
      <c r="G716" s="43"/>
      <c r="H716" s="43"/>
      <c r="I716" s="43"/>
      <c r="J716" s="43"/>
      <c r="K716" s="43"/>
      <c r="L716" s="43"/>
      <c r="M716" s="43"/>
      <c r="N716" s="43"/>
      <c r="O716" s="43"/>
      <c r="P716" s="43"/>
      <c r="Q716" s="43"/>
      <c r="R716" s="43"/>
      <c r="S716" s="43"/>
      <c r="T716" s="43"/>
      <c r="U716" s="43"/>
      <c r="V716" s="43"/>
      <c r="W716" s="39"/>
      <c r="AD716" s="43"/>
      <c r="AE716" s="43"/>
      <c r="AF716" s="43"/>
      <c r="AG716" s="43"/>
      <c r="AH716" s="43"/>
      <c r="AI716" s="43"/>
    </row>
    <row r="717" spans="2:35" x14ac:dyDescent="0.2">
      <c r="B717" s="5" t="s">
        <v>206</v>
      </c>
      <c r="D717" s="43"/>
      <c r="E717" s="43"/>
      <c r="F717" s="43"/>
      <c r="G717" s="43"/>
      <c r="H717" s="43"/>
      <c r="I717" s="43"/>
      <c r="J717" s="43"/>
      <c r="K717" s="43"/>
      <c r="L717" s="43"/>
      <c r="M717" s="43"/>
      <c r="N717" s="43"/>
      <c r="O717" s="43"/>
      <c r="P717" s="43"/>
      <c r="Q717" s="43"/>
      <c r="R717" s="43"/>
      <c r="S717" s="43"/>
      <c r="T717" s="43"/>
      <c r="U717" s="43"/>
      <c r="V717" s="43"/>
      <c r="W717" s="39"/>
      <c r="AD717" s="43"/>
      <c r="AE717" s="43"/>
      <c r="AF717" s="43"/>
      <c r="AG717" s="43"/>
      <c r="AH717" s="43"/>
      <c r="AI717" s="43"/>
    </row>
    <row r="718" spans="2:35" x14ac:dyDescent="0.2">
      <c r="B718" t="s">
        <v>219</v>
      </c>
      <c r="D718" s="36" t="s">
        <v>76</v>
      </c>
      <c r="E718" s="18">
        <v>1210.8</v>
      </c>
      <c r="F718" s="18">
        <v>1264.059</v>
      </c>
      <c r="G718" s="18">
        <v>1342.89</v>
      </c>
      <c r="H718" s="18">
        <v>1387.127</v>
      </c>
      <c r="I718" s="18">
        <v>1450.8</v>
      </c>
      <c r="J718" s="18">
        <v>1571.1399999999999</v>
      </c>
      <c r="K718" s="18">
        <v>1675.441</v>
      </c>
      <c r="L718" s="18">
        <v>1821.4680000000001</v>
      </c>
      <c r="M718" s="18">
        <v>1969.3500000000001</v>
      </c>
      <c r="N718" s="18">
        <v>2053.6390000000001</v>
      </c>
      <c r="O718" s="18">
        <v>2113.953</v>
      </c>
      <c r="P718" s="18">
        <v>2107.848</v>
      </c>
      <c r="Q718" s="18">
        <v>2379.38</v>
      </c>
      <c r="R718" s="18">
        <v>2651.453</v>
      </c>
      <c r="S718" s="18">
        <v>3117.5079999999998</v>
      </c>
      <c r="T718" s="18">
        <v>3309.91</v>
      </c>
      <c r="U718" s="18">
        <v>3624.9410000000003</v>
      </c>
      <c r="V718" s="18">
        <v>3903.3159999999998</v>
      </c>
      <c r="W718" s="18">
        <f>4316.825+44.233</f>
        <v>4361.058</v>
      </c>
      <c r="X718" s="18">
        <f>4351.71+47.199</f>
        <v>4398.9089999999997</v>
      </c>
      <c r="Y718" s="18">
        <f>4618.578+40.735</f>
        <v>4659.3130000000001</v>
      </c>
      <c r="AD718" s="36">
        <v>1066.7829999999999</v>
      </c>
      <c r="AE718" s="31">
        <f t="shared" ref="AE718" si="2520">+G718</f>
        <v>1342.89</v>
      </c>
      <c r="AF718" s="31">
        <f t="shared" ref="AF718" si="2521">+K718</f>
        <v>1675.441</v>
      </c>
      <c r="AG718" s="31">
        <f t="shared" ref="AG718" si="2522">+O718</f>
        <v>2113.953</v>
      </c>
      <c r="AH718" s="31">
        <f t="shared" ref="AH718" si="2523">+S718</f>
        <v>3117.5079999999998</v>
      </c>
      <c r="AI718" s="31">
        <f t="shared" ref="AI718" si="2524">+W718</f>
        <v>4361.058</v>
      </c>
    </row>
    <row r="719" spans="2:35" ht="13.5" x14ac:dyDescent="0.35">
      <c r="B719" t="s">
        <v>220</v>
      </c>
      <c r="D719" s="41" t="str">
        <f>+IFERROR(D720-D718,"n/a")</f>
        <v>n/a</v>
      </c>
      <c r="E719" s="32">
        <f>+IFERROR(E720-E718,"n/a")</f>
        <v>193.75400000000013</v>
      </c>
      <c r="F719" s="32">
        <f t="shared" ref="F719:W719" si="2525">+IFERROR(F720-F718,"n/a")</f>
        <v>245.98800000000006</v>
      </c>
      <c r="G719" s="32">
        <f t="shared" si="2525"/>
        <v>284.08299999999986</v>
      </c>
      <c r="H719" s="32">
        <f t="shared" si="2525"/>
        <v>254.84400000000005</v>
      </c>
      <c r="I719" s="32">
        <f t="shared" si="2525"/>
        <v>363.95700000000011</v>
      </c>
      <c r="J719" s="32">
        <f t="shared" si="2525"/>
        <v>404.59500000000003</v>
      </c>
      <c r="K719" s="32">
        <f t="shared" si="2525"/>
        <v>475.1400000000001</v>
      </c>
      <c r="L719" s="32">
        <f t="shared" si="2525"/>
        <v>443.59300000000007</v>
      </c>
      <c r="M719" s="32">
        <f t="shared" si="2525"/>
        <v>557.37899999999968</v>
      </c>
      <c r="N719" s="32">
        <f t="shared" si="2525"/>
        <v>595.75799999999981</v>
      </c>
      <c r="O719" s="32">
        <f t="shared" si="2525"/>
        <v>649.09000000000015</v>
      </c>
      <c r="P719" s="32">
        <f t="shared" si="2525"/>
        <v>578.28099999999995</v>
      </c>
      <c r="Q719" s="32">
        <f t="shared" si="2525"/>
        <v>738.51299999999992</v>
      </c>
      <c r="R719" s="32">
        <f t="shared" si="2525"/>
        <v>733.74499999999989</v>
      </c>
      <c r="S719" s="32">
        <f t="shared" si="2525"/>
        <v>883.18200000000024</v>
      </c>
      <c r="T719" s="32">
        <f t="shared" si="2525"/>
        <v>779.07500000000027</v>
      </c>
      <c r="U719" s="32">
        <f t="shared" si="2525"/>
        <v>895.72499999999991</v>
      </c>
      <c r="V719" s="32">
        <f t="shared" si="2525"/>
        <v>918.1230000000005</v>
      </c>
      <c r="W719" s="32">
        <f t="shared" si="2525"/>
        <v>1080.3980000000001</v>
      </c>
      <c r="X719" s="32">
        <f t="shared" ref="X719" si="2526">+IFERROR(X720-X718,"n/a")</f>
        <v>853.88799999999992</v>
      </c>
      <c r="Y719" s="32">
        <f t="shared" ref="Y719" si="2527">+IFERROR(Y720-Y718,"n/a")</f>
        <v>1038.0219999999999</v>
      </c>
      <c r="AD719" s="41">
        <f>+IFERROR(AD720-AD718,"n/a")</f>
        <v>166.13700000000017</v>
      </c>
      <c r="AE719" s="32">
        <f t="shared" ref="AE719:AE720" si="2528">+G719</f>
        <v>284.08299999999986</v>
      </c>
      <c r="AF719" s="32">
        <f t="shared" ref="AF719:AF720" si="2529">+K719</f>
        <v>475.1400000000001</v>
      </c>
      <c r="AG719" s="32">
        <f t="shared" ref="AG719:AG720" si="2530">+O719</f>
        <v>649.09000000000015</v>
      </c>
      <c r="AH719" s="32">
        <f t="shared" ref="AH719:AH720" si="2531">+S719</f>
        <v>883.18200000000024</v>
      </c>
      <c r="AI719" s="32">
        <f t="shared" ref="AI719:AI720" si="2532">+W719</f>
        <v>1080.3980000000001</v>
      </c>
    </row>
    <row r="720" spans="2:35" s="4" customFormat="1" x14ac:dyDescent="0.2">
      <c r="B720" s="6" t="s">
        <v>225</v>
      </c>
      <c r="D720" s="38" t="str">
        <f>+D673</f>
        <v>n/a</v>
      </c>
      <c r="E720" s="38">
        <f>+E673</f>
        <v>1404.5540000000001</v>
      </c>
      <c r="F720" s="38">
        <f t="shared" ref="F720:V720" si="2533">+F673</f>
        <v>1510.047</v>
      </c>
      <c r="G720" s="38">
        <f t="shared" si="2533"/>
        <v>1626.973</v>
      </c>
      <c r="H720" s="38">
        <f t="shared" si="2533"/>
        <v>1641.971</v>
      </c>
      <c r="I720" s="38">
        <f t="shared" si="2533"/>
        <v>1814.7570000000001</v>
      </c>
      <c r="J720" s="38">
        <f t="shared" si="2533"/>
        <v>1975.7349999999999</v>
      </c>
      <c r="K720" s="38">
        <f t="shared" si="2533"/>
        <v>2150.5810000000001</v>
      </c>
      <c r="L720" s="38">
        <f t="shared" si="2533"/>
        <v>2265.0610000000001</v>
      </c>
      <c r="M720" s="38">
        <f t="shared" si="2533"/>
        <v>2526.7289999999998</v>
      </c>
      <c r="N720" s="38">
        <f t="shared" si="2533"/>
        <v>2649.3969999999999</v>
      </c>
      <c r="O720" s="38">
        <f t="shared" si="2533"/>
        <v>2763.0430000000001</v>
      </c>
      <c r="P720" s="38">
        <f t="shared" si="2533"/>
        <v>2686.1289999999999</v>
      </c>
      <c r="Q720" s="38">
        <f t="shared" si="2533"/>
        <v>3117.893</v>
      </c>
      <c r="R720" s="38">
        <f t="shared" si="2533"/>
        <v>3385.1979999999999</v>
      </c>
      <c r="S720" s="38">
        <f t="shared" si="2533"/>
        <v>4000.69</v>
      </c>
      <c r="T720" s="38">
        <f t="shared" si="2533"/>
        <v>4088.9850000000001</v>
      </c>
      <c r="U720" s="38">
        <f t="shared" si="2533"/>
        <v>4520.6660000000002</v>
      </c>
      <c r="V720" s="38">
        <f t="shared" si="2533"/>
        <v>4821.4390000000003</v>
      </c>
      <c r="W720" s="38">
        <f t="shared" ref="W720" si="2534">+W673</f>
        <v>5441.4560000000001</v>
      </c>
      <c r="X720" s="38">
        <f t="shared" ref="X720" si="2535">+X673</f>
        <v>5252.7969999999996</v>
      </c>
      <c r="Y720" s="38">
        <f t="shared" ref="Y720" si="2536">+Y673</f>
        <v>5697.335</v>
      </c>
      <c r="AD720" s="38">
        <f>+AD673</f>
        <v>1232.92</v>
      </c>
      <c r="AE720" s="20">
        <f t="shared" si="2528"/>
        <v>1626.973</v>
      </c>
      <c r="AF720" s="20">
        <f t="shared" si="2529"/>
        <v>2150.5810000000001</v>
      </c>
      <c r="AG720" s="20">
        <f t="shared" si="2530"/>
        <v>2763.0430000000001</v>
      </c>
      <c r="AH720" s="20">
        <f t="shared" si="2531"/>
        <v>4000.69</v>
      </c>
      <c r="AI720" s="20">
        <f t="shared" si="2532"/>
        <v>5441.4560000000001</v>
      </c>
    </row>
    <row r="721" spans="2:36" x14ac:dyDescent="0.2">
      <c r="B721" s="9"/>
      <c r="D721" s="38"/>
      <c r="E721" s="38"/>
      <c r="F721" s="38"/>
      <c r="G721" s="38"/>
      <c r="H721" s="38"/>
      <c r="I721" s="38"/>
      <c r="J721" s="38"/>
      <c r="K721" s="38"/>
      <c r="L721" s="38"/>
      <c r="M721" s="38"/>
      <c r="N721" s="38"/>
      <c r="O721" s="38"/>
      <c r="P721" s="38"/>
      <c r="Q721" s="38"/>
      <c r="R721" s="38"/>
      <c r="S721" s="38"/>
      <c r="T721" s="38"/>
      <c r="U721" s="38"/>
      <c r="V721" s="38"/>
      <c r="W721" s="38"/>
      <c r="AD721" s="38"/>
      <c r="AE721" s="38"/>
      <c r="AF721" s="38"/>
      <c r="AG721" s="38"/>
      <c r="AH721" s="38"/>
      <c r="AI721" s="38"/>
    </row>
    <row r="722" spans="2:36" x14ac:dyDescent="0.2">
      <c r="B722" s="5" t="s">
        <v>209</v>
      </c>
      <c r="D722" s="38"/>
      <c r="E722" s="38"/>
      <c r="F722" s="38"/>
      <c r="G722" s="38"/>
      <c r="H722" s="38"/>
      <c r="I722" s="38"/>
      <c r="J722" s="38"/>
      <c r="K722" s="38"/>
      <c r="L722" s="38"/>
      <c r="M722" s="38"/>
      <c r="N722" s="38"/>
      <c r="O722" s="38"/>
      <c r="P722" s="38"/>
      <c r="Q722" s="38"/>
      <c r="R722" s="38"/>
      <c r="S722" s="38"/>
      <c r="T722" s="38"/>
      <c r="U722" s="38"/>
      <c r="V722" s="38"/>
      <c r="W722" s="38"/>
      <c r="AD722" s="38"/>
      <c r="AE722" s="38"/>
      <c r="AF722" s="38"/>
      <c r="AG722" s="38"/>
      <c r="AH722" s="38"/>
      <c r="AI722" s="38"/>
    </row>
    <row r="723" spans="2:36" x14ac:dyDescent="0.2">
      <c r="B723" t="s">
        <v>210</v>
      </c>
      <c r="D723" s="38"/>
      <c r="E723" s="38"/>
      <c r="F723" s="38"/>
      <c r="G723" s="38"/>
      <c r="H723" s="38"/>
      <c r="I723" s="38"/>
      <c r="J723" s="38"/>
      <c r="K723" s="38"/>
      <c r="L723" s="38"/>
      <c r="M723" s="38"/>
      <c r="N723" s="38"/>
      <c r="O723" s="38"/>
      <c r="P723" s="38"/>
      <c r="Q723" s="38"/>
      <c r="R723" s="38"/>
      <c r="S723" s="38"/>
      <c r="T723" s="38"/>
      <c r="U723" s="38"/>
      <c r="V723" s="38"/>
      <c r="W723" s="38"/>
      <c r="AD723" s="38"/>
      <c r="AE723" s="38"/>
      <c r="AF723" s="38"/>
      <c r="AG723" s="38"/>
      <c r="AH723" s="38"/>
      <c r="AI723" s="38"/>
    </row>
    <row r="724" spans="2:36" x14ac:dyDescent="0.2">
      <c r="B724" s="3" t="s">
        <v>221</v>
      </c>
      <c r="D724" s="48" t="s">
        <v>76</v>
      </c>
      <c r="E724" s="48">
        <v>0.17199999999999999</v>
      </c>
      <c r="F724" s="48">
        <v>0.17399999999999999</v>
      </c>
      <c r="G724" s="48">
        <v>0.17620630657582043</v>
      </c>
      <c r="H724" s="48">
        <v>0.16300000000000001</v>
      </c>
      <c r="I724" s="48">
        <v>0.19476940801989837</v>
      </c>
      <c r="J724" s="48">
        <v>0.14599999999999999</v>
      </c>
      <c r="K724" s="48">
        <v>0.14699999999999999</v>
      </c>
      <c r="L724" s="48">
        <v>0.13600000000000001</v>
      </c>
      <c r="M724" s="48">
        <v>0.152</v>
      </c>
      <c r="N724" s="48">
        <v>0.152</v>
      </c>
      <c r="O724" s="48">
        <v>0.159</v>
      </c>
      <c r="P724" s="48">
        <v>0.161</v>
      </c>
      <c r="Q724" s="48">
        <v>0.16600000000000001</v>
      </c>
      <c r="R724" s="48">
        <v>0.16400000000000001</v>
      </c>
      <c r="S724" s="48">
        <v>0.17</v>
      </c>
      <c r="T724" s="48">
        <v>0.16500000000000001</v>
      </c>
      <c r="U724" s="48">
        <v>0.16800000000000001</v>
      </c>
      <c r="V724" s="48">
        <v>0.16700000000000001</v>
      </c>
      <c r="W724" s="48">
        <v>0.17399999999999999</v>
      </c>
      <c r="X724" s="48">
        <v>0.16800000000000001</v>
      </c>
      <c r="Y724" s="48">
        <v>0.18</v>
      </c>
      <c r="AD724" s="48">
        <v>0.16757004572527034</v>
      </c>
      <c r="AE724" s="52">
        <f t="shared" ref="AE724" si="2537">+G724</f>
        <v>0.17620630657582043</v>
      </c>
      <c r="AF724" s="52">
        <f t="shared" ref="AF724" si="2538">+K724</f>
        <v>0.14699999999999999</v>
      </c>
      <c r="AG724" s="52">
        <f t="shared" ref="AG724" si="2539">+O724</f>
        <v>0.159</v>
      </c>
      <c r="AH724" s="52">
        <f t="shared" ref="AH724" si="2540">+S724</f>
        <v>0.17</v>
      </c>
      <c r="AI724" s="52">
        <f t="shared" ref="AI724" si="2541">+W724</f>
        <v>0.17399999999999999</v>
      </c>
    </row>
    <row r="725" spans="2:36" x14ac:dyDescent="0.2">
      <c r="B725" s="3" t="s">
        <v>222</v>
      </c>
      <c r="D725" s="48" t="s">
        <v>76</v>
      </c>
      <c r="E725" s="48">
        <v>0.22900000000000001</v>
      </c>
      <c r="F725" s="48">
        <v>0.224</v>
      </c>
      <c r="G725" s="48">
        <v>0.22432949354451615</v>
      </c>
      <c r="H725" s="48">
        <v>0.20399999999999999</v>
      </c>
      <c r="I725" s="48">
        <v>0.23890511356121424</v>
      </c>
      <c r="J725" s="48">
        <v>0.189</v>
      </c>
      <c r="K725" s="48">
        <v>0.188</v>
      </c>
      <c r="L725" s="48">
        <v>0.17100000000000001</v>
      </c>
      <c r="M725" s="48">
        <v>0.182</v>
      </c>
      <c r="N725" s="48">
        <v>0.17699999999999999</v>
      </c>
      <c r="O725" s="48">
        <v>0.18</v>
      </c>
      <c r="P725" s="48">
        <v>0.17799999999999999</v>
      </c>
      <c r="Q725" s="48">
        <v>0.17699999999999999</v>
      </c>
      <c r="R725" s="48">
        <v>0.17399999999999999</v>
      </c>
      <c r="S725" s="48">
        <v>0.18</v>
      </c>
      <c r="T725" s="48">
        <v>0.17699999999999999</v>
      </c>
      <c r="U725" s="48">
        <v>0.17699999999999999</v>
      </c>
      <c r="V725" s="48">
        <v>0.17399999999999999</v>
      </c>
      <c r="W725" s="48">
        <v>0.18099999999999999</v>
      </c>
      <c r="X725" s="48">
        <v>0.17799999999999999</v>
      </c>
      <c r="Y725" s="48">
        <v>0.18099999999999999</v>
      </c>
      <c r="AD725" s="48">
        <v>0.23022130709123739</v>
      </c>
      <c r="AE725" s="52">
        <f t="shared" ref="AE725" si="2542">+G725</f>
        <v>0.22432949354451615</v>
      </c>
      <c r="AF725" s="52">
        <f t="shared" ref="AF725" si="2543">+K725</f>
        <v>0.188</v>
      </c>
      <c r="AG725" s="52">
        <f t="shared" ref="AG725" si="2544">+O725</f>
        <v>0.18</v>
      </c>
      <c r="AH725" s="52">
        <f t="shared" ref="AH725" si="2545">+S725</f>
        <v>0.18</v>
      </c>
      <c r="AI725" s="52">
        <f t="shared" ref="AI725" si="2546">+W725</f>
        <v>0.18099999999999999</v>
      </c>
    </row>
    <row r="726" spans="2:36" x14ac:dyDescent="0.2">
      <c r="B726" t="s">
        <v>211</v>
      </c>
      <c r="D726" s="38"/>
      <c r="E726" s="38"/>
      <c r="F726" s="38"/>
      <c r="G726" s="38"/>
      <c r="H726" s="38"/>
      <c r="I726" s="38"/>
      <c r="J726" s="38"/>
      <c r="K726" s="38"/>
      <c r="L726" s="38"/>
      <c r="M726" s="38"/>
      <c r="N726" s="38"/>
      <c r="O726" s="38"/>
      <c r="P726" s="38"/>
      <c r="Q726" s="38"/>
      <c r="R726" s="38"/>
      <c r="S726" s="38"/>
      <c r="T726" s="38"/>
      <c r="U726" s="38"/>
      <c r="V726" s="38"/>
      <c r="W726" s="38"/>
      <c r="AD726" s="38"/>
      <c r="AE726" s="52"/>
      <c r="AF726" s="52"/>
      <c r="AG726" s="52"/>
      <c r="AH726" s="52"/>
      <c r="AI726" s="52"/>
    </row>
    <row r="727" spans="2:36" x14ac:dyDescent="0.2">
      <c r="B727" s="3" t="s">
        <v>223</v>
      </c>
      <c r="D727" s="48" t="s">
        <v>76</v>
      </c>
      <c r="E727" s="48">
        <v>0.115</v>
      </c>
      <c r="F727" s="48">
        <v>0.114</v>
      </c>
      <c r="G727" s="48">
        <v>0.11363152131824236</v>
      </c>
      <c r="H727" s="48">
        <v>0.115</v>
      </c>
      <c r="I727" s="48">
        <v>0.14683724186797339</v>
      </c>
      <c r="J727" s="48">
        <v>0.111</v>
      </c>
      <c r="K727" s="48">
        <v>0.113</v>
      </c>
      <c r="L727" s="48">
        <v>0.113</v>
      </c>
      <c r="M727" s="48">
        <v>0.112</v>
      </c>
      <c r="N727" s="48">
        <v>0.11</v>
      </c>
      <c r="O727" s="48">
        <v>0.115</v>
      </c>
      <c r="P727" s="48">
        <v>0.11600000000000001</v>
      </c>
      <c r="Q727" s="48">
        <v>0.11700000000000001</v>
      </c>
      <c r="R727" s="48">
        <v>0.11700000000000001</v>
      </c>
      <c r="S727" s="48">
        <v>0.122</v>
      </c>
      <c r="T727" s="48">
        <v>0.123</v>
      </c>
      <c r="U727" s="48">
        <v>0.126</v>
      </c>
      <c r="V727" s="48">
        <v>0.122</v>
      </c>
      <c r="W727" s="48">
        <v>0.126</v>
      </c>
      <c r="X727" s="48">
        <v>0.124</v>
      </c>
      <c r="Y727" s="48">
        <v>0.125</v>
      </c>
      <c r="AD727" s="48">
        <v>0.11444160590925619</v>
      </c>
      <c r="AE727" s="52">
        <f t="shared" ref="AE727:AE728" si="2547">+G727</f>
        <v>0.11363152131824236</v>
      </c>
      <c r="AF727" s="52">
        <f t="shared" ref="AF727:AF728" si="2548">+K727</f>
        <v>0.113</v>
      </c>
      <c r="AG727" s="52">
        <f t="shared" ref="AG727:AG728" si="2549">+O727</f>
        <v>0.115</v>
      </c>
      <c r="AH727" s="52">
        <f t="shared" ref="AH727:AH728" si="2550">+S727</f>
        <v>0.122</v>
      </c>
      <c r="AI727" s="52">
        <f t="shared" ref="AI727:AI728" si="2551">+W727</f>
        <v>0.126</v>
      </c>
    </row>
    <row r="728" spans="2:36" x14ac:dyDescent="0.2">
      <c r="B728" s="3" t="s">
        <v>224</v>
      </c>
      <c r="D728" s="48" t="s">
        <v>76</v>
      </c>
      <c r="E728" s="48">
        <v>0.153</v>
      </c>
      <c r="F728" s="48">
        <v>0.14799999999999999</v>
      </c>
      <c r="G728" s="48">
        <v>0.14477794308095057</v>
      </c>
      <c r="H728" s="48">
        <v>0.14599999999999999</v>
      </c>
      <c r="I728" s="48">
        <v>0.17953631228879657</v>
      </c>
      <c r="J728" s="48">
        <v>0.14299999999999999</v>
      </c>
      <c r="K728" s="48">
        <v>0.14299999999999999</v>
      </c>
      <c r="L728" s="48">
        <v>0.14000000000000001</v>
      </c>
      <c r="M728" s="48">
        <v>0.13200000000000001</v>
      </c>
      <c r="N728" s="48">
        <v>0.127</v>
      </c>
      <c r="O728" s="48">
        <v>0.129</v>
      </c>
      <c r="P728" s="48">
        <v>0.13</v>
      </c>
      <c r="Q728" s="48">
        <v>0.128</v>
      </c>
      <c r="R728" s="48">
        <v>0.126</v>
      </c>
      <c r="S728" s="48">
        <v>0.13100000000000001</v>
      </c>
      <c r="T728" s="48">
        <v>0.13100000000000001</v>
      </c>
      <c r="U728" s="48">
        <v>0.13100000000000001</v>
      </c>
      <c r="V728" s="48">
        <v>0.126</v>
      </c>
      <c r="W728" s="48">
        <v>0.13</v>
      </c>
      <c r="X728" s="48">
        <v>0.128</v>
      </c>
      <c r="Y728" s="48">
        <v>0.128</v>
      </c>
      <c r="AD728" s="48">
        <v>8.3567751688768968E-2</v>
      </c>
      <c r="AE728" s="52">
        <f t="shared" si="2547"/>
        <v>0.14477794308095057</v>
      </c>
      <c r="AF728" s="52">
        <f t="shared" si="2548"/>
        <v>0.14299999999999999</v>
      </c>
      <c r="AG728" s="52">
        <f t="shared" si="2549"/>
        <v>0.129</v>
      </c>
      <c r="AH728" s="52">
        <f t="shared" si="2550"/>
        <v>0.13100000000000001</v>
      </c>
      <c r="AI728" s="52">
        <f t="shared" si="2551"/>
        <v>0.13</v>
      </c>
    </row>
    <row r="729" spans="2:36" x14ac:dyDescent="0.2">
      <c r="B729" s="9"/>
      <c r="D729" s="38"/>
      <c r="E729" s="38"/>
      <c r="F729" s="38"/>
      <c r="G729" s="38"/>
      <c r="H729" s="38"/>
      <c r="I729" s="38"/>
      <c r="J729" s="38"/>
      <c r="K729" s="38"/>
      <c r="L729" s="38"/>
      <c r="M729" s="38"/>
      <c r="N729" s="38"/>
      <c r="O729" s="38"/>
      <c r="P729" s="38"/>
      <c r="Q729" s="38"/>
      <c r="R729" s="38"/>
      <c r="S729" s="38"/>
      <c r="T729" s="38"/>
      <c r="U729" s="38"/>
      <c r="V729" s="38"/>
      <c r="W729" s="38"/>
      <c r="AD729" s="38"/>
      <c r="AE729" s="38"/>
      <c r="AF729" s="38"/>
      <c r="AG729" s="38"/>
      <c r="AH729" s="38"/>
      <c r="AI729" s="38"/>
    </row>
    <row r="730" spans="2:36" s="67" customFormat="1" x14ac:dyDescent="0.2">
      <c r="B730" s="67" t="s">
        <v>109</v>
      </c>
      <c r="D730" s="82"/>
      <c r="E730" s="82"/>
      <c r="F730" s="82"/>
      <c r="G730" s="82"/>
      <c r="H730" s="82"/>
      <c r="I730" s="82"/>
      <c r="J730" s="82"/>
      <c r="K730" s="82"/>
      <c r="L730" s="82"/>
      <c r="M730" s="82"/>
      <c r="N730" s="82"/>
      <c r="O730" s="82"/>
      <c r="P730" s="82"/>
      <c r="Q730" s="82"/>
      <c r="R730" s="82"/>
      <c r="S730" s="82"/>
      <c r="T730" s="82"/>
      <c r="U730" s="82"/>
      <c r="V730" s="82"/>
      <c r="W730" s="82"/>
      <c r="AD730" s="82"/>
      <c r="AE730" s="82"/>
      <c r="AF730" s="82"/>
      <c r="AG730" s="82"/>
      <c r="AH730" s="82"/>
      <c r="AI730" s="82"/>
    </row>
    <row r="731" spans="2:36" x14ac:dyDescent="0.2">
      <c r="B731" s="255" t="s">
        <v>212</v>
      </c>
      <c r="C731" s="255"/>
      <c r="D731" s="255"/>
      <c r="E731" s="255"/>
      <c r="F731" s="255"/>
      <c r="G731" s="255"/>
      <c r="H731" s="255"/>
      <c r="I731" s="255"/>
      <c r="J731" s="255"/>
      <c r="K731" s="255"/>
      <c r="L731" s="255"/>
      <c r="M731" s="255"/>
      <c r="N731" s="255"/>
      <c r="O731" s="255"/>
      <c r="P731" s="255"/>
      <c r="Q731" s="255"/>
      <c r="R731" s="255"/>
      <c r="S731" s="255"/>
      <c r="T731" s="255"/>
      <c r="U731" s="255"/>
      <c r="V731" s="255"/>
      <c r="W731" s="255"/>
      <c r="X731" s="255"/>
      <c r="Y731" s="255"/>
      <c r="Z731" s="255"/>
      <c r="AA731" s="255"/>
      <c r="AB731" s="255"/>
      <c r="AC731" s="255"/>
      <c r="AD731" s="255"/>
      <c r="AE731" s="255"/>
      <c r="AF731" s="255"/>
      <c r="AG731" s="255"/>
      <c r="AH731" s="255"/>
      <c r="AI731" s="255"/>
      <c r="AJ731" s="255"/>
    </row>
    <row r="732" spans="2:36" x14ac:dyDescent="0.2">
      <c r="B732" s="256"/>
      <c r="C732" s="256"/>
      <c r="D732" s="256"/>
      <c r="E732" s="256"/>
      <c r="F732" s="256"/>
      <c r="G732" s="256"/>
      <c r="H732" s="256"/>
      <c r="I732" s="256"/>
      <c r="J732" s="256"/>
      <c r="K732" s="256"/>
      <c r="L732" s="256"/>
      <c r="M732" s="256"/>
      <c r="N732" s="256"/>
      <c r="O732" s="256"/>
      <c r="P732" s="256"/>
      <c r="Q732" s="256"/>
      <c r="R732" s="256"/>
      <c r="S732" s="256"/>
      <c r="T732" s="256"/>
      <c r="U732" s="256"/>
      <c r="V732" s="256"/>
      <c r="W732" s="256"/>
      <c r="X732" s="256"/>
      <c r="Y732" s="256"/>
      <c r="Z732" s="256"/>
      <c r="AA732" s="256"/>
      <c r="AB732" s="256"/>
      <c r="AC732" s="256"/>
      <c r="AD732" s="256"/>
      <c r="AE732" s="256"/>
      <c r="AF732" s="256"/>
      <c r="AG732" s="256"/>
      <c r="AH732" s="256"/>
      <c r="AI732" s="256"/>
      <c r="AJ732" s="256"/>
    </row>
    <row r="733" spans="2:36" x14ac:dyDescent="0.2">
      <c r="B733" s="68"/>
    </row>
    <row r="734" spans="2:36" x14ac:dyDescent="0.2">
      <c r="B734" s="2" t="s">
        <v>59</v>
      </c>
    </row>
    <row r="735" spans="2:36" x14ac:dyDescent="0.2">
      <c r="B735" s="4"/>
    </row>
    <row r="736" spans="2:36" x14ac:dyDescent="0.2">
      <c r="B736" t="s">
        <v>121</v>
      </c>
      <c r="D736" s="40" t="str">
        <f>+D793</f>
        <v>n/a</v>
      </c>
      <c r="E736" s="40" t="str">
        <f>+IFERROR(E793-D793,"n/a")</f>
        <v>n/a</v>
      </c>
      <c r="F736" s="31">
        <f>+IFERROR(F793-E793,"n/a")</f>
        <v>67.475000000000009</v>
      </c>
      <c r="G736" s="31">
        <f>+IFERROR(G793-F793,"n/a")</f>
        <v>-16.082999999999998</v>
      </c>
      <c r="H736" s="31">
        <f>+H793</f>
        <v>43.892000000000003</v>
      </c>
      <c r="I736" s="31">
        <f>+IFERROR(I793-H793,"n/a")</f>
        <v>42.997999999999998</v>
      </c>
      <c r="J736" s="31">
        <f>+IFERROR(J793-I793,"n/a")</f>
        <v>39.662999999999997</v>
      </c>
      <c r="K736" s="31">
        <f>+IFERROR(K793-J793,"n/a")</f>
        <v>38.896999999999991</v>
      </c>
      <c r="L736" s="31">
        <f>+L793</f>
        <v>40.235999999999997</v>
      </c>
      <c r="M736" s="31">
        <f>+IFERROR(M793-L793,"n/a")</f>
        <v>44.65</v>
      </c>
      <c r="N736" s="31">
        <f>+IFERROR(N793-M793,"n/a")</f>
        <v>51.301999999999992</v>
      </c>
      <c r="O736" s="31">
        <f>+IFERROR(O793-N793,"n/a")</f>
        <v>-136.18799999999999</v>
      </c>
      <c r="P736" s="31">
        <f>+P793</f>
        <v>53.557000000000002</v>
      </c>
      <c r="Q736" s="31">
        <f>+IFERROR(Q793-P793,"n/a")</f>
        <v>49.432999999999993</v>
      </c>
      <c r="R736" s="31">
        <f>+IFERROR(R793-Q793,"n/a")</f>
        <v>-102.99</v>
      </c>
      <c r="S736" s="31">
        <f>+IFERROR(S793-R793,"n/a")</f>
        <v>0</v>
      </c>
      <c r="T736" s="31">
        <f>+T793</f>
        <v>64.477000000000004</v>
      </c>
      <c r="U736" s="31">
        <f>+IFERROR(U793-T793,"n/a")</f>
        <v>68.13300000000001</v>
      </c>
      <c r="V736" s="31">
        <f>+IFERROR(V793-U793,"n/a")</f>
        <v>-132.61000000000001</v>
      </c>
      <c r="W736" s="31">
        <f>+IFERROR(W793-V793,"n/a")</f>
        <v>0</v>
      </c>
      <c r="X736" s="31">
        <f>+X793</f>
        <v>0</v>
      </c>
      <c r="Y736" s="31">
        <f>+IFERROR(Y793-X793,"n/a")</f>
        <v>0</v>
      </c>
      <c r="Z736" s="18"/>
      <c r="AA736" s="18"/>
      <c r="AB736" s="18"/>
      <c r="AC736" s="18"/>
      <c r="AD736" s="40">
        <f>+AD793</f>
        <v>176.33699999999999</v>
      </c>
      <c r="AE736" s="40">
        <f t="shared" ref="AE736:AH736" si="2552">+AE793</f>
        <v>163.876</v>
      </c>
      <c r="AF736" s="40">
        <f t="shared" si="2552"/>
        <v>165.45</v>
      </c>
      <c r="AG736" s="40">
        <f t="shared" si="2552"/>
        <v>0</v>
      </c>
      <c r="AH736" s="40">
        <f t="shared" si="2552"/>
        <v>0</v>
      </c>
      <c r="AI736" s="40">
        <f t="shared" ref="AI736" si="2553">+AI793</f>
        <v>0</v>
      </c>
    </row>
    <row r="737" spans="2:35" x14ac:dyDescent="0.2">
      <c r="B737" t="s">
        <v>122</v>
      </c>
      <c r="D737" s="40" t="str">
        <f t="shared" ref="D737:D752" si="2554">+D794</f>
        <v>n/a</v>
      </c>
      <c r="E737" s="40" t="str">
        <f t="shared" ref="E737" si="2555">+IFERROR(E794-D794,"n/a")</f>
        <v>n/a</v>
      </c>
      <c r="F737" s="31">
        <f t="shared" ref="F737:G737" si="2556">+IFERROR(F794-E794,"n/a")</f>
        <v>0</v>
      </c>
      <c r="G737" s="31">
        <f t="shared" si="2556"/>
        <v>44.701000000000001</v>
      </c>
      <c r="H737" s="31">
        <f t="shared" ref="H737:H752" si="2557">+H794</f>
        <v>11.085000000000001</v>
      </c>
      <c r="I737" s="31">
        <f t="shared" ref="I737:J737" si="2558">+IFERROR(I794-H794,"n/a")</f>
        <v>7.0519999999999996</v>
      </c>
      <c r="J737" s="31">
        <f t="shared" si="2558"/>
        <v>15.217999999999996</v>
      </c>
      <c r="K737" s="31">
        <f t="shared" ref="K737" si="2559">+IFERROR(K794-J794,"n/a")</f>
        <v>29.833000000000006</v>
      </c>
      <c r="L737" s="31">
        <f t="shared" ref="L737:L752" si="2560">+L794</f>
        <v>22.652000000000001</v>
      </c>
      <c r="M737" s="31">
        <f t="shared" ref="M737:O747" si="2561">+IFERROR(M794-L794,"n/a")</f>
        <v>33.555</v>
      </c>
      <c r="N737" s="31">
        <f t="shared" si="2561"/>
        <v>40.341000000000001</v>
      </c>
      <c r="O737" s="31">
        <f t="shared" si="2561"/>
        <v>-96.548000000000002</v>
      </c>
      <c r="P737" s="31">
        <f t="shared" ref="P737:P752" si="2562">+P794</f>
        <v>32.08</v>
      </c>
      <c r="Q737" s="31">
        <f t="shared" ref="Q737:S747" si="2563">+IFERROR(Q794-P794,"n/a")</f>
        <v>47.713000000000008</v>
      </c>
      <c r="R737" s="31">
        <f t="shared" si="2563"/>
        <v>-79.793000000000006</v>
      </c>
      <c r="S737" s="31">
        <f t="shared" si="2563"/>
        <v>0</v>
      </c>
      <c r="T737" s="31">
        <f t="shared" ref="T737:T752" si="2564">+T794</f>
        <v>63.436</v>
      </c>
      <c r="U737" s="31">
        <f t="shared" ref="U737:Y737" si="2565">+IFERROR(U794-T794,"n/a")</f>
        <v>71.884999999999991</v>
      </c>
      <c r="V737" s="31">
        <f t="shared" si="2565"/>
        <v>-135.321</v>
      </c>
      <c r="W737" s="31">
        <f t="shared" si="2565"/>
        <v>0</v>
      </c>
      <c r="X737" s="31">
        <f t="shared" ref="X737:X766" si="2566">+X794</f>
        <v>0</v>
      </c>
      <c r="Y737" s="31">
        <f t="shared" si="2565"/>
        <v>0</v>
      </c>
      <c r="Z737" s="18"/>
      <c r="AA737" s="18"/>
      <c r="AB737" s="18"/>
      <c r="AC737" s="18"/>
      <c r="AD737" s="40">
        <f t="shared" ref="AD737:AD752" si="2567">+AD794</f>
        <v>0</v>
      </c>
      <c r="AE737" s="40">
        <f t="shared" ref="AE737:AH737" si="2568">+AE794</f>
        <v>44.701000000000001</v>
      </c>
      <c r="AF737" s="40">
        <f t="shared" si="2568"/>
        <v>63.188000000000002</v>
      </c>
      <c r="AG737" s="40">
        <f t="shared" si="2568"/>
        <v>0</v>
      </c>
      <c r="AH737" s="40">
        <f t="shared" si="2568"/>
        <v>0</v>
      </c>
      <c r="AI737" s="40">
        <f t="shared" ref="AI737" si="2569">+AI794</f>
        <v>0</v>
      </c>
    </row>
    <row r="738" spans="2:35" x14ac:dyDescent="0.2">
      <c r="B738" t="s">
        <v>123</v>
      </c>
      <c r="D738" s="40" t="str">
        <f t="shared" si="2554"/>
        <v>n/a</v>
      </c>
      <c r="E738" s="40" t="str">
        <f t="shared" ref="E738" si="2570">+IFERROR(E795-D795,"n/a")</f>
        <v>n/a</v>
      </c>
      <c r="F738" s="31">
        <f t="shared" ref="F738:G738" si="2571">+IFERROR(F795-E795,"n/a")</f>
        <v>0</v>
      </c>
      <c r="G738" s="31">
        <f t="shared" si="2571"/>
        <v>30.29</v>
      </c>
      <c r="H738" s="31">
        <f t="shared" si="2557"/>
        <v>16.465</v>
      </c>
      <c r="I738" s="31">
        <f t="shared" ref="I738:J738" si="2572">+IFERROR(I795-H795,"n/a")</f>
        <v>16.794999999999998</v>
      </c>
      <c r="J738" s="31">
        <f t="shared" si="2572"/>
        <v>23.928000000000004</v>
      </c>
      <c r="K738" s="31">
        <f t="shared" ref="K738" si="2573">+IFERROR(K795-J795,"n/a")</f>
        <v>42.08</v>
      </c>
      <c r="L738" s="31">
        <f t="shared" si="2560"/>
        <v>30.728000000000002</v>
      </c>
      <c r="M738" s="31">
        <f t="shared" ref="M738:N738" si="2574">+IFERROR(M795-L795,"n/a")</f>
        <v>39.449999999999996</v>
      </c>
      <c r="N738" s="31">
        <f t="shared" si="2574"/>
        <v>45.313000000000002</v>
      </c>
      <c r="O738" s="31">
        <f t="shared" si="2561"/>
        <v>-115.491</v>
      </c>
      <c r="P738" s="31">
        <f t="shared" si="2562"/>
        <v>48.77</v>
      </c>
      <c r="Q738" s="31">
        <f t="shared" ref="Q738:R738" si="2575">+IFERROR(Q795-P795,"n/a")</f>
        <v>60.862000000000002</v>
      </c>
      <c r="R738" s="31">
        <f t="shared" si="2575"/>
        <v>-109.63200000000001</v>
      </c>
      <c r="S738" s="31">
        <f t="shared" si="2563"/>
        <v>0</v>
      </c>
      <c r="T738" s="31">
        <f t="shared" si="2564"/>
        <v>77.02</v>
      </c>
      <c r="U738" s="31">
        <f t="shared" ref="U738:Y738" si="2576">+IFERROR(U795-T795,"n/a")</f>
        <v>88.351000000000013</v>
      </c>
      <c r="V738" s="31">
        <f t="shared" si="2576"/>
        <v>-165.37100000000001</v>
      </c>
      <c r="W738" s="31">
        <f t="shared" si="2576"/>
        <v>0</v>
      </c>
      <c r="X738" s="31">
        <f t="shared" si="2566"/>
        <v>0</v>
      </c>
      <c r="Y738" s="31">
        <f t="shared" si="2576"/>
        <v>0</v>
      </c>
      <c r="Z738" s="18"/>
      <c r="AA738" s="18"/>
      <c r="AB738" s="18"/>
      <c r="AC738" s="18"/>
      <c r="AD738" s="40">
        <f t="shared" si="2567"/>
        <v>0</v>
      </c>
      <c r="AE738" s="40">
        <f t="shared" ref="AE738:AH738" si="2577">+AE795</f>
        <v>30.29</v>
      </c>
      <c r="AF738" s="40">
        <f t="shared" si="2577"/>
        <v>99.268000000000001</v>
      </c>
      <c r="AG738" s="40">
        <f t="shared" si="2577"/>
        <v>0</v>
      </c>
      <c r="AH738" s="40">
        <f t="shared" si="2577"/>
        <v>0</v>
      </c>
      <c r="AI738" s="40">
        <f t="shared" ref="AI738" si="2578">+AI795</f>
        <v>0</v>
      </c>
    </row>
    <row r="739" spans="2:35" x14ac:dyDescent="0.2">
      <c r="B739" t="s">
        <v>163</v>
      </c>
      <c r="D739" s="40" t="str">
        <f t="shared" si="2554"/>
        <v>n/a</v>
      </c>
      <c r="E739" s="40" t="str">
        <f t="shared" ref="E739" si="2579">+IFERROR(E796-D796,"n/a")</f>
        <v>n/a</v>
      </c>
      <c r="F739" s="31">
        <f t="shared" ref="F739:G739" si="2580">+IFERROR(F796-E796,"n/a")</f>
        <v>0</v>
      </c>
      <c r="G739" s="31">
        <f t="shared" si="2580"/>
        <v>0</v>
      </c>
      <c r="H739" s="31">
        <f t="shared" si="2557"/>
        <v>0</v>
      </c>
      <c r="I739" s="31">
        <f t="shared" ref="I739:J739" si="2581">+IFERROR(I796-H796,"n/a")</f>
        <v>0</v>
      </c>
      <c r="J739" s="31">
        <f t="shared" si="2581"/>
        <v>0</v>
      </c>
      <c r="K739" s="31">
        <f t="shared" ref="K739" si="2582">+IFERROR(K796-J796,"n/a")</f>
        <v>0</v>
      </c>
      <c r="L739" s="31">
        <f t="shared" si="2560"/>
        <v>0</v>
      </c>
      <c r="M739" s="31">
        <f t="shared" ref="M739:N739" si="2583">+IFERROR(M796-L796,"n/a")</f>
        <v>0</v>
      </c>
      <c r="N739" s="31">
        <f t="shared" si="2583"/>
        <v>0</v>
      </c>
      <c r="O739" s="31">
        <f t="shared" si="2561"/>
        <v>467.32</v>
      </c>
      <c r="P739" s="31">
        <f t="shared" si="2562"/>
        <v>0</v>
      </c>
      <c r="Q739" s="31">
        <f t="shared" ref="Q739:R739" si="2584">+IFERROR(Q796-P796,"n/a")</f>
        <v>0</v>
      </c>
      <c r="R739" s="31">
        <f t="shared" si="2584"/>
        <v>452.57</v>
      </c>
      <c r="S739" s="31">
        <f t="shared" si="2563"/>
        <v>220.71899999999999</v>
      </c>
      <c r="T739" s="31">
        <f t="shared" si="2564"/>
        <v>0</v>
      </c>
      <c r="U739" s="31">
        <f t="shared" ref="U739:Y739" si="2585">+IFERROR(U796-T796,"n/a")</f>
        <v>0</v>
      </c>
      <c r="V739" s="31">
        <f t="shared" si="2585"/>
        <v>693.92200000000003</v>
      </c>
      <c r="W739" s="31">
        <f t="shared" si="2585"/>
        <v>308.68200000000002</v>
      </c>
      <c r="X739" s="31">
        <f t="shared" si="2566"/>
        <v>275.62900000000002</v>
      </c>
      <c r="Y739" s="31">
        <f t="shared" si="2585"/>
        <v>308.63800000000003</v>
      </c>
      <c r="Z739" s="18"/>
      <c r="AA739" s="18"/>
      <c r="AB739" s="18"/>
      <c r="AC739" s="18"/>
      <c r="AD739" s="40">
        <f t="shared" si="2567"/>
        <v>0</v>
      </c>
      <c r="AE739" s="40">
        <f t="shared" ref="AE739:AH739" si="2586">+AE796</f>
        <v>0</v>
      </c>
      <c r="AF739" s="40">
        <f t="shared" si="2586"/>
        <v>0</v>
      </c>
      <c r="AG739" s="40">
        <f t="shared" si="2586"/>
        <v>467.32</v>
      </c>
      <c r="AH739" s="40">
        <f t="shared" si="2586"/>
        <v>673.28899999999999</v>
      </c>
      <c r="AI739" s="40">
        <f t="shared" ref="AI739" si="2587">+AI796</f>
        <v>1002.604</v>
      </c>
    </row>
    <row r="740" spans="2:35" x14ac:dyDescent="0.2">
      <c r="B740" t="s">
        <v>159</v>
      </c>
      <c r="D740" s="40" t="str">
        <f t="shared" si="2554"/>
        <v>n/a</v>
      </c>
      <c r="E740" s="40" t="str">
        <f t="shared" ref="E740" si="2588">+IFERROR(E797-D797,"n/a")</f>
        <v>n/a</v>
      </c>
      <c r="F740" s="31">
        <f t="shared" ref="F740:G740" si="2589">+IFERROR(F797-E797,"n/a")</f>
        <v>0</v>
      </c>
      <c r="G740" s="31">
        <f t="shared" si="2589"/>
        <v>0</v>
      </c>
      <c r="H740" s="31">
        <f t="shared" si="2557"/>
        <v>0</v>
      </c>
      <c r="I740" s="31">
        <f t="shared" ref="I740:J740" si="2590">+IFERROR(I797-H797,"n/a")</f>
        <v>0</v>
      </c>
      <c r="J740" s="31">
        <f t="shared" si="2590"/>
        <v>0</v>
      </c>
      <c r="K740" s="31">
        <f t="shared" ref="K740" si="2591">+IFERROR(K797-J797,"n/a")</f>
        <v>0</v>
      </c>
      <c r="L740" s="31">
        <f t="shared" si="2560"/>
        <v>67.975999999999999</v>
      </c>
      <c r="M740" s="31">
        <f t="shared" ref="M740:N740" si="2592">+IFERROR(M797-L797,"n/a")</f>
        <v>74.289999999999992</v>
      </c>
      <c r="N740" s="31">
        <f t="shared" si="2592"/>
        <v>87.825000000000017</v>
      </c>
      <c r="O740" s="31">
        <f t="shared" si="2561"/>
        <v>104.209</v>
      </c>
      <c r="P740" s="31">
        <f t="shared" si="2562"/>
        <v>110.762</v>
      </c>
      <c r="Q740" s="31">
        <f t="shared" ref="Q740:R740" si="2593">+IFERROR(Q797-P797,"n/a")</f>
        <v>110.80699999999999</v>
      </c>
      <c r="R740" s="31">
        <f t="shared" si="2593"/>
        <v>117.59299999999999</v>
      </c>
      <c r="S740" s="31">
        <f t="shared" si="2563"/>
        <v>126.827</v>
      </c>
      <c r="T740" s="31">
        <f t="shared" si="2564"/>
        <v>133.12200000000001</v>
      </c>
      <c r="U740" s="31">
        <f t="shared" ref="U740:Y740" si="2594">+IFERROR(U797-T797,"n/a")</f>
        <v>142.01599999999996</v>
      </c>
      <c r="V740" s="31">
        <f t="shared" si="2594"/>
        <v>149.12100000000004</v>
      </c>
      <c r="W740" s="31">
        <f t="shared" si="2594"/>
        <v>173.74599999999998</v>
      </c>
      <c r="X740" s="31">
        <f t="shared" si="2566"/>
        <v>169.93799999999999</v>
      </c>
      <c r="Y740" s="31">
        <f t="shared" si="2594"/>
        <v>198.798</v>
      </c>
      <c r="AD740" s="40">
        <f t="shared" si="2567"/>
        <v>0</v>
      </c>
      <c r="AE740" s="40">
        <f t="shared" ref="AE740:AH740" si="2595">+AE797</f>
        <v>0</v>
      </c>
      <c r="AF740" s="40">
        <f t="shared" si="2595"/>
        <v>0</v>
      </c>
      <c r="AG740" s="40">
        <f t="shared" si="2595"/>
        <v>334.3</v>
      </c>
      <c r="AH740" s="40">
        <f t="shared" si="2595"/>
        <v>465.98899999999998</v>
      </c>
      <c r="AI740" s="40">
        <f t="shared" ref="AI740" si="2596">+AI797</f>
        <v>598.005</v>
      </c>
    </row>
    <row r="741" spans="2:35" x14ac:dyDescent="0.2">
      <c r="B741" t="s">
        <v>160</v>
      </c>
      <c r="D741" s="40" t="str">
        <f t="shared" si="2554"/>
        <v>n/a</v>
      </c>
      <c r="E741" s="40" t="str">
        <f t="shared" ref="E741" si="2597">+IFERROR(E798-D798,"n/a")</f>
        <v>n/a</v>
      </c>
      <c r="F741" s="31">
        <f t="shared" ref="F741:G741" si="2598">+IFERROR(F798-E798,"n/a")</f>
        <v>0</v>
      </c>
      <c r="G741" s="31">
        <f t="shared" si="2598"/>
        <v>0</v>
      </c>
      <c r="H741" s="31">
        <f t="shared" si="2557"/>
        <v>0</v>
      </c>
      <c r="I741" s="31">
        <f t="shared" ref="I741:J741" si="2599">+IFERROR(I798-H798,"n/a")</f>
        <v>0</v>
      </c>
      <c r="J741" s="31">
        <f t="shared" si="2599"/>
        <v>0</v>
      </c>
      <c r="K741" s="31">
        <f t="shared" ref="K741" si="2600">+IFERROR(K798-J798,"n/a")</f>
        <v>0</v>
      </c>
      <c r="L741" s="31">
        <f t="shared" si="2560"/>
        <v>7.0389999999999997</v>
      </c>
      <c r="M741" s="31">
        <f t="shared" ref="M741:N741" si="2601">+IFERROR(M798-L798,"n/a")</f>
        <v>7.3460000000000001</v>
      </c>
      <c r="N741" s="31">
        <f t="shared" si="2601"/>
        <v>9.7769999999999992</v>
      </c>
      <c r="O741" s="31">
        <f t="shared" si="2561"/>
        <v>6.5850000000000009</v>
      </c>
      <c r="P741" s="31">
        <f t="shared" si="2562"/>
        <v>6.992</v>
      </c>
      <c r="Q741" s="31">
        <f t="shared" ref="Q741:R741" si="2602">+IFERROR(Q798-P798,"n/a")</f>
        <v>11.689999999999998</v>
      </c>
      <c r="R741" s="31">
        <f t="shared" si="2602"/>
        <v>13.188000000000002</v>
      </c>
      <c r="S741" s="31">
        <f t="shared" si="2563"/>
        <v>14.516999999999999</v>
      </c>
      <c r="T741" s="31">
        <f t="shared" si="2564"/>
        <v>21.524000000000001</v>
      </c>
      <c r="U741" s="31">
        <f t="shared" ref="U741:Y741" si="2603">+IFERROR(U798-T798,"n/a")</f>
        <v>16.086999999999996</v>
      </c>
      <c r="V741" s="31">
        <f t="shared" si="2603"/>
        <v>-0.47799999999999443</v>
      </c>
      <c r="W741" s="31">
        <f t="shared" si="2603"/>
        <v>33.996000000000002</v>
      </c>
      <c r="X741" s="31">
        <f t="shared" si="2566"/>
        <v>54.185000000000002</v>
      </c>
      <c r="Y741" s="31">
        <f t="shared" si="2603"/>
        <v>44.959999999999994</v>
      </c>
      <c r="AD741" s="40">
        <f t="shared" si="2567"/>
        <v>0</v>
      </c>
      <c r="AE741" s="40">
        <f t="shared" ref="AE741:AH741" si="2604">+AE798</f>
        <v>0</v>
      </c>
      <c r="AF741" s="40">
        <f t="shared" si="2604"/>
        <v>0</v>
      </c>
      <c r="AG741" s="40">
        <f t="shared" si="2604"/>
        <v>30.747</v>
      </c>
      <c r="AH741" s="40">
        <f t="shared" si="2604"/>
        <v>46.387</v>
      </c>
      <c r="AI741" s="40">
        <f t="shared" ref="AI741" si="2605">+AI798</f>
        <v>71.129000000000005</v>
      </c>
    </row>
    <row r="742" spans="2:35" x14ac:dyDescent="0.2">
      <c r="B742" t="s">
        <v>118</v>
      </c>
      <c r="D742" s="40" t="str">
        <f t="shared" si="2554"/>
        <v>n/a</v>
      </c>
      <c r="E742" s="40" t="str">
        <f t="shared" ref="E742" si="2606">+IFERROR(E799-D799,"n/a")</f>
        <v>n/a</v>
      </c>
      <c r="F742" s="31">
        <f t="shared" ref="F742:G742" si="2607">+IFERROR(F799-E799,"n/a")</f>
        <v>63.680000000000007</v>
      </c>
      <c r="G742" s="31">
        <f t="shared" si="2607"/>
        <v>64.048000000000002</v>
      </c>
      <c r="H742" s="31">
        <f t="shared" si="2557"/>
        <v>67.900999999999996</v>
      </c>
      <c r="I742" s="31">
        <f t="shared" ref="I742:J742" si="2608">+IFERROR(I799-H799,"n/a")</f>
        <v>71.843000000000004</v>
      </c>
      <c r="J742" s="31">
        <f t="shared" si="2608"/>
        <v>64.746000000000009</v>
      </c>
      <c r="K742" s="31">
        <f t="shared" ref="K742" si="2609">+IFERROR(K799-J799,"n/a")</f>
        <v>68.942000000000007</v>
      </c>
      <c r="L742" s="31">
        <f t="shared" si="2560"/>
        <v>0</v>
      </c>
      <c r="M742" s="31">
        <f t="shared" ref="M742:N742" si="2610">+IFERROR(M799-L799,"n/a")</f>
        <v>0</v>
      </c>
      <c r="N742" s="31">
        <f t="shared" si="2610"/>
        <v>0</v>
      </c>
      <c r="O742" s="31">
        <f t="shared" si="2561"/>
        <v>0</v>
      </c>
      <c r="P742" s="31">
        <f t="shared" si="2562"/>
        <v>0</v>
      </c>
      <c r="Q742" s="31">
        <f t="shared" ref="Q742:R742" si="2611">+IFERROR(Q799-P799,"n/a")</f>
        <v>0</v>
      </c>
      <c r="R742" s="31">
        <f t="shared" si="2611"/>
        <v>0</v>
      </c>
      <c r="S742" s="31">
        <f t="shared" si="2563"/>
        <v>0</v>
      </c>
      <c r="T742" s="31">
        <f t="shared" si="2564"/>
        <v>0</v>
      </c>
      <c r="U742" s="31">
        <f t="shared" ref="U742:Y742" si="2612">+IFERROR(U799-T799,"n/a")</f>
        <v>0</v>
      </c>
      <c r="V742" s="31">
        <f t="shared" si="2612"/>
        <v>0</v>
      </c>
      <c r="W742" s="31">
        <f t="shared" si="2612"/>
        <v>0</v>
      </c>
      <c r="X742" s="31">
        <f t="shared" si="2566"/>
        <v>0</v>
      </c>
      <c r="Y742" s="31">
        <f t="shared" si="2612"/>
        <v>0</v>
      </c>
      <c r="Z742" s="18"/>
      <c r="AA742" s="18"/>
      <c r="AB742" s="18"/>
      <c r="AC742" s="18"/>
      <c r="AD742" s="40">
        <f t="shared" si="2567"/>
        <v>182.34899999999999</v>
      </c>
      <c r="AE742" s="40">
        <f t="shared" ref="AE742:AH742" si="2613">+AE799</f>
        <v>237.19800000000001</v>
      </c>
      <c r="AF742" s="40">
        <f t="shared" si="2613"/>
        <v>273.43200000000002</v>
      </c>
      <c r="AG742" s="40">
        <f t="shared" si="2613"/>
        <v>0</v>
      </c>
      <c r="AH742" s="40">
        <f t="shared" si="2613"/>
        <v>0</v>
      </c>
      <c r="AI742" s="40">
        <f t="shared" ref="AI742" si="2614">+AI799</f>
        <v>0</v>
      </c>
    </row>
    <row r="743" spans="2:35" x14ac:dyDescent="0.2">
      <c r="B743" t="s">
        <v>124</v>
      </c>
      <c r="D743" s="40" t="str">
        <f t="shared" si="2554"/>
        <v>n/a</v>
      </c>
      <c r="E743" s="40" t="str">
        <f t="shared" ref="E743" si="2615">+IFERROR(E800-D800,"n/a")</f>
        <v>n/a</v>
      </c>
      <c r="F743" s="31">
        <f t="shared" ref="F743:G743" si="2616">+IFERROR(F800-E800,"n/a")</f>
        <v>0</v>
      </c>
      <c r="G743" s="31">
        <f t="shared" si="2616"/>
        <v>0</v>
      </c>
      <c r="H743" s="31">
        <f t="shared" si="2557"/>
        <v>0</v>
      </c>
      <c r="I743" s="31">
        <f t="shared" ref="I743:J743" si="2617">+IFERROR(I800-H800,"n/a")</f>
        <v>0</v>
      </c>
      <c r="J743" s="31">
        <f t="shared" si="2617"/>
        <v>0</v>
      </c>
      <c r="K743" s="31">
        <f t="shared" ref="K743" si="2618">+IFERROR(K800-J800,"n/a")</f>
        <v>0</v>
      </c>
      <c r="L743" s="31">
        <f t="shared" si="2560"/>
        <v>0</v>
      </c>
      <c r="M743" s="31">
        <f t="shared" ref="M743:N743" si="2619">+IFERROR(M800-L800,"n/a")</f>
        <v>0</v>
      </c>
      <c r="N743" s="31">
        <f t="shared" si="2619"/>
        <v>0</v>
      </c>
      <c r="O743" s="31">
        <f t="shared" si="2561"/>
        <v>0</v>
      </c>
      <c r="P743" s="31">
        <f t="shared" si="2562"/>
        <v>0</v>
      </c>
      <c r="Q743" s="31">
        <f t="shared" ref="Q743:R743" si="2620">+IFERROR(Q800-P800,"n/a")</f>
        <v>0</v>
      </c>
      <c r="R743" s="31">
        <f t="shared" si="2620"/>
        <v>0</v>
      </c>
      <c r="S743" s="31">
        <f t="shared" si="2563"/>
        <v>0</v>
      </c>
      <c r="T743" s="31">
        <f t="shared" si="2564"/>
        <v>7.0250000000000004</v>
      </c>
      <c r="U743" s="31">
        <f t="shared" ref="U743:Y743" si="2621">+IFERROR(U800-T800,"n/a")</f>
        <v>11.06</v>
      </c>
      <c r="V743" s="31">
        <f t="shared" si="2621"/>
        <v>19.048000000000002</v>
      </c>
      <c r="W743" s="31">
        <f t="shared" si="2621"/>
        <v>31.673999999999999</v>
      </c>
      <c r="X743" s="31">
        <f t="shared" si="2566"/>
        <v>35.57</v>
      </c>
      <c r="Y743" s="31">
        <f t="shared" si="2621"/>
        <v>40.104000000000006</v>
      </c>
      <c r="Z743" s="18"/>
      <c r="AA743" s="18"/>
      <c r="AB743" s="18"/>
      <c r="AC743" s="18"/>
      <c r="AD743" s="40">
        <f t="shared" si="2567"/>
        <v>0</v>
      </c>
      <c r="AE743" s="40">
        <f t="shared" ref="AE743:AH743" si="2622">+AE800</f>
        <v>0</v>
      </c>
      <c r="AF743" s="40">
        <f t="shared" si="2622"/>
        <v>0</v>
      </c>
      <c r="AG743" s="40">
        <f t="shared" si="2622"/>
        <v>0</v>
      </c>
      <c r="AH743" s="40">
        <f t="shared" si="2622"/>
        <v>0</v>
      </c>
      <c r="AI743" s="40">
        <f t="shared" ref="AI743" si="2623">+AI800</f>
        <v>68.807000000000002</v>
      </c>
    </row>
    <row r="744" spans="2:35" x14ac:dyDescent="0.2">
      <c r="B744" t="s">
        <v>125</v>
      </c>
      <c r="D744" s="40" t="str">
        <f t="shared" si="2554"/>
        <v>n/a</v>
      </c>
      <c r="E744" s="40" t="str">
        <f t="shared" ref="E744" si="2624">+IFERROR(E801-D801,"n/a")</f>
        <v>n/a</v>
      </c>
      <c r="F744" s="31">
        <f t="shared" ref="F744:G744" si="2625">+IFERROR(F801-E801,"n/a")</f>
        <v>1.4710000000000001</v>
      </c>
      <c r="G744" s="31">
        <f t="shared" si="2625"/>
        <v>3.6959999999999997</v>
      </c>
      <c r="H744" s="31">
        <f t="shared" si="2557"/>
        <v>4.8890000000000002</v>
      </c>
      <c r="I744" s="31">
        <f t="shared" ref="I744:J744" si="2626">+IFERROR(I801-H801,"n/a")</f>
        <v>3.1669999999999989</v>
      </c>
      <c r="J744" s="31">
        <f t="shared" si="2626"/>
        <v>4.6900000000000013</v>
      </c>
      <c r="K744" s="31">
        <f t="shared" ref="K744" si="2627">+IFERROR(K801-J801,"n/a")</f>
        <v>-4.9680000000000009</v>
      </c>
      <c r="L744" s="31">
        <f t="shared" si="2560"/>
        <v>3.569</v>
      </c>
      <c r="M744" s="31">
        <f t="shared" ref="M744:N744" si="2628">+IFERROR(M801-L801,"n/a")</f>
        <v>3.5910000000000002</v>
      </c>
      <c r="N744" s="31">
        <f t="shared" si="2628"/>
        <v>0.34999999999999964</v>
      </c>
      <c r="O744" s="31">
        <f t="shared" si="2561"/>
        <v>3.0750000000000011</v>
      </c>
      <c r="P744" s="31">
        <f t="shared" si="2562"/>
        <v>12.069000000000001</v>
      </c>
      <c r="Q744" s="31">
        <f t="shared" ref="Q744:R744" si="2629">+IFERROR(Q801-P801,"n/a")</f>
        <v>10.139999999999999</v>
      </c>
      <c r="R744" s="31">
        <f t="shared" si="2629"/>
        <v>6.7590000000000003</v>
      </c>
      <c r="S744" s="31">
        <f t="shared" si="2563"/>
        <v>-1.9499999999999993</v>
      </c>
      <c r="T744" s="31">
        <f t="shared" si="2564"/>
        <v>6.0910000000000002</v>
      </c>
      <c r="U744" s="31">
        <f t="shared" ref="U744:Y744" si="2630">+IFERROR(U801-T801,"n/a")</f>
        <v>7.133</v>
      </c>
      <c r="V744" s="31">
        <f t="shared" si="2630"/>
        <v>8.0650000000000013</v>
      </c>
      <c r="W744" s="31">
        <f t="shared" si="2630"/>
        <v>0.29499999999999815</v>
      </c>
      <c r="X744" s="31">
        <f t="shared" si="2566"/>
        <v>1.6719999999999999</v>
      </c>
      <c r="Y744" s="31">
        <f t="shared" si="2630"/>
        <v>6.0209999999999999</v>
      </c>
      <c r="Z744" s="18"/>
      <c r="AA744" s="18"/>
      <c r="AB744" s="18"/>
      <c r="AC744" s="18"/>
      <c r="AD744" s="40">
        <f t="shared" si="2567"/>
        <v>3.4140000000000001</v>
      </c>
      <c r="AE744" s="40">
        <f t="shared" ref="AE744:AH744" si="2631">+AE801</f>
        <v>8.01</v>
      </c>
      <c r="AF744" s="40">
        <f t="shared" si="2631"/>
        <v>7.7779999999999996</v>
      </c>
      <c r="AG744" s="40">
        <f t="shared" si="2631"/>
        <v>10.585000000000001</v>
      </c>
      <c r="AH744" s="40">
        <f t="shared" si="2631"/>
        <v>27.018000000000001</v>
      </c>
      <c r="AI744" s="40">
        <f t="shared" ref="AI744" si="2632">+AI801</f>
        <v>21.584</v>
      </c>
    </row>
    <row r="745" spans="2:35" x14ac:dyDescent="0.2">
      <c r="B745" t="s">
        <v>119</v>
      </c>
      <c r="D745" s="40" t="str">
        <f t="shared" si="2554"/>
        <v>n/a</v>
      </c>
      <c r="E745" s="40" t="str">
        <f t="shared" ref="E745" si="2633">+IFERROR(E802-D802,"n/a")</f>
        <v>n/a</v>
      </c>
      <c r="F745" s="31">
        <f t="shared" ref="F745:G745" si="2634">+IFERROR(F802-E802,"n/a")</f>
        <v>-33.67</v>
      </c>
      <c r="G745" s="31">
        <f t="shared" si="2634"/>
        <v>-24.03</v>
      </c>
      <c r="H745" s="31">
        <f t="shared" si="2557"/>
        <v>-34.186</v>
      </c>
      <c r="I745" s="31">
        <f t="shared" ref="I745:J745" si="2635">+IFERROR(I802-H802,"n/a")</f>
        <v>-25.875</v>
      </c>
      <c r="J745" s="31">
        <f t="shared" si="2635"/>
        <v>-37.922999999999995</v>
      </c>
      <c r="K745" s="31">
        <f t="shared" ref="K745" si="2636">+IFERROR(K802-J802,"n/a")</f>
        <v>-31.271000000000001</v>
      </c>
      <c r="L745" s="31">
        <f t="shared" si="2560"/>
        <v>-43.37</v>
      </c>
      <c r="M745" s="31">
        <f t="shared" ref="M745:N745" si="2637">+IFERROR(M802-L802,"n/a")</f>
        <v>-33.675000000000004</v>
      </c>
      <c r="N745" s="31">
        <f t="shared" si="2637"/>
        <v>-45.355999999999995</v>
      </c>
      <c r="O745" s="31">
        <f t="shared" si="2561"/>
        <v>-38.968000000000004</v>
      </c>
      <c r="P745" s="31">
        <f t="shared" si="2562"/>
        <v>-49.963999999999999</v>
      </c>
      <c r="Q745" s="31">
        <f t="shared" ref="Q745:R745" si="2638">+IFERROR(Q802-P802,"n/a")</f>
        <v>-56.975999999999999</v>
      </c>
      <c r="R745" s="31">
        <f t="shared" si="2638"/>
        <v>-73.876000000000005</v>
      </c>
      <c r="S745" s="31">
        <f t="shared" si="2563"/>
        <v>-76.21399999999997</v>
      </c>
      <c r="T745" s="31">
        <f t="shared" si="2564"/>
        <v>-106.625</v>
      </c>
      <c r="U745" s="31">
        <f t="shared" ref="U745:Y745" si="2639">+IFERROR(U802-T802,"n/a")</f>
        <v>-102.828</v>
      </c>
      <c r="V745" s="31">
        <f t="shared" si="2639"/>
        <v>-121.38000000000002</v>
      </c>
      <c r="W745" s="31">
        <f t="shared" si="2639"/>
        <v>-123.66899999999998</v>
      </c>
      <c r="X745" s="31">
        <f t="shared" si="2566"/>
        <v>-144.78200000000001</v>
      </c>
      <c r="Y745" s="31">
        <f t="shared" si="2639"/>
        <v>-139.63199999999998</v>
      </c>
      <c r="Z745" s="18"/>
      <c r="AA745" s="18"/>
      <c r="AB745" s="18"/>
      <c r="AC745" s="18"/>
      <c r="AD745" s="40">
        <f t="shared" si="2567"/>
        <v>-101.40900000000001</v>
      </c>
      <c r="AE745" s="40">
        <f t="shared" ref="AE745:AH745" si="2640">+AE802</f>
        <v>-112.661</v>
      </c>
      <c r="AF745" s="40">
        <f t="shared" si="2640"/>
        <v>-129.255</v>
      </c>
      <c r="AG745" s="40">
        <f t="shared" si="2640"/>
        <v>-161.369</v>
      </c>
      <c r="AH745" s="40">
        <f t="shared" si="2640"/>
        <v>-257.02999999999997</v>
      </c>
      <c r="AI745" s="40">
        <f t="shared" ref="AI745" si="2641">+AI802</f>
        <v>-454.50200000000001</v>
      </c>
    </row>
    <row r="746" spans="2:35" x14ac:dyDescent="0.2">
      <c r="B746" t="s">
        <v>120</v>
      </c>
      <c r="D746" s="40" t="str">
        <f t="shared" si="2554"/>
        <v>n/a</v>
      </c>
      <c r="E746" s="40" t="str">
        <f t="shared" ref="E746" si="2642">+IFERROR(E803-D803,"n/a")</f>
        <v>n/a</v>
      </c>
      <c r="F746" s="31">
        <f t="shared" ref="F746:G746" si="2643">+IFERROR(F803-E803,"n/a")</f>
        <v>-1.1180000000000003</v>
      </c>
      <c r="G746" s="31">
        <f t="shared" si="2643"/>
        <v>-1.2309999999999999</v>
      </c>
      <c r="H746" s="31">
        <f t="shared" si="2557"/>
        <v>-1.2370000000000001</v>
      </c>
      <c r="I746" s="31">
        <f t="shared" ref="I746:J746" si="2644">+IFERROR(I803-H803,"n/a")</f>
        <v>-1.3599999999999999</v>
      </c>
      <c r="J746" s="31">
        <f t="shared" si="2644"/>
        <v>-1.4929999999999999</v>
      </c>
      <c r="K746" s="31">
        <f t="shared" ref="K746" si="2645">+IFERROR(K803-J803,"n/a")</f>
        <v>-1.6310000000000002</v>
      </c>
      <c r="L746" s="31">
        <f t="shared" si="2560"/>
        <v>-1.6930000000000001</v>
      </c>
      <c r="M746" s="31">
        <f t="shared" ref="M746:N746" si="2646">+IFERROR(M803-L803,"n/a")</f>
        <v>-1.9169999999999998</v>
      </c>
      <c r="N746" s="31">
        <f t="shared" si="2646"/>
        <v>-1.5150000000000001</v>
      </c>
      <c r="O746" s="31">
        <f t="shared" si="2561"/>
        <v>-1.5629999999999997</v>
      </c>
      <c r="P746" s="31">
        <f t="shared" si="2562"/>
        <v>-1.472</v>
      </c>
      <c r="Q746" s="31">
        <f t="shared" ref="Q746:R746" si="2647">+IFERROR(Q803-P803,"n/a")</f>
        <v>-1.7330000000000001</v>
      </c>
      <c r="R746" s="31">
        <f t="shared" si="2647"/>
        <v>-1.8849999999999998</v>
      </c>
      <c r="S746" s="31">
        <f t="shared" si="2563"/>
        <v>-2.1610000000000005</v>
      </c>
      <c r="T746" s="31">
        <f t="shared" si="2564"/>
        <v>-2.3530000000000002</v>
      </c>
      <c r="U746" s="31">
        <f t="shared" ref="U746:Y746" si="2648">+IFERROR(U803-T803,"n/a")</f>
        <v>-2.5499999999999994</v>
      </c>
      <c r="V746" s="31">
        <f t="shared" si="2648"/>
        <v>-2.7010000000000005</v>
      </c>
      <c r="W746" s="31">
        <f t="shared" si="2648"/>
        <v>-3.0179999999999998</v>
      </c>
      <c r="X746" s="31">
        <f t="shared" si="2566"/>
        <v>-3.37</v>
      </c>
      <c r="Y746" s="31">
        <f t="shared" si="2648"/>
        <v>-2.7030000000000003</v>
      </c>
      <c r="Z746" s="18"/>
      <c r="AA746" s="18"/>
      <c r="AB746" s="18"/>
      <c r="AC746" s="18"/>
      <c r="AD746" s="40">
        <f t="shared" si="2567"/>
        <v>-3.2149999999999999</v>
      </c>
      <c r="AE746" s="40">
        <f t="shared" ref="AE746:AH746" si="2649">+AE803</f>
        <v>-4.391</v>
      </c>
      <c r="AF746" s="40">
        <f t="shared" si="2649"/>
        <v>-5.7210000000000001</v>
      </c>
      <c r="AG746" s="40">
        <f t="shared" si="2649"/>
        <v>-6.6879999999999997</v>
      </c>
      <c r="AH746" s="40">
        <f t="shared" si="2649"/>
        <v>-7.2510000000000003</v>
      </c>
      <c r="AI746" s="40">
        <f t="shared" ref="AI746" si="2650">+AI803</f>
        <v>-10.622</v>
      </c>
    </row>
    <row r="747" spans="2:35" x14ac:dyDescent="0.2">
      <c r="B747" t="s">
        <v>161</v>
      </c>
      <c r="D747" s="40" t="str">
        <f t="shared" si="2554"/>
        <v>n/a</v>
      </c>
      <c r="E747" s="40" t="str">
        <f t="shared" ref="E747" si="2651">+IFERROR(E804-D804,"n/a")</f>
        <v>n/a</v>
      </c>
      <c r="F747" s="31">
        <f t="shared" ref="F747:G747" si="2652">+IFERROR(F804-E804,"n/a")</f>
        <v>-9.6259999999999994</v>
      </c>
      <c r="G747" s="31">
        <f t="shared" si="2652"/>
        <v>-12.491999999999997</v>
      </c>
      <c r="H747" s="31">
        <f t="shared" si="2557"/>
        <v>-3.464</v>
      </c>
      <c r="I747" s="31">
        <f t="shared" ref="I747:J747" si="2653">+IFERROR(I804-H804,"n/a")</f>
        <v>-19.068000000000001</v>
      </c>
      <c r="J747" s="31">
        <f t="shared" si="2653"/>
        <v>-14.77</v>
      </c>
      <c r="K747" s="31">
        <f t="shared" ref="K747" si="2654">+IFERROR(K804-J804,"n/a")</f>
        <v>-16.006999999999998</v>
      </c>
      <c r="L747" s="31">
        <f t="shared" si="2560"/>
        <v>-3.2429999999999999</v>
      </c>
      <c r="M747" s="31">
        <f t="shared" ref="M747:N747" si="2655">+IFERROR(M804-L804,"n/a")</f>
        <v>-4.2319999999999993</v>
      </c>
      <c r="N747" s="31">
        <f t="shared" si="2655"/>
        <v>-4.6430000000000007</v>
      </c>
      <c r="O747" s="31">
        <f t="shared" si="2561"/>
        <v>12.118</v>
      </c>
      <c r="P747" s="31">
        <f t="shared" si="2562"/>
        <v>-6.8529999999999998</v>
      </c>
      <c r="Q747" s="31">
        <f t="shared" ref="Q747:R747" si="2656">+IFERROR(Q804-P804,"n/a")</f>
        <v>-6.4920000000000009</v>
      </c>
      <c r="R747" s="31">
        <f t="shared" si="2656"/>
        <v>-6.7249999999999996</v>
      </c>
      <c r="S747" s="31">
        <f t="shared" si="2563"/>
        <v>20.07</v>
      </c>
      <c r="T747" s="31">
        <f t="shared" si="2564"/>
        <v>-7.5759999999999996</v>
      </c>
      <c r="U747" s="31">
        <f t="shared" ref="U747:Y752" si="2657">+IFERROR(U804-T804,"n/a")</f>
        <v>-8.6899999999999977</v>
      </c>
      <c r="V747" s="31">
        <f t="shared" si="2657"/>
        <v>-8.8490000000000002</v>
      </c>
      <c r="W747" s="31">
        <f t="shared" si="2657"/>
        <v>25.114999999999998</v>
      </c>
      <c r="X747" s="31">
        <f t="shared" si="2566"/>
        <v>0</v>
      </c>
      <c r="Y747" s="31">
        <f t="shared" si="2657"/>
        <v>0</v>
      </c>
      <c r="Z747" s="18"/>
      <c r="AA747" s="18"/>
      <c r="AB747" s="18"/>
      <c r="AC747" s="18"/>
      <c r="AD747" s="40">
        <f t="shared" si="2567"/>
        <v>-13.141</v>
      </c>
      <c r="AE747" s="40">
        <f t="shared" ref="AE747:AH747" si="2658">+AE804</f>
        <v>-37.598999999999997</v>
      </c>
      <c r="AF747" s="40">
        <f t="shared" si="2658"/>
        <v>-53.308999999999997</v>
      </c>
      <c r="AG747" s="40">
        <f t="shared" si="2658"/>
        <v>0</v>
      </c>
      <c r="AH747" s="40">
        <f t="shared" si="2658"/>
        <v>0</v>
      </c>
      <c r="AI747" s="40">
        <f t="shared" ref="AI747" si="2659">+AI804</f>
        <v>0</v>
      </c>
    </row>
    <row r="748" spans="2:35" x14ac:dyDescent="0.2">
      <c r="B748" t="s">
        <v>337</v>
      </c>
      <c r="D748" s="40" t="str">
        <f t="shared" si="2554"/>
        <v>n/a</v>
      </c>
      <c r="E748" s="40" t="str">
        <f t="shared" ref="E748:E752" si="2660">+IFERROR(E805-D805,"n/a")</f>
        <v>n/a</v>
      </c>
      <c r="F748" s="31">
        <f t="shared" ref="F748:F752" si="2661">+IFERROR(F805-E805,"n/a")</f>
        <v>0</v>
      </c>
      <c r="G748" s="31">
        <f t="shared" ref="G748:G752" si="2662">+IFERROR(G805-F805,"n/a")</f>
        <v>0</v>
      </c>
      <c r="H748" s="31">
        <f t="shared" si="2557"/>
        <v>0</v>
      </c>
      <c r="I748" s="31">
        <f t="shared" ref="I748:I752" si="2663">+IFERROR(I805-H805,"n/a")</f>
        <v>0</v>
      </c>
      <c r="J748" s="31">
        <f t="shared" ref="J748:J752" si="2664">+IFERROR(J805-I805,"n/a")</f>
        <v>0</v>
      </c>
      <c r="K748" s="31">
        <f t="shared" ref="K748:K752" si="2665">+IFERROR(K805-J805,"n/a")</f>
        <v>0</v>
      </c>
      <c r="L748" s="31">
        <f t="shared" si="2560"/>
        <v>0</v>
      </c>
      <c r="M748" s="31">
        <f t="shared" ref="M748:M752" si="2666">+IFERROR(M805-L805,"n/a")</f>
        <v>0</v>
      </c>
      <c r="N748" s="31">
        <f t="shared" ref="N748:N752" si="2667">+IFERROR(N805-M805,"n/a")</f>
        <v>0</v>
      </c>
      <c r="O748" s="31">
        <f t="shared" ref="O748:O752" si="2668">+IFERROR(O805-N805,"n/a")</f>
        <v>-12.112</v>
      </c>
      <c r="P748" s="31">
        <f t="shared" si="2562"/>
        <v>0</v>
      </c>
      <c r="Q748" s="31">
        <f t="shared" ref="Q748:Q752" si="2669">+IFERROR(Q805-P805,"n/a")</f>
        <v>0</v>
      </c>
      <c r="R748" s="31">
        <f t="shared" ref="R748:R752" si="2670">+IFERROR(R805-Q805,"n/a")</f>
        <v>0</v>
      </c>
      <c r="S748" s="31">
        <f t="shared" ref="S748:S752" si="2671">+IFERROR(S805-R805,"n/a")</f>
        <v>-24.44</v>
      </c>
      <c r="T748" s="31">
        <f t="shared" si="2564"/>
        <v>0</v>
      </c>
      <c r="U748" s="31">
        <f t="shared" ref="U748:U752" si="2672">+IFERROR(U805-T805,"n/a")</f>
        <v>0</v>
      </c>
      <c r="V748" s="31">
        <f t="shared" ref="V748:W752" si="2673">+IFERROR(V805-U805,"n/a")</f>
        <v>0</v>
      </c>
      <c r="W748" s="31">
        <f t="shared" si="2673"/>
        <v>-34.753</v>
      </c>
      <c r="X748" s="31">
        <f t="shared" si="2566"/>
        <v>-8.5489999999999995</v>
      </c>
      <c r="Y748" s="31">
        <f t="shared" si="2657"/>
        <v>-11.711000000000002</v>
      </c>
      <c r="Z748" s="18"/>
      <c r="AA748" s="18"/>
      <c r="AB748" s="18"/>
      <c r="AC748" s="18"/>
      <c r="AD748" s="40">
        <f t="shared" si="2567"/>
        <v>0</v>
      </c>
      <c r="AE748" s="40">
        <f t="shared" ref="AE748:AH748" si="2674">+AE805</f>
        <v>0</v>
      </c>
      <c r="AF748" s="40">
        <f t="shared" si="2674"/>
        <v>0</v>
      </c>
      <c r="AG748" s="40">
        <f t="shared" si="2674"/>
        <v>-12.112</v>
      </c>
      <c r="AH748" s="40">
        <f t="shared" si="2674"/>
        <v>-24.44</v>
      </c>
      <c r="AI748" s="40">
        <f t="shared" ref="AI748" si="2675">+AI805</f>
        <v>-34.753</v>
      </c>
    </row>
    <row r="749" spans="2:35" x14ac:dyDescent="0.2">
      <c r="B749" t="s">
        <v>338</v>
      </c>
      <c r="D749" s="40" t="str">
        <f t="shared" si="2554"/>
        <v>n/a</v>
      </c>
      <c r="E749" s="40" t="str">
        <f t="shared" si="2660"/>
        <v>n/a</v>
      </c>
      <c r="F749" s="31">
        <f t="shared" si="2661"/>
        <v>0</v>
      </c>
      <c r="G749" s="31">
        <f t="shared" si="2662"/>
        <v>0</v>
      </c>
      <c r="H749" s="31">
        <f t="shared" si="2557"/>
        <v>0</v>
      </c>
      <c r="I749" s="31">
        <f t="shared" si="2663"/>
        <v>0</v>
      </c>
      <c r="J749" s="31">
        <f t="shared" si="2664"/>
        <v>0</v>
      </c>
      <c r="K749" s="31">
        <f t="shared" si="2665"/>
        <v>0</v>
      </c>
      <c r="L749" s="31">
        <f t="shared" si="2560"/>
        <v>0</v>
      </c>
      <c r="M749" s="31">
        <f t="shared" si="2666"/>
        <v>0</v>
      </c>
      <c r="N749" s="31">
        <f t="shared" si="2667"/>
        <v>0</v>
      </c>
      <c r="O749" s="31">
        <f t="shared" si="2668"/>
        <v>-16.542000000000002</v>
      </c>
      <c r="P749" s="31">
        <f t="shared" si="2562"/>
        <v>0</v>
      </c>
      <c r="Q749" s="31">
        <f t="shared" si="2669"/>
        <v>0</v>
      </c>
      <c r="R749" s="31">
        <f t="shared" si="2670"/>
        <v>0</v>
      </c>
      <c r="S749" s="31">
        <f t="shared" si="2671"/>
        <v>-22.187999999999999</v>
      </c>
      <c r="T749" s="31">
        <f t="shared" si="2564"/>
        <v>0</v>
      </c>
      <c r="U749" s="31">
        <f t="shared" si="2672"/>
        <v>0</v>
      </c>
      <c r="V749" s="31">
        <f t="shared" si="2673"/>
        <v>0</v>
      </c>
      <c r="W749" s="31">
        <f t="shared" si="2673"/>
        <v>-27.47</v>
      </c>
      <c r="X749" s="31">
        <f t="shared" si="2566"/>
        <v>-6.3310000000000004</v>
      </c>
      <c r="Y749" s="31">
        <f t="shared" si="2657"/>
        <v>-7.0780000000000003</v>
      </c>
      <c r="Z749" s="18"/>
      <c r="AA749" s="18"/>
      <c r="AB749" s="18"/>
      <c r="AC749" s="18"/>
      <c r="AD749" s="40">
        <f t="shared" si="2567"/>
        <v>0</v>
      </c>
      <c r="AE749" s="40">
        <f t="shared" ref="AE749:AH749" si="2676">+AE806</f>
        <v>0</v>
      </c>
      <c r="AF749" s="40">
        <f t="shared" si="2676"/>
        <v>0</v>
      </c>
      <c r="AG749" s="40">
        <f t="shared" si="2676"/>
        <v>-16.542000000000002</v>
      </c>
      <c r="AH749" s="40">
        <f t="shared" si="2676"/>
        <v>-22.187999999999999</v>
      </c>
      <c r="AI749" s="40">
        <f t="shared" ref="AI749" si="2677">+AI806</f>
        <v>-27.47</v>
      </c>
    </row>
    <row r="750" spans="2:35" x14ac:dyDescent="0.2">
      <c r="B750" t="s">
        <v>336</v>
      </c>
      <c r="D750" s="40" t="str">
        <f t="shared" si="2554"/>
        <v>n/a</v>
      </c>
      <c r="E750" s="40" t="str">
        <f t="shared" si="2660"/>
        <v>n/a</v>
      </c>
      <c r="F750" s="31">
        <f t="shared" si="2661"/>
        <v>0</v>
      </c>
      <c r="G750" s="31">
        <f t="shared" si="2662"/>
        <v>0</v>
      </c>
      <c r="H750" s="31">
        <f t="shared" si="2557"/>
        <v>0</v>
      </c>
      <c r="I750" s="31">
        <f t="shared" si="2663"/>
        <v>0</v>
      </c>
      <c r="J750" s="31">
        <f t="shared" si="2664"/>
        <v>0</v>
      </c>
      <c r="K750" s="31">
        <f t="shared" si="2665"/>
        <v>0</v>
      </c>
      <c r="L750" s="31">
        <f t="shared" si="2560"/>
        <v>0</v>
      </c>
      <c r="M750" s="31">
        <f t="shared" si="2666"/>
        <v>0</v>
      </c>
      <c r="N750" s="31">
        <f t="shared" si="2667"/>
        <v>0</v>
      </c>
      <c r="O750" s="31">
        <f t="shared" si="2668"/>
        <v>-56.158000000000001</v>
      </c>
      <c r="P750" s="31">
        <f t="shared" si="2562"/>
        <v>0</v>
      </c>
      <c r="Q750" s="31">
        <f t="shared" si="2669"/>
        <v>0</v>
      </c>
      <c r="R750" s="31">
        <f t="shared" si="2670"/>
        <v>0</v>
      </c>
      <c r="S750" s="31">
        <f t="shared" si="2671"/>
        <v>-78.287000000000006</v>
      </c>
      <c r="T750" s="31">
        <f t="shared" si="2564"/>
        <v>-9.8230000000000004</v>
      </c>
      <c r="U750" s="31">
        <f t="shared" si="2672"/>
        <v>-4.57</v>
      </c>
      <c r="V750" s="31">
        <f t="shared" si="2673"/>
        <v>-92.429000000000002</v>
      </c>
      <c r="W750" s="31">
        <f t="shared" si="2673"/>
        <v>-57.550000000000011</v>
      </c>
      <c r="X750" s="31">
        <f t="shared" si="2566"/>
        <v>-62.749000000000002</v>
      </c>
      <c r="Y750" s="31">
        <f t="shared" si="2657"/>
        <v>-72.188999999999993</v>
      </c>
      <c r="Z750" s="18"/>
      <c r="AA750" s="18"/>
      <c r="AB750" s="18"/>
      <c r="AC750" s="18"/>
      <c r="AD750" s="40">
        <f t="shared" si="2567"/>
        <v>0</v>
      </c>
      <c r="AE750" s="40">
        <f t="shared" ref="AE750:AH750" si="2678">+AE807</f>
        <v>0</v>
      </c>
      <c r="AF750" s="40">
        <f t="shared" si="2678"/>
        <v>0</v>
      </c>
      <c r="AG750" s="40">
        <f t="shared" si="2678"/>
        <v>-56.158000000000001</v>
      </c>
      <c r="AH750" s="40">
        <f t="shared" si="2678"/>
        <v>-78.287000000000006</v>
      </c>
      <c r="AI750" s="40">
        <f t="shared" ref="AI750" si="2679">+AI807</f>
        <v>-164.37200000000001</v>
      </c>
    </row>
    <row r="751" spans="2:35" x14ac:dyDescent="0.2">
      <c r="B751" t="s">
        <v>339</v>
      </c>
      <c r="D751" s="40" t="str">
        <f t="shared" si="2554"/>
        <v>n/a</v>
      </c>
      <c r="E751" s="40" t="str">
        <f t="shared" si="2660"/>
        <v>n/a</v>
      </c>
      <c r="F751" s="31">
        <f t="shared" si="2661"/>
        <v>0</v>
      </c>
      <c r="G751" s="31">
        <f t="shared" si="2662"/>
        <v>0</v>
      </c>
      <c r="H751" s="31">
        <f t="shared" si="2557"/>
        <v>0</v>
      </c>
      <c r="I751" s="31">
        <f t="shared" si="2663"/>
        <v>0</v>
      </c>
      <c r="J751" s="31">
        <f t="shared" si="2664"/>
        <v>0</v>
      </c>
      <c r="K751" s="31">
        <f t="shared" si="2665"/>
        <v>0</v>
      </c>
      <c r="L751" s="31">
        <f t="shared" si="2560"/>
        <v>0</v>
      </c>
      <c r="M751" s="31">
        <f t="shared" si="2666"/>
        <v>0</v>
      </c>
      <c r="N751" s="31">
        <f t="shared" si="2667"/>
        <v>0</v>
      </c>
      <c r="O751" s="31">
        <f t="shared" si="2668"/>
        <v>-26.009</v>
      </c>
      <c r="P751" s="31">
        <f t="shared" si="2562"/>
        <v>0</v>
      </c>
      <c r="Q751" s="31">
        <f t="shared" si="2669"/>
        <v>0</v>
      </c>
      <c r="R751" s="31">
        <f t="shared" si="2670"/>
        <v>0</v>
      </c>
      <c r="S751" s="31">
        <f t="shared" si="2671"/>
        <v>-38.81</v>
      </c>
      <c r="T751" s="31">
        <f t="shared" si="2564"/>
        <v>0</v>
      </c>
      <c r="U751" s="31">
        <f t="shared" si="2672"/>
        <v>0</v>
      </c>
      <c r="V751" s="31">
        <f t="shared" si="2673"/>
        <v>0</v>
      </c>
      <c r="W751" s="31">
        <f t="shared" si="2673"/>
        <v>-50.892000000000003</v>
      </c>
      <c r="X751" s="31">
        <f t="shared" si="2566"/>
        <v>-17.672000000000001</v>
      </c>
      <c r="Y751" s="31">
        <f t="shared" si="2657"/>
        <v>-18.077000000000002</v>
      </c>
      <c r="Z751" s="18"/>
      <c r="AA751" s="18"/>
      <c r="AB751" s="18"/>
      <c r="AC751" s="18"/>
      <c r="AD751" s="40">
        <f t="shared" si="2567"/>
        <v>0</v>
      </c>
      <c r="AE751" s="40">
        <f t="shared" ref="AE751:AH751" si="2680">+AE808</f>
        <v>0</v>
      </c>
      <c r="AF751" s="40">
        <f t="shared" si="2680"/>
        <v>0</v>
      </c>
      <c r="AG751" s="40">
        <f t="shared" si="2680"/>
        <v>-26.009</v>
      </c>
      <c r="AH751" s="40">
        <f t="shared" si="2680"/>
        <v>-38.81</v>
      </c>
      <c r="AI751" s="40">
        <f t="shared" ref="AI751" si="2681">+AI808</f>
        <v>-50.892000000000003</v>
      </c>
    </row>
    <row r="752" spans="2:35" x14ac:dyDescent="0.2">
      <c r="B752" t="s">
        <v>340</v>
      </c>
      <c r="D752" s="40" t="str">
        <f t="shared" si="2554"/>
        <v>n/a</v>
      </c>
      <c r="E752" s="40" t="str">
        <f t="shared" si="2660"/>
        <v>n/a</v>
      </c>
      <c r="F752" s="31">
        <f t="shared" si="2661"/>
        <v>0</v>
      </c>
      <c r="G752" s="31">
        <f t="shared" si="2662"/>
        <v>0</v>
      </c>
      <c r="H752" s="31">
        <f t="shared" si="2557"/>
        <v>0</v>
      </c>
      <c r="I752" s="31">
        <f t="shared" si="2663"/>
        <v>0</v>
      </c>
      <c r="J752" s="31">
        <f t="shared" si="2664"/>
        <v>0</v>
      </c>
      <c r="K752" s="31">
        <f t="shared" si="2665"/>
        <v>0</v>
      </c>
      <c r="L752" s="31">
        <f t="shared" si="2560"/>
        <v>0</v>
      </c>
      <c r="M752" s="31">
        <f t="shared" si="2666"/>
        <v>0</v>
      </c>
      <c r="N752" s="31">
        <f t="shared" si="2667"/>
        <v>0</v>
      </c>
      <c r="O752" s="31">
        <f t="shared" si="2668"/>
        <v>-12.345000000000001</v>
      </c>
      <c r="P752" s="31">
        <f t="shared" si="2562"/>
        <v>0</v>
      </c>
      <c r="Q752" s="31">
        <f t="shared" si="2669"/>
        <v>0</v>
      </c>
      <c r="R752" s="31">
        <f t="shared" si="2670"/>
        <v>0</v>
      </c>
      <c r="S752" s="31">
        <f t="shared" si="2671"/>
        <v>-12.749000000000001</v>
      </c>
      <c r="T752" s="31">
        <f t="shared" si="2564"/>
        <v>0</v>
      </c>
      <c r="U752" s="31">
        <f t="shared" si="2672"/>
        <v>0</v>
      </c>
      <c r="V752" s="31">
        <f t="shared" si="2673"/>
        <v>0</v>
      </c>
      <c r="W752" s="31">
        <f t="shared" si="2673"/>
        <v>-16.542999999999999</v>
      </c>
      <c r="X752" s="31">
        <f t="shared" si="2566"/>
        <v>-10.476000000000001</v>
      </c>
      <c r="Y752" s="31">
        <f t="shared" si="2657"/>
        <v>-0.28199999999999825</v>
      </c>
      <c r="Z752" s="18"/>
      <c r="AA752" s="18"/>
      <c r="AB752" s="18"/>
      <c r="AC752" s="18"/>
      <c r="AD752" s="40">
        <f t="shared" si="2567"/>
        <v>0</v>
      </c>
      <c r="AE752" s="40">
        <f t="shared" ref="AE752:AH752" si="2682">+AE809</f>
        <v>0</v>
      </c>
      <c r="AF752" s="40">
        <f t="shared" si="2682"/>
        <v>0</v>
      </c>
      <c r="AG752" s="40">
        <f t="shared" si="2682"/>
        <v>-12.345000000000001</v>
      </c>
      <c r="AH752" s="40">
        <f t="shared" si="2682"/>
        <v>-12.749000000000001</v>
      </c>
      <c r="AI752" s="40">
        <f t="shared" ref="AI752" si="2683">+AI809</f>
        <v>-16.542999999999999</v>
      </c>
    </row>
    <row r="753" spans="2:35" ht="13.5" x14ac:dyDescent="0.35">
      <c r="B753" t="s">
        <v>162</v>
      </c>
      <c r="D753" s="41" t="str">
        <f t="shared" ref="D753:D766" si="2684">+D810</f>
        <v>n/a</v>
      </c>
      <c r="E753" s="41" t="str">
        <f t="shared" ref="E753" si="2685">+IFERROR(E810-D810,"n/a")</f>
        <v>n/a</v>
      </c>
      <c r="F753" s="32">
        <f t="shared" ref="F753:G753" si="2686">+IFERROR(F810-E810,"n/a")</f>
        <v>-17.057000000000002</v>
      </c>
      <c r="G753" s="32">
        <f t="shared" si="2686"/>
        <v>-22.054999999999993</v>
      </c>
      <c r="H753" s="32">
        <f t="shared" ref="H753:H766" si="2687">+H810</f>
        <v>-25.024999999999999</v>
      </c>
      <c r="I753" s="32">
        <f t="shared" ref="I753:J753" si="2688">+IFERROR(I810-H810,"n/a")</f>
        <v>-13.152999999999999</v>
      </c>
      <c r="J753" s="32">
        <f t="shared" si="2688"/>
        <v>-22.626000000000005</v>
      </c>
      <c r="K753" s="32">
        <f t="shared" ref="K753" si="2689">+IFERROR(K810-J810,"n/a")</f>
        <v>-26.396000000000001</v>
      </c>
      <c r="L753" s="32">
        <f t="shared" ref="L753:L766" si="2690">+L810</f>
        <v>-42.122999999999998</v>
      </c>
      <c r="M753" s="32">
        <f t="shared" ref="M753:N753" si="2691">+IFERROR(M810-L810,"n/a")</f>
        <v>-36.973999999999997</v>
      </c>
      <c r="N753" s="32">
        <f t="shared" si="2691"/>
        <v>-27.605000000000004</v>
      </c>
      <c r="O753" s="32">
        <f>+IFERROR(O810-N810,"n/a")</f>
        <v>106.702</v>
      </c>
      <c r="P753" s="32">
        <f t="shared" ref="P753:P766" si="2692">+P810</f>
        <v>-47.694000000000003</v>
      </c>
      <c r="Q753" s="32">
        <f t="shared" ref="Q753:R753" si="2693">+IFERROR(Q810-P810,"n/a")</f>
        <v>-41.204999999999998</v>
      </c>
      <c r="R753" s="32">
        <f t="shared" si="2693"/>
        <v>-48.733000000000004</v>
      </c>
      <c r="S753" s="32">
        <f>+IFERROR(S810-R810,"n/a")</f>
        <v>137.63200000000001</v>
      </c>
      <c r="T753" s="32">
        <f t="shared" ref="T753:T766" si="2694">+T810</f>
        <v>-51.542999999999999</v>
      </c>
      <c r="U753" s="32">
        <f t="shared" ref="U753:Y753" si="2695">+IFERROR(U810-T810,"n/a")</f>
        <v>-51.601999999999997</v>
      </c>
      <c r="V753" s="32">
        <f t="shared" si="2695"/>
        <v>20.355000000000004</v>
      </c>
      <c r="W753" s="32">
        <f t="shared" si="2695"/>
        <v>82.789999999999992</v>
      </c>
      <c r="X753" s="32">
        <f t="shared" si="2566"/>
        <v>0</v>
      </c>
      <c r="Y753" s="32">
        <f t="shared" si="2695"/>
        <v>0</v>
      </c>
      <c r="Z753" s="21"/>
      <c r="AA753" s="21"/>
      <c r="AB753" s="21"/>
      <c r="AC753" s="21"/>
      <c r="AD753" s="41">
        <f t="shared" ref="AD753:AD766" si="2696">+AD810</f>
        <v>-63.491</v>
      </c>
      <c r="AE753" s="41">
        <f t="shared" ref="AE753:AH753" si="2697">+AE810</f>
        <v>-71.962999999999994</v>
      </c>
      <c r="AF753" s="41">
        <f t="shared" si="2697"/>
        <v>-87.2</v>
      </c>
      <c r="AG753" s="41">
        <f t="shared" si="2697"/>
        <v>0</v>
      </c>
      <c r="AH753" s="41">
        <f t="shared" si="2697"/>
        <v>0</v>
      </c>
      <c r="AI753" s="41">
        <f t="shared" ref="AI753" si="2698">+AI810</f>
        <v>0</v>
      </c>
    </row>
    <row r="754" spans="2:35" x14ac:dyDescent="0.2">
      <c r="B754" s="3" t="s">
        <v>126</v>
      </c>
      <c r="D754" s="40" t="str">
        <f t="shared" si="2684"/>
        <v>n/a</v>
      </c>
      <c r="E754" s="40" t="str">
        <f t="shared" ref="E754" si="2699">+IFERROR(E811-D811,"n/a")</f>
        <v>n/a</v>
      </c>
      <c r="F754" s="31">
        <f t="shared" ref="F754:G754" si="2700">+IFERROR(F811-E811,"n/a")</f>
        <v>71.15500000000003</v>
      </c>
      <c r="G754" s="31">
        <f t="shared" si="2700"/>
        <v>66.843999999999994</v>
      </c>
      <c r="H754" s="31">
        <f t="shared" si="2687"/>
        <v>80.320000000000007</v>
      </c>
      <c r="I754" s="31">
        <f t="shared" ref="I754:J754" si="2701">+IFERROR(I811-H811,"n/a")</f>
        <v>82.398999999999987</v>
      </c>
      <c r="J754" s="31">
        <f t="shared" si="2701"/>
        <v>71.433000000000021</v>
      </c>
      <c r="K754" s="31">
        <f t="shared" ref="K754" si="2702">+IFERROR(K811-J811,"n/a")</f>
        <v>99.479000000000013</v>
      </c>
      <c r="L754" s="31">
        <f t="shared" si="2690"/>
        <v>81.770999999999972</v>
      </c>
      <c r="M754" s="31">
        <f t="shared" ref="M754:N754" si="2703">+IFERROR(M811-L811,"n/a")</f>
        <v>126.08399999999999</v>
      </c>
      <c r="N754" s="31">
        <f t="shared" si="2703"/>
        <v>155.78899999999999</v>
      </c>
      <c r="O754" s="31">
        <f>+IFERROR(O811-N811,"n/a")</f>
        <v>188.08499999999998</v>
      </c>
      <c r="P754" s="31">
        <f t="shared" si="2692"/>
        <v>158.24699999999996</v>
      </c>
      <c r="Q754" s="31">
        <f t="shared" ref="Q754:R754" si="2704">+IFERROR(Q811-P811,"n/a")</f>
        <v>184.23900000000009</v>
      </c>
      <c r="R754" s="31">
        <f t="shared" si="2704"/>
        <v>166.47599999999977</v>
      </c>
      <c r="S754" s="31">
        <f>+IFERROR(S811-R811,"n/a")</f>
        <v>262.96600000000007</v>
      </c>
      <c r="T754" s="31">
        <f t="shared" si="2694"/>
        <v>194.77499999999995</v>
      </c>
      <c r="U754" s="31">
        <f t="shared" ref="U754:Y754" si="2705">+IFERROR(U811-T811,"n/a")</f>
        <v>234.4250000000001</v>
      </c>
      <c r="V754" s="31">
        <f t="shared" si="2705"/>
        <v>231.37199999999996</v>
      </c>
      <c r="W754" s="31">
        <f t="shared" si="2705"/>
        <v>342.40299999999979</v>
      </c>
      <c r="X754" s="31">
        <f t="shared" si="2566"/>
        <v>283.06499999999994</v>
      </c>
      <c r="Y754" s="31">
        <f t="shared" si="2705"/>
        <v>346.84900000000016</v>
      </c>
      <c r="AD754" s="40">
        <f t="shared" si="2696"/>
        <v>180.84399999999994</v>
      </c>
      <c r="AE754" s="40">
        <f t="shared" ref="AE754:AH754" si="2706">+AE811</f>
        <v>257.46100000000001</v>
      </c>
      <c r="AF754" s="40">
        <f t="shared" si="2706"/>
        <v>333.63100000000003</v>
      </c>
      <c r="AG754" s="40">
        <f t="shared" si="2706"/>
        <v>551.72899999999993</v>
      </c>
      <c r="AH754" s="40">
        <f t="shared" si="2706"/>
        <v>771.92799999999988</v>
      </c>
      <c r="AI754" s="40">
        <f t="shared" ref="AI754" si="2707">+AI811</f>
        <v>1002.9749999999998</v>
      </c>
    </row>
    <row r="755" spans="2:35" x14ac:dyDescent="0.2">
      <c r="B755" t="s">
        <v>127</v>
      </c>
      <c r="D755" s="40" t="str">
        <f t="shared" si="2684"/>
        <v>n/a</v>
      </c>
      <c r="E755" s="40" t="str">
        <f t="shared" ref="E755" si="2708">+IFERROR(E812-D812,"n/a")</f>
        <v>n/a</v>
      </c>
      <c r="F755" s="31">
        <f t="shared" ref="F755:G755" si="2709">+IFERROR(F812-E812,"n/a")</f>
        <v>-4.7789999999999999</v>
      </c>
      <c r="G755" s="31">
        <f t="shared" si="2709"/>
        <v>0.32199999999999918</v>
      </c>
      <c r="H755" s="31">
        <f t="shared" si="2687"/>
        <v>-0.623</v>
      </c>
      <c r="I755" s="31">
        <f t="shared" ref="I755:J755" si="2710">+IFERROR(I812-H812,"n/a")</f>
        <v>0.80800000000000005</v>
      </c>
      <c r="J755" s="31">
        <f t="shared" si="2710"/>
        <v>-0.93799999999999994</v>
      </c>
      <c r="K755" s="31">
        <f t="shared" ref="K755" si="2711">+IFERROR(K812-J812,"n/a")</f>
        <v>-1.6629999999999998</v>
      </c>
      <c r="L755" s="31">
        <f t="shared" si="2690"/>
        <v>-1.865</v>
      </c>
      <c r="M755" s="31">
        <f t="shared" ref="M755:N755" si="2712">+IFERROR(M812-L812,"n/a")</f>
        <v>-1.7630000000000001</v>
      </c>
      <c r="N755" s="31">
        <f t="shared" si="2712"/>
        <v>-1.5819999999999999</v>
      </c>
      <c r="O755" s="31">
        <f>+IFERROR(O812-N812,"n/a")</f>
        <v>0.13499999999999979</v>
      </c>
      <c r="P755" s="31">
        <f t="shared" si="2692"/>
        <v>-4.2309999999999999</v>
      </c>
      <c r="Q755" s="31">
        <f t="shared" ref="Q755:R755" si="2713">+IFERROR(Q812-P812,"n/a")</f>
        <v>-1.5259999999999998</v>
      </c>
      <c r="R755" s="31">
        <f t="shared" si="2713"/>
        <v>-2.8209999999999997</v>
      </c>
      <c r="S755" s="31">
        <f>+IFERROR(S812-R812,"n/a")</f>
        <v>-1.6050000000000004</v>
      </c>
      <c r="T755" s="31">
        <f t="shared" si="2694"/>
        <v>-2.036</v>
      </c>
      <c r="U755" s="31">
        <f t="shared" ref="U755:Y755" si="2714">+IFERROR(U812-T812,"n/a")</f>
        <v>0.49399999999999999</v>
      </c>
      <c r="V755" s="31">
        <f t="shared" si="2714"/>
        <v>-2.4720000000000004</v>
      </c>
      <c r="W755" s="31">
        <f t="shared" si="2714"/>
        <v>-0.17899999999999938</v>
      </c>
      <c r="X755" s="31">
        <f t="shared" si="2566"/>
        <v>-3.0640000000000001</v>
      </c>
      <c r="Y755" s="31">
        <f t="shared" si="2714"/>
        <v>1.752</v>
      </c>
      <c r="Z755" s="18"/>
      <c r="AA755" s="18"/>
      <c r="AB755" s="18"/>
      <c r="AC755" s="18"/>
      <c r="AD755" s="40">
        <f t="shared" si="2696"/>
        <v>-6.3449999999999998</v>
      </c>
      <c r="AE755" s="40">
        <f t="shared" ref="AE755:AH755" si="2715">+AE812</f>
        <v>-8.0280000000000005</v>
      </c>
      <c r="AF755" s="40">
        <f t="shared" si="2715"/>
        <v>-2.4159999999999999</v>
      </c>
      <c r="AG755" s="40">
        <f t="shared" si="2715"/>
        <v>-5.0750000000000002</v>
      </c>
      <c r="AH755" s="40">
        <f t="shared" si="2715"/>
        <v>-10.183</v>
      </c>
      <c r="AI755" s="40">
        <f t="shared" ref="AI755" si="2716">+AI812</f>
        <v>-4.1929999999999996</v>
      </c>
    </row>
    <row r="756" spans="2:35" x14ac:dyDescent="0.2">
      <c r="B756" t="s">
        <v>129</v>
      </c>
      <c r="D756" s="40" t="str">
        <f t="shared" si="2684"/>
        <v>n/a</v>
      </c>
      <c r="E756" s="40" t="str">
        <f t="shared" ref="E756" si="2717">+IFERROR(E813-D813,"n/a")</f>
        <v>n/a</v>
      </c>
      <c r="F756" s="31">
        <f t="shared" ref="F756:G756" si="2718">+IFERROR(F813-E813,"n/a")</f>
        <v>-9.254999999999999</v>
      </c>
      <c r="G756" s="31">
        <f t="shared" si="2718"/>
        <v>-5.0510000000000002</v>
      </c>
      <c r="H756" s="31">
        <f t="shared" si="2687"/>
        <v>-7.2999999999999995E-2</v>
      </c>
      <c r="I756" s="31">
        <f t="shared" ref="I756:J756" si="2719">+IFERROR(I813-H813,"n/a")</f>
        <v>4.1740000000000004</v>
      </c>
      <c r="J756" s="31">
        <f t="shared" si="2719"/>
        <v>2.0389999999999997</v>
      </c>
      <c r="K756" s="31">
        <f t="shared" ref="K756" si="2720">+IFERROR(K813-J813,"n/a")</f>
        <v>-3.2709999999999995</v>
      </c>
      <c r="L756" s="31">
        <f t="shared" si="2690"/>
        <v>-2.0030000000000001</v>
      </c>
      <c r="M756" s="31">
        <f t="shared" ref="M756:N756" si="2721">+IFERROR(M813-L813,"n/a")</f>
        <v>-2.0069999999999997</v>
      </c>
      <c r="N756" s="31">
        <f t="shared" si="2721"/>
        <v>-5.7740000000000009</v>
      </c>
      <c r="O756" s="31">
        <f>+IFERROR(O813-N813,"n/a")</f>
        <v>4.2640000000000011</v>
      </c>
      <c r="P756" s="31">
        <f t="shared" si="2692"/>
        <v>2.8690000000000002</v>
      </c>
      <c r="Q756" s="31">
        <f t="shared" ref="Q756:R756" si="2722">+IFERROR(Q813-P813,"n/a")</f>
        <v>2.2570000000000001</v>
      </c>
      <c r="R756" s="31">
        <f t="shared" si="2722"/>
        <v>13.366999999999997</v>
      </c>
      <c r="S756" s="31">
        <f>+IFERROR(S813-R813,"n/a")</f>
        <v>8.8260000000000005</v>
      </c>
      <c r="T756" s="31">
        <f t="shared" si="2694"/>
        <v>-0.221</v>
      </c>
      <c r="U756" s="31">
        <f t="shared" ref="U756:Y756" si="2723">+IFERROR(U813-T813,"n/a")</f>
        <v>4.2869999999999999</v>
      </c>
      <c r="V756" s="31">
        <f t="shared" si="2723"/>
        <v>-7.4909999999999997</v>
      </c>
      <c r="W756" s="31">
        <f t="shared" si="2723"/>
        <v>-1.3460000000000001</v>
      </c>
      <c r="X756" s="31">
        <f t="shared" si="2566"/>
        <v>1.369</v>
      </c>
      <c r="Y756" s="31">
        <f t="shared" si="2723"/>
        <v>-5.4390000000000001</v>
      </c>
      <c r="Z756" s="18"/>
      <c r="AA756" s="18"/>
      <c r="AB756" s="18"/>
      <c r="AC756" s="18"/>
      <c r="AD756" s="40">
        <f t="shared" si="2696"/>
        <v>-13.147</v>
      </c>
      <c r="AE756" s="40">
        <f t="shared" ref="AE756:AH756" si="2724">+AE813</f>
        <v>-20.657</v>
      </c>
      <c r="AF756" s="40">
        <f t="shared" si="2724"/>
        <v>2.8690000000000002</v>
      </c>
      <c r="AG756" s="40">
        <f t="shared" si="2724"/>
        <v>-5.52</v>
      </c>
      <c r="AH756" s="40">
        <f t="shared" si="2724"/>
        <v>27.318999999999999</v>
      </c>
      <c r="AI756" s="40">
        <f t="shared" ref="AI756" si="2725">+AI813</f>
        <v>-4.7709999999999999</v>
      </c>
    </row>
    <row r="757" spans="2:35" x14ac:dyDescent="0.2">
      <c r="B757" t="s">
        <v>128</v>
      </c>
      <c r="D757" s="40" t="str">
        <f t="shared" si="2684"/>
        <v>n/a</v>
      </c>
      <c r="E757" s="40" t="str">
        <f t="shared" ref="E757" si="2726">+IFERROR(E814-D814,"n/a")</f>
        <v>n/a</v>
      </c>
      <c r="F757" s="31">
        <f t="shared" ref="F757:G757" si="2727">+IFERROR(F814-E814,"n/a")</f>
        <v>-0.193</v>
      </c>
      <c r="G757" s="31">
        <f t="shared" si="2727"/>
        <v>-6.9279999999999999</v>
      </c>
      <c r="H757" s="31">
        <f t="shared" si="2687"/>
        <v>4.1379999999999999</v>
      </c>
      <c r="I757" s="31">
        <f t="shared" ref="I757:J757" si="2728">+IFERROR(I814-H814,"n/a")</f>
        <v>0.99800000000000022</v>
      </c>
      <c r="J757" s="31">
        <f t="shared" si="2728"/>
        <v>1.2669999999999995</v>
      </c>
      <c r="K757" s="31">
        <f t="shared" ref="K757" si="2729">+IFERROR(K814-J814,"n/a")</f>
        <v>-2.5589999999999997</v>
      </c>
      <c r="L757" s="31">
        <f t="shared" si="2690"/>
        <v>1.952</v>
      </c>
      <c r="M757" s="31">
        <f t="shared" ref="M757:O766" si="2730">+IFERROR(M814-L814,"n/a")</f>
        <v>-1.361</v>
      </c>
      <c r="N757" s="31">
        <f t="shared" si="2730"/>
        <v>-4.5270000000000001</v>
      </c>
      <c r="O757" s="31">
        <f t="shared" si="2730"/>
        <v>-0.36000000000000032</v>
      </c>
      <c r="P757" s="31">
        <f t="shared" si="2692"/>
        <v>-23.375</v>
      </c>
      <c r="Q757" s="31">
        <f t="shared" ref="Q757:S766" si="2731">+IFERROR(Q814-P814,"n/a")</f>
        <v>45.609000000000002</v>
      </c>
      <c r="R757" s="31">
        <f t="shared" si="2731"/>
        <v>-12.455000000000002</v>
      </c>
      <c r="S757" s="31">
        <f t="shared" si="2731"/>
        <v>2.6170000000000009</v>
      </c>
      <c r="T757" s="31">
        <f t="shared" si="2694"/>
        <v>1.3280000000000001</v>
      </c>
      <c r="U757" s="31">
        <f t="shared" ref="U757:Y757" si="2732">+IFERROR(U814-T814,"n/a")</f>
        <v>-2.0630000000000002</v>
      </c>
      <c r="V757" s="31">
        <f t="shared" si="2732"/>
        <v>4.0380000000000003</v>
      </c>
      <c r="W757" s="31">
        <f t="shared" si="2732"/>
        <v>-8.3000000000000007</v>
      </c>
      <c r="X757" s="31">
        <f t="shared" si="2566"/>
        <v>-1.254</v>
      </c>
      <c r="Y757" s="31">
        <f t="shared" si="2732"/>
        <v>-6.0060000000000002</v>
      </c>
      <c r="Z757" s="18"/>
      <c r="AA757" s="18"/>
      <c r="AB757" s="18"/>
      <c r="AC757" s="18"/>
      <c r="AD757" s="40">
        <f t="shared" si="2696"/>
        <v>-1.482</v>
      </c>
      <c r="AE757" s="40">
        <f t="shared" ref="AE757:AH757" si="2733">+AE814</f>
        <v>-6.46</v>
      </c>
      <c r="AF757" s="40">
        <f t="shared" si="2733"/>
        <v>3.8439999999999999</v>
      </c>
      <c r="AG757" s="40">
        <f t="shared" si="2733"/>
        <v>-4.2960000000000003</v>
      </c>
      <c r="AH757" s="40">
        <f t="shared" si="2733"/>
        <v>12.396000000000001</v>
      </c>
      <c r="AI757" s="40">
        <f t="shared" ref="AI757" si="2734">+AI814</f>
        <v>-4.9969999999999999</v>
      </c>
    </row>
    <row r="758" spans="2:35" x14ac:dyDescent="0.2">
      <c r="B758" t="s">
        <v>130</v>
      </c>
      <c r="D758" s="40" t="str">
        <f t="shared" si="2684"/>
        <v>n/a</v>
      </c>
      <c r="E758" s="40" t="str">
        <f t="shared" ref="E758" si="2735">+IFERROR(E815-D815,"n/a")</f>
        <v>n/a</v>
      </c>
      <c r="F758" s="31">
        <f t="shared" ref="F758:G758" si="2736">+IFERROR(F815-E815,"n/a")</f>
        <v>-74.744</v>
      </c>
      <c r="G758" s="31">
        <f t="shared" si="2736"/>
        <v>-129.82799999999997</v>
      </c>
      <c r="H758" s="31">
        <f t="shared" si="2687"/>
        <v>-14.211</v>
      </c>
      <c r="I758" s="31">
        <f t="shared" ref="I758:J758" si="2737">+IFERROR(I815-H815,"n/a")</f>
        <v>41.938000000000002</v>
      </c>
      <c r="J758" s="31">
        <f t="shared" si="2737"/>
        <v>-23.119</v>
      </c>
      <c r="K758" s="31">
        <f t="shared" ref="K758" si="2738">+IFERROR(K815-J815,"n/a")</f>
        <v>-148.136</v>
      </c>
      <c r="L758" s="31">
        <f t="shared" si="2690"/>
        <v>-111.42100000000001</v>
      </c>
      <c r="M758" s="31">
        <f t="shared" ref="M758:N758" si="2739">+IFERROR(M815-L815,"n/a")</f>
        <v>-242.91300000000001</v>
      </c>
      <c r="N758" s="31">
        <f t="shared" si="2739"/>
        <v>-348.95800000000003</v>
      </c>
      <c r="O758" s="31">
        <f t="shared" si="2730"/>
        <v>-354.29799999999989</v>
      </c>
      <c r="P758" s="31">
        <f t="shared" si="2692"/>
        <v>46.768000000000001</v>
      </c>
      <c r="Q758" s="31">
        <f t="shared" ref="Q758:R758" si="2740">+IFERROR(Q815-P815,"n/a")</f>
        <v>-137.25799999999998</v>
      </c>
      <c r="R758" s="31">
        <f t="shared" si="2740"/>
        <v>-339.65800000000002</v>
      </c>
      <c r="S758" s="31">
        <f t="shared" si="2731"/>
        <v>-330.51199999999994</v>
      </c>
      <c r="T758" s="31">
        <f t="shared" si="2694"/>
        <v>-101.97799999999999</v>
      </c>
      <c r="U758" s="31">
        <f t="shared" ref="U758:Y758" si="2741">+IFERROR(U815-T815,"n/a")</f>
        <v>-95.265000000000001</v>
      </c>
      <c r="V758" s="31">
        <f t="shared" si="2741"/>
        <v>-472.30699999999996</v>
      </c>
      <c r="W758" s="31">
        <f t="shared" si="2741"/>
        <v>-462.54099999999994</v>
      </c>
      <c r="X758" s="31">
        <f t="shared" si="2566"/>
        <v>-299.08100000000002</v>
      </c>
      <c r="Y758" s="31">
        <f t="shared" si="2741"/>
        <v>-367.298</v>
      </c>
      <c r="Z758" s="18"/>
      <c r="AA758" s="18"/>
      <c r="AB758" s="18"/>
      <c r="AC758" s="18"/>
      <c r="AD758" s="40">
        <f t="shared" si="2696"/>
        <v>-242.31899999999999</v>
      </c>
      <c r="AE758" s="40">
        <f t="shared" ref="AE758:AH758" si="2742">+AE815</f>
        <v>-301.01799999999997</v>
      </c>
      <c r="AF758" s="40">
        <f t="shared" si="2742"/>
        <v>-143.52799999999999</v>
      </c>
      <c r="AG758" s="40">
        <f t="shared" si="2742"/>
        <v>-1057.5899999999999</v>
      </c>
      <c r="AH758" s="40">
        <f t="shared" si="2742"/>
        <v>-760.66</v>
      </c>
      <c r="AI758" s="40">
        <f t="shared" ref="AI758" si="2743">+AI815</f>
        <v>-1132.0909999999999</v>
      </c>
    </row>
    <row r="759" spans="2:35" x14ac:dyDescent="0.2">
      <c r="B759" t="s">
        <v>131</v>
      </c>
      <c r="D759" s="40" t="str">
        <f t="shared" si="2684"/>
        <v>n/a</v>
      </c>
      <c r="E759" s="40" t="str">
        <f t="shared" ref="E759" si="2744">+IFERROR(E816-D816,"n/a")</f>
        <v>n/a</v>
      </c>
      <c r="F759" s="31">
        <f t="shared" ref="F759:G759" si="2745">+IFERROR(F816-E816,"n/a")</f>
        <v>15.262999999999998</v>
      </c>
      <c r="G759" s="31">
        <f t="shared" si="2745"/>
        <v>3.8959999999999999</v>
      </c>
      <c r="H759" s="31">
        <f t="shared" si="2687"/>
        <v>-5.4870000000000001</v>
      </c>
      <c r="I759" s="31">
        <f t="shared" ref="I759:J759" si="2746">+IFERROR(I816-H816,"n/a")</f>
        <v>2.8820000000000001</v>
      </c>
      <c r="J759" s="31">
        <f t="shared" si="2746"/>
        <v>-8.4249999999999989</v>
      </c>
      <c r="K759" s="31">
        <f t="shared" ref="K759" si="2747">+IFERROR(K816-J816,"n/a")</f>
        <v>11.926</v>
      </c>
      <c r="L759" s="31">
        <f t="shared" si="2690"/>
        <v>-3.6379999999999999</v>
      </c>
      <c r="M759" s="31">
        <f t="shared" ref="M759:N759" si="2748">+IFERROR(M816-L816,"n/a")</f>
        <v>-2.9379999999999997</v>
      </c>
      <c r="N759" s="31">
        <f t="shared" si="2748"/>
        <v>-7.1749999999999998</v>
      </c>
      <c r="O759" s="31">
        <f t="shared" si="2730"/>
        <v>2.0879999999999992</v>
      </c>
      <c r="P759" s="31">
        <f t="shared" si="2692"/>
        <v>-31.387</v>
      </c>
      <c r="Q759" s="31">
        <f t="shared" ref="Q759:R759" si="2749">+IFERROR(Q816-P816,"n/a")</f>
        <v>5.8730000000000011</v>
      </c>
      <c r="R759" s="31">
        <f t="shared" si="2749"/>
        <v>1.8090000000000011</v>
      </c>
      <c r="S759" s="31">
        <f t="shared" si="2731"/>
        <v>-1.083000000000002</v>
      </c>
      <c r="T759" s="31">
        <f t="shared" si="2694"/>
        <v>-34.093000000000004</v>
      </c>
      <c r="U759" s="31">
        <f t="shared" ref="U759:Y759" si="2750">+IFERROR(U816-T816,"n/a")</f>
        <v>4.2660000000000018</v>
      </c>
      <c r="V759" s="31">
        <f t="shared" si="2750"/>
        <v>-1.4839999999999982</v>
      </c>
      <c r="W759" s="31">
        <f t="shared" si="2750"/>
        <v>25.904</v>
      </c>
      <c r="X759" s="31">
        <f t="shared" si="2566"/>
        <v>-11.417999999999999</v>
      </c>
      <c r="Y759" s="31">
        <f t="shared" si="2750"/>
        <v>-6.8279999999999994</v>
      </c>
      <c r="Z759" s="18"/>
      <c r="AA759" s="18"/>
      <c r="AB759" s="18"/>
      <c r="AC759" s="18"/>
      <c r="AD759" s="40">
        <f t="shared" si="2696"/>
        <v>-2.4249999999999998</v>
      </c>
      <c r="AE759" s="40">
        <f t="shared" ref="AE759:AH759" si="2751">+AE816</f>
        <v>-4.1740000000000004</v>
      </c>
      <c r="AF759" s="40">
        <f t="shared" si="2751"/>
        <v>0.89600000000000002</v>
      </c>
      <c r="AG759" s="40">
        <f t="shared" si="2751"/>
        <v>-11.663</v>
      </c>
      <c r="AH759" s="40">
        <f t="shared" si="2751"/>
        <v>-24.788</v>
      </c>
      <c r="AI759" s="40">
        <f t="shared" ref="AI759" si="2752">+AI816</f>
        <v>-5.407</v>
      </c>
    </row>
    <row r="760" spans="2:35" x14ac:dyDescent="0.2">
      <c r="B760" t="s">
        <v>132</v>
      </c>
      <c r="D760" s="40" t="str">
        <f t="shared" si="2684"/>
        <v>n/a</v>
      </c>
      <c r="E760" s="40" t="str">
        <f t="shared" ref="E760" si="2753">+IFERROR(E817-D817,"n/a")</f>
        <v>n/a</v>
      </c>
      <c r="F760" s="31">
        <f t="shared" ref="F760:G760" si="2754">+IFERROR(F817-E817,"n/a")</f>
        <v>-0.17200000000000015</v>
      </c>
      <c r="G760" s="31">
        <f t="shared" si="2754"/>
        <v>1.9220000000000002</v>
      </c>
      <c r="H760" s="31">
        <f t="shared" si="2687"/>
        <v>-3</v>
      </c>
      <c r="I760" s="31">
        <f t="shared" ref="I760:J760" si="2755">+IFERROR(I817-H817,"n/a")</f>
        <v>0</v>
      </c>
      <c r="J760" s="31">
        <f t="shared" si="2755"/>
        <v>0</v>
      </c>
      <c r="K760" s="31">
        <f t="shared" ref="K760" si="2756">+IFERROR(K817-J817,"n/a")</f>
        <v>0</v>
      </c>
      <c r="L760" s="31">
        <f t="shared" si="2690"/>
        <v>0</v>
      </c>
      <c r="M760" s="31">
        <f t="shared" ref="M760:N760" si="2757">+IFERROR(M817-L817,"n/a")</f>
        <v>4</v>
      </c>
      <c r="N760" s="31">
        <f t="shared" si="2757"/>
        <v>22.318000000000001</v>
      </c>
      <c r="O760" s="31">
        <f t="shared" si="2730"/>
        <v>50.112000000000009</v>
      </c>
      <c r="P760" s="31">
        <f t="shared" si="2692"/>
        <v>-0.67900000000000005</v>
      </c>
      <c r="Q760" s="31">
        <f t="shared" ref="Q760:R760" si="2758">+IFERROR(Q817-P817,"n/a")</f>
        <v>-54.823999999999998</v>
      </c>
      <c r="R760" s="31">
        <f t="shared" si="2758"/>
        <v>86.043000000000006</v>
      </c>
      <c r="S760" s="31">
        <f t="shared" si="2731"/>
        <v>-90.597000000000008</v>
      </c>
      <c r="T760" s="31">
        <f t="shared" si="2694"/>
        <v>116.646</v>
      </c>
      <c r="U760" s="31">
        <f t="shared" ref="U760:Y760" si="2759">+IFERROR(U817-T817,"n/a")</f>
        <v>6.1370000000000005</v>
      </c>
      <c r="V760" s="31">
        <f t="shared" si="2759"/>
        <v>-134.15100000000001</v>
      </c>
      <c r="W760" s="31">
        <f t="shared" si="2759"/>
        <v>-16.222000000000001</v>
      </c>
      <c r="X760" s="31">
        <f t="shared" si="2566"/>
        <v>103.733</v>
      </c>
      <c r="Y760" s="31">
        <f t="shared" si="2759"/>
        <v>-76.873000000000005</v>
      </c>
      <c r="Z760" s="18"/>
      <c r="AA760" s="18"/>
      <c r="AB760" s="18"/>
      <c r="AC760" s="18"/>
      <c r="AD760" s="40">
        <f t="shared" si="2696"/>
        <v>-62.857999999999997</v>
      </c>
      <c r="AE760" s="40">
        <f t="shared" ref="AE760:AH760" si="2760">+AE817</f>
        <v>2.9510000000000001</v>
      </c>
      <c r="AF760" s="40">
        <f t="shared" si="2760"/>
        <v>-3</v>
      </c>
      <c r="AG760" s="40">
        <f t="shared" si="2760"/>
        <v>76.430000000000007</v>
      </c>
      <c r="AH760" s="40">
        <f t="shared" si="2760"/>
        <v>-60.057000000000002</v>
      </c>
      <c r="AI760" s="40">
        <f t="shared" ref="AI760" si="2761">+AI817</f>
        <v>-27.59</v>
      </c>
    </row>
    <row r="761" spans="2:35" x14ac:dyDescent="0.2">
      <c r="B761" t="s">
        <v>133</v>
      </c>
      <c r="D761" s="40" t="str">
        <f t="shared" si="2684"/>
        <v>n/a</v>
      </c>
      <c r="E761" s="40" t="str">
        <f t="shared" ref="E761" si="2762">+IFERROR(E818-D818,"n/a")</f>
        <v>n/a</v>
      </c>
      <c r="F761" s="31">
        <f t="shared" ref="F761:G761" si="2763">+IFERROR(F818-E818,"n/a")</f>
        <v>98.097000000000008</v>
      </c>
      <c r="G761" s="31">
        <f t="shared" si="2763"/>
        <v>142.86700000000002</v>
      </c>
      <c r="H761" s="31">
        <f t="shared" si="2687"/>
        <v>-53.298000000000002</v>
      </c>
      <c r="I761" s="31">
        <f t="shared" ref="I761:J761" si="2764">+IFERROR(I818-H818,"n/a")</f>
        <v>224.011</v>
      </c>
      <c r="J761" s="31">
        <f t="shared" si="2764"/>
        <v>131.893</v>
      </c>
      <c r="K761" s="31">
        <f t="shared" ref="K761" si="2765">+IFERROR(K818-J818,"n/a")</f>
        <v>186.73700000000002</v>
      </c>
      <c r="L761" s="31">
        <f t="shared" si="2690"/>
        <v>113.878</v>
      </c>
      <c r="M761" s="31">
        <f t="shared" ref="M761:N761" si="2766">+IFERROR(M818-L818,"n/a")</f>
        <v>262.12700000000001</v>
      </c>
      <c r="N761" s="31">
        <f t="shared" si="2766"/>
        <v>115.44600000000003</v>
      </c>
      <c r="O761" s="31">
        <f t="shared" si="2730"/>
        <v>106.09100000000001</v>
      </c>
      <c r="P761" s="31">
        <f t="shared" si="2692"/>
        <v>-80.594999999999999</v>
      </c>
      <c r="Q761" s="31">
        <f t="shared" ref="Q761:R761" si="2767">+IFERROR(Q818-P818,"n/a")</f>
        <v>390.51</v>
      </c>
      <c r="R761" s="31">
        <f t="shared" si="2767"/>
        <v>249.92599999999999</v>
      </c>
      <c r="S761" s="31">
        <f t="shared" si="2731"/>
        <v>626.89</v>
      </c>
      <c r="T761" s="31">
        <f t="shared" si="2694"/>
        <v>89.325000000000003</v>
      </c>
      <c r="U761" s="31">
        <f t="shared" ref="U761:Y761" si="2768">+IFERROR(U818-T818,"n/a")</f>
        <v>435.06599999999997</v>
      </c>
      <c r="V761" s="31">
        <f t="shared" si="2768"/>
        <v>288.70000000000005</v>
      </c>
      <c r="W761" s="31">
        <f t="shared" si="2768"/>
        <v>621.16800000000001</v>
      </c>
      <c r="X761" s="31">
        <f t="shared" si="2566"/>
        <v>-179.64699999999999</v>
      </c>
      <c r="Y761" s="31">
        <f t="shared" si="2768"/>
        <v>424.49400000000003</v>
      </c>
      <c r="Z761" s="18"/>
      <c r="AA761" s="18"/>
      <c r="AB761" s="18"/>
      <c r="AC761" s="18"/>
      <c r="AD761" s="40">
        <f t="shared" si="2696"/>
        <v>211.05799999999999</v>
      </c>
      <c r="AE761" s="40">
        <f t="shared" ref="AE761:AH761" si="2769">+AE818</f>
        <v>417.29500000000002</v>
      </c>
      <c r="AF761" s="40">
        <f t="shared" si="2769"/>
        <v>489.34300000000002</v>
      </c>
      <c r="AG761" s="40">
        <f t="shared" si="2769"/>
        <v>597.54200000000003</v>
      </c>
      <c r="AH761" s="40">
        <f t="shared" si="2769"/>
        <v>1186.731</v>
      </c>
      <c r="AI761" s="40">
        <f t="shared" ref="AI761" si="2770">+AI818</f>
        <v>1434.259</v>
      </c>
    </row>
    <row r="762" spans="2:35" x14ac:dyDescent="0.2">
      <c r="B762" t="s">
        <v>134</v>
      </c>
      <c r="D762" s="40" t="str">
        <f t="shared" si="2684"/>
        <v>n/a</v>
      </c>
      <c r="E762" s="40" t="str">
        <f t="shared" ref="E762" si="2771">+IFERROR(E819-D819,"n/a")</f>
        <v>n/a</v>
      </c>
      <c r="F762" s="31">
        <f t="shared" ref="F762:G762" si="2772">+IFERROR(F819-E819,"n/a")</f>
        <v>0.89200000000000035</v>
      </c>
      <c r="G762" s="31">
        <f t="shared" si="2772"/>
        <v>4.762999999999999</v>
      </c>
      <c r="H762" s="31">
        <f t="shared" si="2687"/>
        <v>-8.8379999999999992</v>
      </c>
      <c r="I762" s="31">
        <f t="shared" ref="I762:J762" si="2773">+IFERROR(I819-H819,"n/a")</f>
        <v>0.87099999999999955</v>
      </c>
      <c r="J762" s="31">
        <f t="shared" si="2773"/>
        <v>-0.15200000000000014</v>
      </c>
      <c r="K762" s="31">
        <f t="shared" ref="K762" si="2774">+IFERROR(K819-J819,"n/a")</f>
        <v>2.2729999999999997</v>
      </c>
      <c r="L762" s="31">
        <f t="shared" si="2690"/>
        <v>-0.74199999999999999</v>
      </c>
      <c r="M762" s="31">
        <f t="shared" ref="M762:N762" si="2775">+IFERROR(M819-L819,"n/a")</f>
        <v>0.96099999999999997</v>
      </c>
      <c r="N762" s="31">
        <f t="shared" si="2775"/>
        <v>2.9470000000000001</v>
      </c>
      <c r="O762" s="31">
        <f t="shared" si="2730"/>
        <v>-3.7509999999999999</v>
      </c>
      <c r="P762" s="31">
        <f t="shared" si="2692"/>
        <v>-1.37</v>
      </c>
      <c r="Q762" s="31">
        <f t="shared" ref="Q762:R762" si="2776">+IFERROR(Q819-P819,"n/a")</f>
        <v>-0.91199999999999992</v>
      </c>
      <c r="R762" s="31">
        <f t="shared" si="2776"/>
        <v>0.1419999999999999</v>
      </c>
      <c r="S762" s="31">
        <f t="shared" si="2731"/>
        <v>-0.121</v>
      </c>
      <c r="T762" s="31">
        <f t="shared" si="2694"/>
        <v>0.90500000000000003</v>
      </c>
      <c r="U762" s="31">
        <f t="shared" ref="U762:Y762" si="2777">+IFERROR(U819-T819,"n/a")</f>
        <v>-0.44700000000000001</v>
      </c>
      <c r="V762" s="31">
        <f t="shared" si="2777"/>
        <v>0.42299999999999999</v>
      </c>
      <c r="W762" s="31">
        <f t="shared" si="2777"/>
        <v>0.1379999999999999</v>
      </c>
      <c r="X762" s="31">
        <f t="shared" si="2566"/>
        <v>0.35</v>
      </c>
      <c r="Y762" s="31">
        <f t="shared" si="2777"/>
        <v>-0.89700000000000002</v>
      </c>
      <c r="Z762" s="18"/>
      <c r="AA762" s="18"/>
      <c r="AB762" s="18"/>
      <c r="AC762" s="18"/>
      <c r="AD762" s="40">
        <f t="shared" si="2696"/>
        <v>-1.3120000000000001</v>
      </c>
      <c r="AE762" s="40">
        <f t="shared" ref="AE762:AH762" si="2778">+AE819</f>
        <v>8.8379999999999992</v>
      </c>
      <c r="AF762" s="40">
        <f t="shared" si="2778"/>
        <v>-5.8460000000000001</v>
      </c>
      <c r="AG762" s="40">
        <f t="shared" si="2778"/>
        <v>-0.58499999999999996</v>
      </c>
      <c r="AH762" s="40">
        <f t="shared" si="2778"/>
        <v>-2.2610000000000001</v>
      </c>
      <c r="AI762" s="40">
        <f t="shared" ref="AI762" si="2779">+AI819</f>
        <v>1.0189999999999999</v>
      </c>
    </row>
    <row r="763" spans="2:35" ht="13.5" x14ac:dyDescent="0.35">
      <c r="B763" t="s">
        <v>135</v>
      </c>
      <c r="D763" s="41" t="str">
        <f t="shared" si="2684"/>
        <v>n/a</v>
      </c>
      <c r="E763" s="41" t="str">
        <f t="shared" ref="E763" si="2780">+IFERROR(E820-D820,"n/a")</f>
        <v>n/a</v>
      </c>
      <c r="F763" s="32">
        <f t="shared" ref="F763:G763" si="2781">+IFERROR(F820-E820,"n/a")</f>
        <v>7.972999999999999</v>
      </c>
      <c r="G763" s="32">
        <f t="shared" si="2781"/>
        <v>0.10999999999999943</v>
      </c>
      <c r="H763" s="32">
        <f t="shared" si="2687"/>
        <v>-1.139</v>
      </c>
      <c r="I763" s="32">
        <f t="shared" ref="I763:J763" si="2782">+IFERROR(I820-H820,"n/a")</f>
        <v>0.72900000000000009</v>
      </c>
      <c r="J763" s="32">
        <f t="shared" si="2782"/>
        <v>11.803000000000001</v>
      </c>
      <c r="K763" s="32">
        <f t="shared" ref="K763" si="2783">+IFERROR(K820-J820,"n/a")</f>
        <v>-13.682</v>
      </c>
      <c r="L763" s="32">
        <f t="shared" si="2690"/>
        <v>-7.3010000000000002</v>
      </c>
      <c r="M763" s="32">
        <f t="shared" ref="M763:N763" si="2784">+IFERROR(M820-L820,"n/a")</f>
        <v>9.838000000000001</v>
      </c>
      <c r="N763" s="32">
        <f t="shared" si="2784"/>
        <v>-1.5289999999999999</v>
      </c>
      <c r="O763" s="32">
        <f t="shared" si="2730"/>
        <v>13.492000000000001</v>
      </c>
      <c r="P763" s="32">
        <f t="shared" si="2692"/>
        <v>-9.73</v>
      </c>
      <c r="Q763" s="32">
        <f t="shared" ref="Q763:R763" si="2785">+IFERROR(Q820-P820,"n/a")</f>
        <v>3.2830000000000004</v>
      </c>
      <c r="R763" s="32">
        <f t="shared" si="2785"/>
        <v>4.0470000000000006</v>
      </c>
      <c r="S763" s="32">
        <f t="shared" si="2731"/>
        <v>16.381999999999998</v>
      </c>
      <c r="T763" s="32">
        <f t="shared" si="2694"/>
        <v>-4.5279999999999996</v>
      </c>
      <c r="U763" s="32">
        <f t="shared" ref="U763:Y763" si="2786">+IFERROR(U820-T820,"n/a")</f>
        <v>6.5749999999999993</v>
      </c>
      <c r="V763" s="32">
        <f t="shared" si="2786"/>
        <v>0.19599999999999973</v>
      </c>
      <c r="W763" s="32">
        <f t="shared" si="2786"/>
        <v>26.465</v>
      </c>
      <c r="X763" s="32">
        <f t="shared" si="2566"/>
        <v>-30.677</v>
      </c>
      <c r="Y763" s="32">
        <f t="shared" si="2786"/>
        <v>8.8159999999999989</v>
      </c>
      <c r="Z763" s="21"/>
      <c r="AA763" s="21"/>
      <c r="AB763" s="21"/>
      <c r="AC763" s="21"/>
      <c r="AD763" s="41">
        <f t="shared" si="2696"/>
        <v>-4.2889999999999997</v>
      </c>
      <c r="AE763" s="41">
        <f t="shared" ref="AE763:AH763" si="2787">+AE820</f>
        <v>-8.2270000000000003</v>
      </c>
      <c r="AF763" s="41">
        <f t="shared" si="2787"/>
        <v>-2.2890000000000001</v>
      </c>
      <c r="AG763" s="41">
        <f t="shared" si="2787"/>
        <v>14.5</v>
      </c>
      <c r="AH763" s="41">
        <f t="shared" si="2787"/>
        <v>13.981999999999999</v>
      </c>
      <c r="AI763" s="41">
        <f t="shared" ref="AI763" si="2788">+AI820</f>
        <v>28.707999999999998</v>
      </c>
    </row>
    <row r="764" spans="2:35" x14ac:dyDescent="0.2">
      <c r="B764" s="3" t="s">
        <v>136</v>
      </c>
      <c r="D764" s="40" t="str">
        <f t="shared" si="2684"/>
        <v>n/a</v>
      </c>
      <c r="E764" s="40" t="str">
        <f t="shared" ref="E764" si="2789">+IFERROR(E821-D821,"n/a")</f>
        <v>n/a</v>
      </c>
      <c r="F764" s="31">
        <f t="shared" ref="F764:G764" si="2790">+IFERROR(F821-E821,"n/a")</f>
        <v>104.23700000000002</v>
      </c>
      <c r="G764" s="31">
        <f t="shared" si="2790"/>
        <v>78.917000000000087</v>
      </c>
      <c r="H764" s="31">
        <f t="shared" si="2687"/>
        <v>-2.2109999999999843</v>
      </c>
      <c r="I764" s="31">
        <f t="shared" ref="I764:J764" si="2791">+IFERROR(I821-H821,"n/a")</f>
        <v>358.80999999999995</v>
      </c>
      <c r="J764" s="31">
        <f t="shared" si="2791"/>
        <v>185.8010000000001</v>
      </c>
      <c r="K764" s="31">
        <f t="shared" ref="K764" si="2792">+IFERROR(K821-J821,"n/a")</f>
        <v>131.10400000000004</v>
      </c>
      <c r="L764" s="31">
        <f t="shared" si="2690"/>
        <v>70.630999999999972</v>
      </c>
      <c r="M764" s="31">
        <f t="shared" ref="M764:N764" si="2793">+IFERROR(M821-L821,"n/a")</f>
        <v>152.02799999999993</v>
      </c>
      <c r="N764" s="31">
        <f t="shared" si="2793"/>
        <v>-73.044999999999902</v>
      </c>
      <c r="O764" s="31">
        <f t="shared" si="2730"/>
        <v>5.8580000000000325</v>
      </c>
      <c r="P764" s="31">
        <f t="shared" si="2692"/>
        <v>56.516999999999953</v>
      </c>
      <c r="Q764" s="31">
        <f t="shared" ref="Q764:R764" si="2794">+IFERROR(Q821-P821,"n/a")</f>
        <v>437.25100000000009</v>
      </c>
      <c r="R764" s="31">
        <f t="shared" si="2794"/>
        <v>166.87599999999986</v>
      </c>
      <c r="S764" s="31">
        <f t="shared" si="2731"/>
        <v>493.76300000000003</v>
      </c>
      <c r="T764" s="31">
        <f t="shared" si="2694"/>
        <v>260.12299999999993</v>
      </c>
      <c r="U764" s="31">
        <f t="shared" ref="U764:Y764" si="2795">+IFERROR(U821-T821,"n/a")</f>
        <v>593.47500000000014</v>
      </c>
      <c r="V764" s="31">
        <f t="shared" si="2795"/>
        <v>-93.176000000000045</v>
      </c>
      <c r="W764" s="31">
        <f t="shared" si="2795"/>
        <v>527.49</v>
      </c>
      <c r="X764" s="31">
        <f t="shared" si="2566"/>
        <v>-136.62400000000008</v>
      </c>
      <c r="Y764" s="31">
        <f t="shared" si="2795"/>
        <v>318.57000000000011</v>
      </c>
      <c r="AD764" s="40">
        <f t="shared" si="2696"/>
        <v>57.724999999999909</v>
      </c>
      <c r="AE764" s="40">
        <f t="shared" ref="AE764:AH764" si="2796">+AE821</f>
        <v>337.98100000000011</v>
      </c>
      <c r="AF764" s="40">
        <f t="shared" si="2796"/>
        <v>673.50400000000013</v>
      </c>
      <c r="AG764" s="40">
        <f t="shared" si="2796"/>
        <v>155.47200000000004</v>
      </c>
      <c r="AH764" s="40">
        <f t="shared" si="2796"/>
        <v>1154.4069999999999</v>
      </c>
      <c r="AI764" s="40">
        <f t="shared" ref="AI764" si="2797">+AI821</f>
        <v>1287.912</v>
      </c>
    </row>
    <row r="765" spans="2:35" ht="13.5" x14ac:dyDescent="0.35">
      <c r="B765" t="s">
        <v>137</v>
      </c>
      <c r="D765" s="41" t="str">
        <f t="shared" si="2684"/>
        <v>n/a</v>
      </c>
      <c r="E765" s="41" t="str">
        <f t="shared" ref="E765" si="2798">+IFERROR(E822-D822,"n/a")</f>
        <v>n/a</v>
      </c>
      <c r="F765" s="32">
        <f t="shared" ref="F765:G765" si="2799">+IFERROR(F822-E822,"n/a")</f>
        <v>-7.5059999999999993</v>
      </c>
      <c r="G765" s="32">
        <f t="shared" si="2799"/>
        <v>-27.207000000000001</v>
      </c>
      <c r="H765" s="32">
        <f t="shared" si="2687"/>
        <v>-11.228</v>
      </c>
      <c r="I765" s="32">
        <f t="shared" ref="I765:J765" si="2800">+IFERROR(I822-H822,"n/a")</f>
        <v>-10.583</v>
      </c>
      <c r="J765" s="32">
        <f t="shared" si="2800"/>
        <v>-10.823</v>
      </c>
      <c r="K765" s="32">
        <f t="shared" ref="K765" si="2801">+IFERROR(K822-J822,"n/a")</f>
        <v>-23.140999999999998</v>
      </c>
      <c r="L765" s="32">
        <f t="shared" si="2690"/>
        <v>-13.755000000000001</v>
      </c>
      <c r="M765" s="32">
        <f t="shared" ref="M765:N765" si="2802">+IFERROR(M822-L822,"n/a")</f>
        <v>-15.534999999999998</v>
      </c>
      <c r="N765" s="32">
        <f t="shared" si="2802"/>
        <v>-17.878999999999998</v>
      </c>
      <c r="O765" s="32">
        <f t="shared" si="2730"/>
        <v>-37.951999999999998</v>
      </c>
      <c r="P765" s="32">
        <f t="shared" si="2692"/>
        <v>-23.138000000000002</v>
      </c>
      <c r="Q765" s="32">
        <f t="shared" ref="Q765:R765" si="2803">+IFERROR(Q822-P822,"n/a")</f>
        <v>-32.414000000000001</v>
      </c>
      <c r="R765" s="32">
        <f t="shared" si="2803"/>
        <v>-31.344000000000001</v>
      </c>
      <c r="S765" s="32">
        <f t="shared" si="2731"/>
        <v>-46.525999999999996</v>
      </c>
      <c r="T765" s="32">
        <f t="shared" si="2694"/>
        <v>-32.185000000000002</v>
      </c>
      <c r="U765" s="32">
        <f t="shared" ref="U765:Y765" si="2804">+IFERROR(U822-T822,"n/a")</f>
        <v>-39.024999999999991</v>
      </c>
      <c r="V765" s="32">
        <f t="shared" si="2804"/>
        <v>-39.225000000000009</v>
      </c>
      <c r="W765" s="32">
        <f t="shared" si="2804"/>
        <v>-71.34899999999999</v>
      </c>
      <c r="X765" s="32">
        <f t="shared" si="2566"/>
        <v>-42.234000000000002</v>
      </c>
      <c r="Y765" s="32">
        <f t="shared" si="2804"/>
        <v>-39.919000000000004</v>
      </c>
      <c r="AD765" s="41">
        <f t="shared" si="2696"/>
        <v>-22.068000000000001</v>
      </c>
      <c r="AE765" s="41">
        <f t="shared" ref="AE765:AH765" si="2805">+AE822</f>
        <v>-41.634</v>
      </c>
      <c r="AF765" s="41">
        <f t="shared" si="2805"/>
        <v>-55.774999999999999</v>
      </c>
      <c r="AG765" s="41">
        <f t="shared" si="2805"/>
        <v>-85.120999999999995</v>
      </c>
      <c r="AH765" s="41">
        <f t="shared" si="2805"/>
        <v>-133.422</v>
      </c>
      <c r="AI765" s="41">
        <f t="shared" ref="AI765" si="2806">+AI822</f>
        <v>-181.78399999999999</v>
      </c>
    </row>
    <row r="766" spans="2:35" x14ac:dyDescent="0.2">
      <c r="B766" s="6" t="s">
        <v>138</v>
      </c>
      <c r="D766" s="38" t="str">
        <f t="shared" si="2684"/>
        <v>n/a</v>
      </c>
      <c r="E766" s="38" t="str">
        <f t="shared" ref="E766" si="2807">+IFERROR(E823-D823,"n/a")</f>
        <v>n/a</v>
      </c>
      <c r="F766" s="20">
        <f t="shared" ref="F766:G766" si="2808">+IFERROR(F823-E823,"n/a")</f>
        <v>96.731000000000023</v>
      </c>
      <c r="G766" s="20">
        <f t="shared" si="2808"/>
        <v>51.710000000000065</v>
      </c>
      <c r="H766" s="20">
        <f t="shared" si="2687"/>
        <v>-13.438999999999984</v>
      </c>
      <c r="I766" s="20">
        <f t="shared" ref="I766:J766" si="2809">+IFERROR(I823-H823,"n/a")</f>
        <v>348.22699999999998</v>
      </c>
      <c r="J766" s="20">
        <f t="shared" si="2809"/>
        <v>174.97800000000007</v>
      </c>
      <c r="K766" s="20">
        <f t="shared" ref="K766" si="2810">+IFERROR(K823-J823,"n/a")</f>
        <v>107.96300000000008</v>
      </c>
      <c r="L766" s="20">
        <f t="shared" si="2690"/>
        <v>56.875999999999969</v>
      </c>
      <c r="M766" s="20">
        <f t="shared" ref="M766:N766" si="2811">+IFERROR(M823-L823,"n/a")</f>
        <v>136.49299999999994</v>
      </c>
      <c r="N766" s="20">
        <f t="shared" si="2811"/>
        <v>-90.923999999999907</v>
      </c>
      <c r="O766" s="20">
        <f t="shared" si="2730"/>
        <v>-32.093999999999966</v>
      </c>
      <c r="P766" s="20">
        <f t="shared" si="2692"/>
        <v>33.378999999999948</v>
      </c>
      <c r="Q766" s="20">
        <f t="shared" ref="Q766:R766" si="2812">+IFERROR(Q823-P823,"n/a")</f>
        <v>404.83700000000005</v>
      </c>
      <c r="R766" s="20">
        <f t="shared" si="2812"/>
        <v>135.53199999999993</v>
      </c>
      <c r="S766" s="20">
        <f t="shared" si="2731"/>
        <v>447.23699999999997</v>
      </c>
      <c r="T766" s="20">
        <f t="shared" si="2694"/>
        <v>227.93799999999993</v>
      </c>
      <c r="U766" s="20">
        <f t="shared" ref="U766:Y766" si="2813">+IFERROR(U823-T823,"n/a")</f>
        <v>554.45000000000005</v>
      </c>
      <c r="V766" s="20">
        <f t="shared" si="2813"/>
        <v>-132.40099999999995</v>
      </c>
      <c r="W766" s="20">
        <f t="shared" si="2813"/>
        <v>456.14100000000008</v>
      </c>
      <c r="X766" s="20">
        <f t="shared" si="2566"/>
        <v>-178.85800000000009</v>
      </c>
      <c r="Y766" s="20">
        <f t="shared" si="2813"/>
        <v>278.65100000000012</v>
      </c>
      <c r="Z766" s="4"/>
      <c r="AA766" s="4"/>
      <c r="AB766" s="4"/>
      <c r="AC766" s="4"/>
      <c r="AD766" s="38">
        <f t="shared" si="2696"/>
        <v>35.656999999999911</v>
      </c>
      <c r="AE766" s="38">
        <f t="shared" ref="AE766:AH766" si="2814">+AE823</f>
        <v>296.34700000000009</v>
      </c>
      <c r="AF766" s="38">
        <f t="shared" si="2814"/>
        <v>617.72900000000016</v>
      </c>
      <c r="AG766" s="38">
        <f t="shared" si="2814"/>
        <v>70.351000000000042</v>
      </c>
      <c r="AH766" s="38">
        <f t="shared" si="2814"/>
        <v>1020.9849999999999</v>
      </c>
      <c r="AI766" s="38">
        <f t="shared" ref="AI766" si="2815">+AI823</f>
        <v>1106.1280000000002</v>
      </c>
    </row>
    <row r="767" spans="2:35" x14ac:dyDescent="0.2">
      <c r="D767" s="100"/>
      <c r="E767" s="100"/>
      <c r="F767" s="76"/>
      <c r="G767" s="76"/>
      <c r="H767" s="76"/>
      <c r="I767" s="76"/>
      <c r="J767" s="76"/>
      <c r="K767" s="76"/>
      <c r="L767" s="76"/>
      <c r="M767" s="76"/>
      <c r="N767" s="76"/>
      <c r="O767" s="76"/>
      <c r="P767" s="76"/>
      <c r="Q767" s="76"/>
      <c r="R767" s="76"/>
      <c r="S767" s="76"/>
      <c r="T767" s="76"/>
      <c r="U767" s="76"/>
      <c r="V767" s="76"/>
      <c r="W767" s="76"/>
      <c r="X767" s="76"/>
      <c r="Y767" s="76"/>
      <c r="AD767" s="100"/>
      <c r="AE767" s="100"/>
      <c r="AF767" s="100"/>
      <c r="AG767" s="100"/>
      <c r="AH767" s="100"/>
      <c r="AI767" s="100"/>
    </row>
    <row r="768" spans="2:35" x14ac:dyDescent="0.2">
      <c r="B768" t="s">
        <v>139</v>
      </c>
      <c r="D768" s="40" t="str">
        <f t="shared" ref="D768:D775" si="2816">+D825</f>
        <v>n/a</v>
      </c>
      <c r="E768" s="40" t="str">
        <f t="shared" ref="E768" si="2817">+IFERROR(E825-D825,"n/a")</f>
        <v>n/a</v>
      </c>
      <c r="F768" s="31">
        <f t="shared" ref="F768:G768" si="2818">+IFERROR(F825-E825,"n/a")</f>
        <v>-8.9410000000000007</v>
      </c>
      <c r="G768" s="31">
        <f t="shared" si="2818"/>
        <v>-4.6019999999999985</v>
      </c>
      <c r="H768" s="31">
        <f t="shared" ref="H768:H775" si="2819">+H825</f>
        <v>-4.1159999999999997</v>
      </c>
      <c r="I768" s="31">
        <f t="shared" ref="I768:J768" si="2820">+IFERROR(I825-H825,"n/a")</f>
        <v>-5.2490000000000006</v>
      </c>
      <c r="J768" s="31">
        <f t="shared" si="2820"/>
        <v>-9.9610000000000003</v>
      </c>
      <c r="K768" s="31">
        <f t="shared" ref="K768" si="2821">+IFERROR(K825-J825,"n/a")</f>
        <v>1.1370000000000005</v>
      </c>
      <c r="L768" s="31">
        <f t="shared" ref="L768:L775" si="2822">+L825</f>
        <v>-3.633</v>
      </c>
      <c r="M768" s="31">
        <f t="shared" ref="M768:O775" si="2823">+IFERROR(M825-L825,"n/a")</f>
        <v>-5.2670000000000003</v>
      </c>
      <c r="N768" s="31">
        <f t="shared" si="2823"/>
        <v>-4.9480000000000004</v>
      </c>
      <c r="O768" s="31">
        <f t="shared" si="2823"/>
        <v>-11.052999999999999</v>
      </c>
      <c r="P768" s="31">
        <f t="shared" ref="P768:P775" si="2824">+P825</f>
        <v>-6.1779999999999999</v>
      </c>
      <c r="Q768" s="31">
        <f t="shared" ref="Q768:S775" si="2825">+IFERROR(Q825-P825,"n/a")</f>
        <v>-14.690999999999999</v>
      </c>
      <c r="R768" s="31">
        <f t="shared" si="2825"/>
        <v>-13.786000000000001</v>
      </c>
      <c r="S768" s="31">
        <f t="shared" si="2825"/>
        <v>-24.813000000000002</v>
      </c>
      <c r="T768" s="31">
        <f t="shared" ref="T768:T775" si="2826">+T825</f>
        <v>-7.1929999999999996</v>
      </c>
      <c r="U768" s="31">
        <f t="shared" ref="U768:Y768" si="2827">+IFERROR(U825-T825,"n/a")</f>
        <v>-21.844000000000001</v>
      </c>
      <c r="V768" s="31">
        <f t="shared" si="2827"/>
        <v>-14.264000000000003</v>
      </c>
      <c r="W768" s="31">
        <f t="shared" si="2827"/>
        <v>-6.955999999999996</v>
      </c>
      <c r="X768" s="31">
        <f t="shared" ref="X768:X775" si="2828">+X825</f>
        <v>-9.1579999999999995</v>
      </c>
      <c r="Y768" s="31">
        <f t="shared" si="2827"/>
        <v>-23.235999999999997</v>
      </c>
      <c r="AD768" s="40">
        <f t="shared" ref="AD768:AD775" si="2829">+AD825</f>
        <v>-10.991</v>
      </c>
      <c r="AE768" s="40">
        <f t="shared" ref="AE768:AH768" si="2830">+AE825</f>
        <v>-16.931999999999999</v>
      </c>
      <c r="AF768" s="40">
        <f t="shared" si="2830"/>
        <v>-18.189</v>
      </c>
      <c r="AG768" s="40">
        <f t="shared" si="2830"/>
        <v>-24.901</v>
      </c>
      <c r="AH768" s="40">
        <f t="shared" si="2830"/>
        <v>-59.468000000000004</v>
      </c>
      <c r="AI768" s="40">
        <f t="shared" ref="AI768" si="2831">+AI825</f>
        <v>-50.256999999999998</v>
      </c>
    </row>
    <row r="769" spans="2:35" x14ac:dyDescent="0.2">
      <c r="B769" t="s">
        <v>140</v>
      </c>
      <c r="D769" s="40" t="str">
        <f t="shared" si="2816"/>
        <v>n/a</v>
      </c>
      <c r="E769" s="40" t="str">
        <f t="shared" ref="E769" si="2832">+IFERROR(E826-D826,"n/a")</f>
        <v>n/a</v>
      </c>
      <c r="F769" s="31">
        <f t="shared" ref="F769:G769" si="2833">+IFERROR(F826-E826,"n/a")</f>
        <v>3.7000000000000005E-2</v>
      </c>
      <c r="G769" s="31">
        <f t="shared" si="2833"/>
        <v>0.30000000000000004</v>
      </c>
      <c r="H769" s="31">
        <f t="shared" si="2819"/>
        <v>0.1</v>
      </c>
      <c r="I769" s="31">
        <f t="shared" ref="I769:J769" si="2834">+IFERROR(I826-H826,"n/a")</f>
        <v>0.45800000000000007</v>
      </c>
      <c r="J769" s="31">
        <f t="shared" si="2834"/>
        <v>4.9279999999999999</v>
      </c>
      <c r="K769" s="31">
        <f t="shared" ref="K769" si="2835">+IFERROR(K826-J826,"n/a")</f>
        <v>-4.7919999999999998</v>
      </c>
      <c r="L769" s="31">
        <f t="shared" si="2822"/>
        <v>1.4E-2</v>
      </c>
      <c r="M769" s="31">
        <f t="shared" ref="M769:N769" si="2836">+IFERROR(M826-L826,"n/a")</f>
        <v>0.217</v>
      </c>
      <c r="N769" s="31">
        <f t="shared" si="2836"/>
        <v>5.0999999999999962E-2</v>
      </c>
      <c r="O769" s="31">
        <f t="shared" si="2823"/>
        <v>0.10100000000000003</v>
      </c>
      <c r="P769" s="31">
        <f t="shared" si="2824"/>
        <v>0.316</v>
      </c>
      <c r="Q769" s="31">
        <f t="shared" ref="Q769:R769" si="2837">+IFERROR(Q826-P826,"n/a")</f>
        <v>3.1999999999999973E-2</v>
      </c>
      <c r="R769" s="31">
        <f t="shared" si="2837"/>
        <v>3.4590000000000001</v>
      </c>
      <c r="S769" s="31">
        <f t="shared" si="2825"/>
        <v>-3.2789999999999999</v>
      </c>
      <c r="T769" s="31">
        <f t="shared" si="2826"/>
        <v>3.5999999999999997E-2</v>
      </c>
      <c r="U769" s="31">
        <f t="shared" ref="U769:Y769" si="2838">+IFERROR(U826-T826,"n/a")</f>
        <v>0.10599999999999998</v>
      </c>
      <c r="V769" s="31">
        <f t="shared" si="2838"/>
        <v>1.3000000000000012E-2</v>
      </c>
      <c r="W769" s="31">
        <f t="shared" si="2838"/>
        <v>6.6000000000000003E-2</v>
      </c>
      <c r="X769" s="31">
        <f t="shared" si="2828"/>
        <v>4.4999999999999998E-2</v>
      </c>
      <c r="Y769" s="31">
        <f t="shared" si="2838"/>
        <v>0.10299999999999999</v>
      </c>
      <c r="AD769" s="40">
        <f t="shared" si="2829"/>
        <v>0.436</v>
      </c>
      <c r="AE769" s="40">
        <f t="shared" ref="AE769:AH769" si="2839">+AE826</f>
        <v>0.55600000000000005</v>
      </c>
      <c r="AF769" s="40">
        <f t="shared" si="2839"/>
        <v>0.69399999999999995</v>
      </c>
      <c r="AG769" s="40">
        <f t="shared" si="2839"/>
        <v>0.38300000000000001</v>
      </c>
      <c r="AH769" s="40">
        <f t="shared" si="2839"/>
        <v>0.52800000000000002</v>
      </c>
      <c r="AI769" s="40">
        <f t="shared" ref="AI769" si="2840">+AI826</f>
        <v>0.221</v>
      </c>
    </row>
    <row r="770" spans="2:35" x14ac:dyDescent="0.2">
      <c r="B770" t="s">
        <v>144</v>
      </c>
      <c r="D770" s="40" t="str">
        <f t="shared" si="2816"/>
        <v>n/a</v>
      </c>
      <c r="E770" s="40" t="str">
        <f t="shared" ref="E770" si="2841">+IFERROR(E827-D827,"n/a")</f>
        <v>n/a</v>
      </c>
      <c r="F770" s="31">
        <f t="shared" ref="F770:G770" si="2842">+IFERROR(F827-E827,"n/a")</f>
        <v>116.60400000000004</v>
      </c>
      <c r="G770" s="31">
        <f t="shared" si="2842"/>
        <v>-298.56600000000003</v>
      </c>
      <c r="H770" s="31">
        <f t="shared" si="2819"/>
        <v>191.703</v>
      </c>
      <c r="I770" s="31">
        <f t="shared" ref="I770:J770" si="2843">+IFERROR(I827-H827,"n/a")</f>
        <v>123.85999999999999</v>
      </c>
      <c r="J770" s="31">
        <f t="shared" si="2843"/>
        <v>25.228999999999985</v>
      </c>
      <c r="K770" s="31">
        <f t="shared" ref="K770" si="2844">+IFERROR(K827-J827,"n/a")</f>
        <v>55.823000000000036</v>
      </c>
      <c r="L770" s="31">
        <f t="shared" si="2822"/>
        <v>418.23899999999998</v>
      </c>
      <c r="M770" s="31">
        <f t="shared" ref="M770:N770" si="2845">+IFERROR(M827-L827,"n/a")</f>
        <v>119.00400000000008</v>
      </c>
      <c r="N770" s="31">
        <f t="shared" si="2845"/>
        <v>533.24799999999993</v>
      </c>
      <c r="O770" s="31">
        <f t="shared" si="2823"/>
        <v>291.81099999999992</v>
      </c>
      <c r="P770" s="31">
        <f t="shared" si="2824"/>
        <v>78.058000000000007</v>
      </c>
      <c r="Q770" s="31">
        <f t="shared" ref="Q770:R770" si="2846">+IFERROR(Q827-P827,"n/a")</f>
        <v>88.248000000000005</v>
      </c>
      <c r="R770" s="31">
        <f t="shared" si="2846"/>
        <v>443.24599999999998</v>
      </c>
      <c r="S770" s="31">
        <f t="shared" si="2825"/>
        <v>482.36599999999987</v>
      </c>
      <c r="T770" s="31">
        <f t="shared" si="2826"/>
        <v>225.46700000000001</v>
      </c>
      <c r="U770" s="31">
        <f t="shared" ref="U770:Y770" si="2847">+IFERROR(U827-T827,"n/a")</f>
        <v>772.38499999999999</v>
      </c>
      <c r="V770" s="31">
        <f t="shared" si="2847"/>
        <v>753.78699999999992</v>
      </c>
      <c r="W770" s="31">
        <f t="shared" si="2847"/>
        <v>729.59100000000012</v>
      </c>
      <c r="X770" s="31">
        <f t="shared" si="2828"/>
        <v>395.83800000000002</v>
      </c>
      <c r="Y770" s="31">
        <f t="shared" si="2847"/>
        <v>74.173000000000002</v>
      </c>
      <c r="AD770" s="40">
        <f t="shared" si="2829"/>
        <v>149.691</v>
      </c>
      <c r="AE770" s="40">
        <f t="shared" ref="AE770:AH770" si="2848">+AE827</f>
        <v>296.31799999999998</v>
      </c>
      <c r="AF770" s="40">
        <f t="shared" si="2848"/>
        <v>396.61500000000001</v>
      </c>
      <c r="AG770" s="40">
        <f t="shared" si="2848"/>
        <v>1362.3019999999999</v>
      </c>
      <c r="AH770" s="40">
        <f t="shared" si="2848"/>
        <v>1091.9179999999999</v>
      </c>
      <c r="AI770" s="40">
        <f t="shared" ref="AI770" si="2849">+AI827</f>
        <v>2481.23</v>
      </c>
    </row>
    <row r="771" spans="2:35" x14ac:dyDescent="0.2">
      <c r="B771" t="s">
        <v>145</v>
      </c>
      <c r="D771" s="40" t="str">
        <f t="shared" si="2816"/>
        <v>n/a</v>
      </c>
      <c r="E771" s="40" t="str">
        <f t="shared" ref="E771" si="2850">+IFERROR(E828-D828,"n/a")</f>
        <v>n/a</v>
      </c>
      <c r="F771" s="31">
        <f t="shared" ref="F771:G771" si="2851">+IFERROR(F828-E828,"n/a")</f>
        <v>-95.505999999999972</v>
      </c>
      <c r="G771" s="31">
        <f t="shared" si="2851"/>
        <v>259.94299999999998</v>
      </c>
      <c r="H771" s="31">
        <f t="shared" si="2819"/>
        <v>-134.226</v>
      </c>
      <c r="I771" s="31">
        <f t="shared" ref="I771:J771" si="2852">+IFERROR(I828-H828,"n/a")</f>
        <v>-392.77300000000002</v>
      </c>
      <c r="J771" s="31">
        <f t="shared" si="2852"/>
        <v>-117.80499999999995</v>
      </c>
      <c r="K771" s="31">
        <f t="shared" ref="K771" si="2853">+IFERROR(K828-J828,"n/a")</f>
        <v>-98.365000000000009</v>
      </c>
      <c r="L771" s="31">
        <f t="shared" si="2822"/>
        <v>-382.89</v>
      </c>
      <c r="M771" s="31">
        <f t="shared" ref="M771:N771" si="2854">+IFERROR(M828-L828,"n/a")</f>
        <v>-301.71900000000005</v>
      </c>
      <c r="N771" s="31">
        <f t="shared" si="2854"/>
        <v>-313.31899999999996</v>
      </c>
      <c r="O771" s="31">
        <f t="shared" si="2823"/>
        <v>-49.497999999999934</v>
      </c>
      <c r="P771" s="31">
        <f t="shared" si="2824"/>
        <v>-19.210999999999999</v>
      </c>
      <c r="Q771" s="31">
        <f t="shared" ref="Q771:R771" si="2855">+IFERROR(Q828-P828,"n/a")</f>
        <v>-399.45400000000001</v>
      </c>
      <c r="R771" s="31">
        <f t="shared" si="2855"/>
        <v>-478.38299999999998</v>
      </c>
      <c r="S771" s="31">
        <f t="shared" si="2825"/>
        <v>-623.09099999999989</v>
      </c>
      <c r="T771" s="31">
        <f t="shared" si="2826"/>
        <v>-458.49799999999999</v>
      </c>
      <c r="U771" s="31">
        <f t="shared" ref="U771:Y771" si="2856">+IFERROR(U828-T828,"n/a")</f>
        <v>-1026.0149999999999</v>
      </c>
      <c r="V771" s="31">
        <f t="shared" si="2856"/>
        <v>-492.33600000000001</v>
      </c>
      <c r="W771" s="31">
        <f t="shared" si="2856"/>
        <v>-643.65300000000002</v>
      </c>
      <c r="X771" s="31">
        <f t="shared" si="2828"/>
        <v>-299.31200000000001</v>
      </c>
      <c r="Y771" s="31">
        <f t="shared" si="2856"/>
        <v>-94.831999999999994</v>
      </c>
      <c r="AD771" s="40">
        <f t="shared" si="2829"/>
        <v>-268.42200000000003</v>
      </c>
      <c r="AE771" s="40">
        <f t="shared" ref="AE771:AH771" si="2857">+AE828</f>
        <v>-381.06700000000001</v>
      </c>
      <c r="AF771" s="40">
        <f t="shared" si="2857"/>
        <v>-743.16899999999998</v>
      </c>
      <c r="AG771" s="40">
        <f t="shared" si="2857"/>
        <v>-1047.4259999999999</v>
      </c>
      <c r="AH771" s="40">
        <f t="shared" si="2857"/>
        <v>-1520.1389999999999</v>
      </c>
      <c r="AI771" s="40">
        <f t="shared" ref="AI771" si="2858">+AI828</f>
        <v>-2620.502</v>
      </c>
    </row>
    <row r="772" spans="2:35" x14ac:dyDescent="0.2">
      <c r="B772" t="s">
        <v>143</v>
      </c>
      <c r="D772" s="40" t="str">
        <f t="shared" si="2816"/>
        <v>n/a</v>
      </c>
      <c r="E772" s="40" t="str">
        <f t="shared" ref="E772" si="2859">+IFERROR(E829-D829,"n/a")</f>
        <v>n/a</v>
      </c>
      <c r="F772" s="31">
        <f t="shared" ref="F772:G772" si="2860">+IFERROR(F829-E829,"n/a")</f>
        <v>0</v>
      </c>
      <c r="G772" s="31">
        <f t="shared" si="2860"/>
        <v>0</v>
      </c>
      <c r="H772" s="31">
        <f t="shared" si="2819"/>
        <v>0</v>
      </c>
      <c r="I772" s="31">
        <f t="shared" ref="I772:J772" si="2861">+IFERROR(I829-H829,"n/a")</f>
        <v>0</v>
      </c>
      <c r="J772" s="31">
        <f t="shared" si="2861"/>
        <v>-0.66300000000000003</v>
      </c>
      <c r="K772" s="31">
        <f t="shared" ref="K772" si="2862">+IFERROR(K829-J829,"n/a")</f>
        <v>1.0000000000000009E-3</v>
      </c>
      <c r="L772" s="31">
        <f t="shared" si="2822"/>
        <v>0</v>
      </c>
      <c r="M772" s="31">
        <f t="shared" ref="M772:N772" si="2863">+IFERROR(M829-L829,"n/a")</f>
        <v>0</v>
      </c>
      <c r="N772" s="31">
        <f t="shared" si="2863"/>
        <v>0</v>
      </c>
      <c r="O772" s="31">
        <f t="shared" si="2823"/>
        <v>-5.1100000000000003</v>
      </c>
      <c r="P772" s="31">
        <f t="shared" si="2824"/>
        <v>0</v>
      </c>
      <c r="Q772" s="31">
        <f t="shared" ref="Q772:R772" si="2864">+IFERROR(Q829-P829,"n/a")</f>
        <v>0</v>
      </c>
      <c r="R772" s="31">
        <f t="shared" si="2864"/>
        <v>0</v>
      </c>
      <c r="S772" s="31">
        <f t="shared" si="2825"/>
        <v>0</v>
      </c>
      <c r="T772" s="31">
        <f t="shared" si="2826"/>
        <v>-5</v>
      </c>
      <c r="U772" s="31">
        <f t="shared" ref="U772:Y772" si="2865">+IFERROR(U829-T829,"n/a")</f>
        <v>0.17999999999999972</v>
      </c>
      <c r="V772" s="31">
        <f t="shared" si="2865"/>
        <v>0</v>
      </c>
      <c r="W772" s="31">
        <f t="shared" si="2865"/>
        <v>-24.231999999999999</v>
      </c>
      <c r="X772" s="31">
        <f t="shared" si="2828"/>
        <v>0</v>
      </c>
      <c r="Y772" s="31">
        <f t="shared" si="2865"/>
        <v>0</v>
      </c>
      <c r="AD772" s="40">
        <f t="shared" si="2829"/>
        <v>0</v>
      </c>
      <c r="AE772" s="40">
        <f t="shared" ref="AE772:AH772" si="2866">+AE829</f>
        <v>0</v>
      </c>
      <c r="AF772" s="40">
        <f t="shared" si="2866"/>
        <v>-0.66200000000000003</v>
      </c>
      <c r="AG772" s="40">
        <f t="shared" si="2866"/>
        <v>-5.1100000000000003</v>
      </c>
      <c r="AH772" s="40">
        <f t="shared" si="2866"/>
        <v>0</v>
      </c>
      <c r="AI772" s="40">
        <f t="shared" ref="AI772" si="2867">+AI829</f>
        <v>-29.052</v>
      </c>
    </row>
    <row r="773" spans="2:35" x14ac:dyDescent="0.2">
      <c r="B773" t="s">
        <v>142</v>
      </c>
      <c r="D773" s="40" t="str">
        <f t="shared" si="2816"/>
        <v>n/a</v>
      </c>
      <c r="E773" s="40" t="str">
        <f t="shared" ref="E773" si="2868">+IFERROR(E830-D830,"n/a")</f>
        <v>n/a</v>
      </c>
      <c r="F773" s="31">
        <f t="shared" ref="F773:G773" si="2869">+IFERROR(F830-E830,"n/a")</f>
        <v>0</v>
      </c>
      <c r="G773" s="31">
        <f t="shared" si="2869"/>
        <v>0</v>
      </c>
      <c r="H773" s="31">
        <f t="shared" si="2819"/>
        <v>0</v>
      </c>
      <c r="I773" s="31">
        <f t="shared" ref="I773:J773" si="2870">+IFERROR(I830-H830,"n/a")</f>
        <v>0</v>
      </c>
      <c r="J773" s="31">
        <f t="shared" si="2870"/>
        <v>0</v>
      </c>
      <c r="K773" s="31">
        <f t="shared" ref="K773" si="2871">+IFERROR(K830-J830,"n/a")</f>
        <v>0</v>
      </c>
      <c r="L773" s="31">
        <f t="shared" si="2822"/>
        <v>4.5</v>
      </c>
      <c r="M773" s="31">
        <f t="shared" ref="M773:N773" si="2872">+IFERROR(M830-L830,"n/a")</f>
        <v>0</v>
      </c>
      <c r="N773" s="31">
        <f t="shared" si="2872"/>
        <v>0</v>
      </c>
      <c r="O773" s="31">
        <f t="shared" si="2823"/>
        <v>0</v>
      </c>
      <c r="P773" s="31">
        <f t="shared" si="2824"/>
        <v>0</v>
      </c>
      <c r="Q773" s="31">
        <f t="shared" ref="Q773:R773" si="2873">+IFERROR(Q830-P830,"n/a")</f>
        <v>0</v>
      </c>
      <c r="R773" s="31">
        <f t="shared" si="2873"/>
        <v>0</v>
      </c>
      <c r="S773" s="31">
        <f t="shared" si="2825"/>
        <v>0</v>
      </c>
      <c r="T773" s="31">
        <f t="shared" si="2826"/>
        <v>0</v>
      </c>
      <c r="U773" s="31">
        <f t="shared" ref="U773:Y773" si="2874">+IFERROR(U830-T830,"n/a")</f>
        <v>0</v>
      </c>
      <c r="V773" s="31">
        <f t="shared" si="2874"/>
        <v>0</v>
      </c>
      <c r="W773" s="31">
        <f t="shared" si="2874"/>
        <v>0</v>
      </c>
      <c r="X773" s="31">
        <f t="shared" si="2828"/>
        <v>0</v>
      </c>
      <c r="Y773" s="31">
        <f t="shared" si="2874"/>
        <v>0</v>
      </c>
      <c r="AD773" s="40">
        <f t="shared" si="2829"/>
        <v>0</v>
      </c>
      <c r="AE773" s="40">
        <f t="shared" ref="AE773:AH773" si="2875">+AE830</f>
        <v>0</v>
      </c>
      <c r="AF773" s="40">
        <f t="shared" si="2875"/>
        <v>0</v>
      </c>
      <c r="AG773" s="40">
        <f t="shared" si="2875"/>
        <v>4.5</v>
      </c>
      <c r="AH773" s="40">
        <f t="shared" si="2875"/>
        <v>0</v>
      </c>
      <c r="AI773" s="40">
        <f t="shared" ref="AI773" si="2876">+AI830</f>
        <v>0</v>
      </c>
    </row>
    <row r="774" spans="2:35" ht="13.5" x14ac:dyDescent="0.35">
      <c r="B774" t="s">
        <v>141</v>
      </c>
      <c r="D774" s="41" t="str">
        <f t="shared" si="2816"/>
        <v>n/a</v>
      </c>
      <c r="E774" s="41" t="str">
        <f t="shared" ref="E774" si="2877">+IFERROR(E831-D831,"n/a")</f>
        <v>n/a</v>
      </c>
      <c r="F774" s="32">
        <f t="shared" ref="F774:G774" si="2878">+IFERROR(F831-E831,"n/a")</f>
        <v>-11.73</v>
      </c>
      <c r="G774" s="32">
        <f t="shared" si="2878"/>
        <v>0</v>
      </c>
      <c r="H774" s="32">
        <f t="shared" si="2819"/>
        <v>0</v>
      </c>
      <c r="I774" s="32">
        <f t="shared" ref="I774:J774" si="2879">+IFERROR(I831-H831,"n/a")</f>
        <v>0</v>
      </c>
      <c r="J774" s="32">
        <f t="shared" si="2879"/>
        <v>0</v>
      </c>
      <c r="K774" s="32">
        <f t="shared" ref="K774" si="2880">+IFERROR(K831-J831,"n/a")</f>
        <v>0</v>
      </c>
      <c r="L774" s="32">
        <f t="shared" si="2822"/>
        <v>0</v>
      </c>
      <c r="M774" s="32">
        <f t="shared" ref="M774:N774" si="2881">+IFERROR(M831-L831,"n/a")</f>
        <v>0</v>
      </c>
      <c r="N774" s="32">
        <f t="shared" si="2881"/>
        <v>0</v>
      </c>
      <c r="O774" s="32">
        <f t="shared" si="2823"/>
        <v>0</v>
      </c>
      <c r="P774" s="32">
        <f t="shared" si="2824"/>
        <v>0</v>
      </c>
      <c r="Q774" s="32">
        <f t="shared" ref="Q774:R774" si="2882">+IFERROR(Q831-P831,"n/a")</f>
        <v>0</v>
      </c>
      <c r="R774" s="32">
        <f t="shared" si="2882"/>
        <v>0</v>
      </c>
      <c r="S774" s="32">
        <f t="shared" si="2825"/>
        <v>0</v>
      </c>
      <c r="T774" s="32">
        <f t="shared" si="2826"/>
        <v>0</v>
      </c>
      <c r="U774" s="32">
        <f t="shared" ref="U774:Y774" si="2883">+IFERROR(U831-T831,"n/a")</f>
        <v>0</v>
      </c>
      <c r="V774" s="32">
        <f t="shared" si="2883"/>
        <v>0</v>
      </c>
      <c r="W774" s="32">
        <f t="shared" si="2883"/>
        <v>0</v>
      </c>
      <c r="X774" s="32">
        <f t="shared" si="2828"/>
        <v>0</v>
      </c>
      <c r="Y774" s="32">
        <f t="shared" si="2883"/>
        <v>0</v>
      </c>
      <c r="Z774" s="57"/>
      <c r="AA774" s="57"/>
      <c r="AB774" s="57"/>
      <c r="AC774" s="57"/>
      <c r="AD774" s="41">
        <f t="shared" si="2829"/>
        <v>0</v>
      </c>
      <c r="AE774" s="41">
        <f t="shared" ref="AE774:AH774" si="2884">+AE831</f>
        <v>-11.73</v>
      </c>
      <c r="AF774" s="41">
        <f t="shared" si="2884"/>
        <v>0</v>
      </c>
      <c r="AG774" s="41">
        <f t="shared" si="2884"/>
        <v>0</v>
      </c>
      <c r="AH774" s="41">
        <f t="shared" si="2884"/>
        <v>0</v>
      </c>
      <c r="AI774" s="41">
        <f t="shared" ref="AI774" si="2885">+AI831</f>
        <v>0</v>
      </c>
    </row>
    <row r="775" spans="2:35" x14ac:dyDescent="0.2">
      <c r="B775" s="6" t="s">
        <v>146</v>
      </c>
      <c r="D775" s="38" t="str">
        <f t="shared" si="2816"/>
        <v>n/a</v>
      </c>
      <c r="E775" s="38" t="str">
        <f t="shared" ref="E775" si="2886">+IFERROR(E832-D832,"n/a")</f>
        <v>n/a</v>
      </c>
      <c r="F775" s="20">
        <f t="shared" ref="F775:G775" si="2887">+IFERROR(F832-E832,"n/a")</f>
        <v>0.46400000000004127</v>
      </c>
      <c r="G775" s="20">
        <f t="shared" si="2887"/>
        <v>-42.92500000000004</v>
      </c>
      <c r="H775" s="20">
        <f t="shared" si="2819"/>
        <v>53.460999999999999</v>
      </c>
      <c r="I775" s="20">
        <f t="shared" ref="I775:J775" si="2888">+IFERROR(I832-H832,"n/a")</f>
        <v>-273.70400000000006</v>
      </c>
      <c r="J775" s="20">
        <f t="shared" si="2888"/>
        <v>-98.271999999999991</v>
      </c>
      <c r="K775" s="20">
        <f t="shared" ref="K775" si="2889">+IFERROR(K832-J832,"n/a")</f>
        <v>-46.195999999999913</v>
      </c>
      <c r="L775" s="20">
        <f t="shared" si="2822"/>
        <v>36.229999999999997</v>
      </c>
      <c r="M775" s="20">
        <f t="shared" ref="M775:N775" si="2890">+IFERROR(M832-L832,"n/a")</f>
        <v>-187.76499999999999</v>
      </c>
      <c r="N775" s="20">
        <f t="shared" si="2890"/>
        <v>215.03199999999993</v>
      </c>
      <c r="O775" s="20">
        <f t="shared" si="2823"/>
        <v>226.25100000000009</v>
      </c>
      <c r="P775" s="20">
        <f t="shared" si="2824"/>
        <v>52.985000000000014</v>
      </c>
      <c r="Q775" s="20">
        <f t="shared" ref="Q775:R775" si="2891">+IFERROR(Q832-P832,"n/a")</f>
        <v>-325.86500000000001</v>
      </c>
      <c r="R775" s="20">
        <f t="shared" si="2891"/>
        <v>-45.463999999999942</v>
      </c>
      <c r="S775" s="20">
        <f t="shared" si="2825"/>
        <v>-168.81700000000006</v>
      </c>
      <c r="T775" s="20">
        <f t="shared" si="2826"/>
        <v>-245.18799999999999</v>
      </c>
      <c r="U775" s="20">
        <f t="shared" ref="U775:Y775" si="2892">+IFERROR(U832-T832,"n/a")</f>
        <v>-275.18799999999987</v>
      </c>
      <c r="V775" s="20">
        <f t="shared" si="2892"/>
        <v>247.19999999999982</v>
      </c>
      <c r="W775" s="20">
        <f t="shared" si="2892"/>
        <v>54.816000000000116</v>
      </c>
      <c r="X775" s="20">
        <f t="shared" si="2828"/>
        <v>87.413000000000025</v>
      </c>
      <c r="Y775" s="20">
        <f t="shared" si="2892"/>
        <v>-43.79199999999998</v>
      </c>
      <c r="AD775" s="38">
        <f t="shared" si="2829"/>
        <v>-129.286</v>
      </c>
      <c r="AE775" s="38">
        <f t="shared" ref="AE775:AH775" si="2893">+AE832</f>
        <v>-112.85500000000005</v>
      </c>
      <c r="AF775" s="38">
        <f t="shared" si="2893"/>
        <v>-364.71099999999996</v>
      </c>
      <c r="AG775" s="38">
        <f t="shared" si="2893"/>
        <v>289.74799999999999</v>
      </c>
      <c r="AH775" s="38">
        <f t="shared" si="2893"/>
        <v>-487.161</v>
      </c>
      <c r="AI775" s="38">
        <f t="shared" ref="AI775" si="2894">+AI832</f>
        <v>-218.35999999999993</v>
      </c>
    </row>
    <row r="776" spans="2:35" x14ac:dyDescent="0.2">
      <c r="D776" s="100"/>
      <c r="E776" s="100"/>
      <c r="F776" s="76"/>
      <c r="G776" s="76"/>
      <c r="H776" s="76"/>
      <c r="I776" s="76"/>
      <c r="J776" s="76"/>
      <c r="K776" s="76"/>
      <c r="L776" s="76"/>
      <c r="M776" s="76"/>
      <c r="N776" s="76"/>
      <c r="O776" s="76"/>
      <c r="P776" s="76"/>
      <c r="Q776" s="76"/>
      <c r="R776" s="76"/>
      <c r="S776" s="76"/>
      <c r="T776" s="76"/>
      <c r="U776" s="76"/>
      <c r="V776" s="76"/>
      <c r="W776" s="76"/>
      <c r="X776" s="76"/>
      <c r="Y776" s="76"/>
      <c r="AD776" s="100"/>
      <c r="AE776" s="100"/>
      <c r="AF776" s="100"/>
      <c r="AG776" s="100"/>
      <c r="AH776" s="100"/>
      <c r="AI776" s="100"/>
    </row>
    <row r="777" spans="2:35" x14ac:dyDescent="0.2">
      <c r="B777" t="s">
        <v>151</v>
      </c>
      <c r="D777" s="40" t="str">
        <f t="shared" ref="D777:D785" si="2895">+D834</f>
        <v>n/a</v>
      </c>
      <c r="E777" s="40" t="str">
        <f t="shared" ref="E777" si="2896">+IFERROR(E834-D834,"n/a")</f>
        <v>n/a</v>
      </c>
      <c r="F777" s="31">
        <f t="shared" ref="F777:G777" si="2897">+IFERROR(F834-E834,"n/a")</f>
        <v>-33.466999999999999</v>
      </c>
      <c r="G777" s="31">
        <f t="shared" si="2897"/>
        <v>-33.566000000000003</v>
      </c>
      <c r="H777" s="31">
        <f t="shared" ref="H777:H785" si="2898">+H834</f>
        <v>0</v>
      </c>
      <c r="I777" s="31">
        <f t="shared" ref="I777:J777" si="2899">+IFERROR(I834-H834,"n/a")</f>
        <v>0</v>
      </c>
      <c r="J777" s="31">
        <f t="shared" si="2899"/>
        <v>-179.298</v>
      </c>
      <c r="K777" s="31">
        <f t="shared" ref="K777" si="2900">+IFERROR(K834-J834,"n/a")</f>
        <v>3.9300000000000068</v>
      </c>
      <c r="L777" s="31">
        <f t="shared" ref="L777:L785" si="2901">+L834</f>
        <v>-100</v>
      </c>
      <c r="M777" s="31">
        <f t="shared" ref="M777:O788" si="2902">+IFERROR(M834-L834,"n/a")</f>
        <v>-70.662000000000006</v>
      </c>
      <c r="N777" s="31">
        <f t="shared" si="2902"/>
        <v>-79.757999999999981</v>
      </c>
      <c r="O777" s="31">
        <f t="shared" si="2902"/>
        <v>-89.942000000000036</v>
      </c>
      <c r="P777" s="31">
        <f t="shared" ref="P777:P785" si="2903">+P834</f>
        <v>0</v>
      </c>
      <c r="Q777" s="31">
        <f t="shared" ref="Q777:S788" si="2904">+IFERROR(Q834-P834,"n/a")</f>
        <v>0</v>
      </c>
      <c r="R777" s="31">
        <f t="shared" si="2904"/>
        <v>-95.787000000000006</v>
      </c>
      <c r="S777" s="31">
        <f t="shared" si="2904"/>
        <v>-114.315</v>
      </c>
      <c r="T777" s="31">
        <f t="shared" ref="T777:T785" si="2905">+T834</f>
        <v>0</v>
      </c>
      <c r="U777" s="31">
        <f t="shared" ref="U777:Y777" si="2906">+IFERROR(U834-T834,"n/a")</f>
        <v>-256.726</v>
      </c>
      <c r="V777" s="31">
        <f t="shared" si="2906"/>
        <v>-142.34100000000001</v>
      </c>
      <c r="W777" s="31">
        <f t="shared" si="2906"/>
        <v>-161.06499999999994</v>
      </c>
      <c r="X777" s="31">
        <f t="shared" ref="X777:X785" si="2907">+X834</f>
        <v>-0.77400000000000002</v>
      </c>
      <c r="Y777" s="31">
        <f t="shared" si="2906"/>
        <v>-322.25400000000002</v>
      </c>
      <c r="AD777" s="40">
        <f t="shared" ref="AD777:AD785" si="2908">+AD834</f>
        <v>0</v>
      </c>
      <c r="AE777" s="40">
        <f t="shared" ref="AE777:AH777" si="2909">+AE834</f>
        <v>-97.697000000000003</v>
      </c>
      <c r="AF777" s="40">
        <f t="shared" si="2909"/>
        <v>-175.36799999999999</v>
      </c>
      <c r="AG777" s="40">
        <f t="shared" si="2909"/>
        <v>-340.36200000000002</v>
      </c>
      <c r="AH777" s="40">
        <f t="shared" si="2909"/>
        <v>-210.102</v>
      </c>
      <c r="AI777" s="40">
        <f t="shared" ref="AI777" si="2910">+AI834</f>
        <v>-560.13199999999995</v>
      </c>
    </row>
    <row r="778" spans="2:35" x14ac:dyDescent="0.2">
      <c r="B778" t="s">
        <v>149</v>
      </c>
      <c r="D778" s="40" t="str">
        <f t="shared" si="2895"/>
        <v>n/a</v>
      </c>
      <c r="E778" s="40" t="str">
        <f t="shared" ref="E778" si="2911">+IFERROR(E835-D835,"n/a")</f>
        <v>n/a</v>
      </c>
      <c r="F778" s="31">
        <f t="shared" ref="F778:G778" si="2912">+IFERROR(F835-E835,"n/a")</f>
        <v>0</v>
      </c>
      <c r="G778" s="31">
        <f t="shared" si="2912"/>
        <v>0</v>
      </c>
      <c r="H778" s="31">
        <f t="shared" si="2898"/>
        <v>0</v>
      </c>
      <c r="I778" s="31">
        <f t="shared" ref="I778:J778" si="2913">+IFERROR(I835-H835,"n/a")</f>
        <v>0</v>
      </c>
      <c r="J778" s="31">
        <f t="shared" si="2913"/>
        <v>0</v>
      </c>
      <c r="K778" s="31">
        <f t="shared" ref="K778" si="2914">+IFERROR(K835-J835,"n/a")</f>
        <v>0</v>
      </c>
      <c r="L778" s="31">
        <f t="shared" si="2901"/>
        <v>0</v>
      </c>
      <c r="M778" s="31">
        <f t="shared" ref="M778:N778" si="2915">+IFERROR(M835-L835,"n/a")</f>
        <v>0</v>
      </c>
      <c r="N778" s="31">
        <f t="shared" si="2915"/>
        <v>0</v>
      </c>
      <c r="O778" s="31">
        <f t="shared" si="2902"/>
        <v>0</v>
      </c>
      <c r="P778" s="31">
        <f t="shared" si="2903"/>
        <v>0</v>
      </c>
      <c r="Q778" s="31">
        <f t="shared" ref="Q778:R778" si="2916">+IFERROR(Q835-P835,"n/a")</f>
        <v>-16.963999999999999</v>
      </c>
      <c r="R778" s="31">
        <f t="shared" si="2916"/>
        <v>-19.380000000000003</v>
      </c>
      <c r="S778" s="31">
        <f t="shared" si="2904"/>
        <v>-27.327999999999996</v>
      </c>
      <c r="T778" s="31">
        <f t="shared" si="2905"/>
        <v>-20.131</v>
      </c>
      <c r="U778" s="31">
        <f t="shared" ref="U778:Y778" si="2917">+IFERROR(U835-T835,"n/a")</f>
        <v>-15.494</v>
      </c>
      <c r="V778" s="31">
        <f t="shared" si="2917"/>
        <v>-9.6090000000000018</v>
      </c>
      <c r="W778" s="31">
        <f t="shared" si="2917"/>
        <v>-15.469000000000001</v>
      </c>
      <c r="X778" s="31">
        <f t="shared" si="2907"/>
        <v>-2.8519999999999999</v>
      </c>
      <c r="Y778" s="31">
        <f t="shared" si="2917"/>
        <v>0</v>
      </c>
      <c r="AD778" s="40">
        <f t="shared" si="2908"/>
        <v>-75.287000000000006</v>
      </c>
      <c r="AE778" s="40">
        <f t="shared" ref="AE778:AH778" si="2918">+AE835</f>
        <v>0</v>
      </c>
      <c r="AF778" s="40">
        <f t="shared" si="2918"/>
        <v>0</v>
      </c>
      <c r="AG778" s="40">
        <f t="shared" si="2918"/>
        <v>0</v>
      </c>
      <c r="AH778" s="40">
        <f t="shared" si="2918"/>
        <v>-63.671999999999997</v>
      </c>
      <c r="AI778" s="40">
        <f t="shared" ref="AI778" si="2919">+AI835</f>
        <v>-60.703000000000003</v>
      </c>
    </row>
    <row r="779" spans="2:35" x14ac:dyDescent="0.2">
      <c r="B779" t="s">
        <v>150</v>
      </c>
      <c r="D779" s="40" t="str">
        <f t="shared" si="2895"/>
        <v>n/a</v>
      </c>
      <c r="E779" s="40" t="str">
        <f t="shared" ref="E779" si="2920">+IFERROR(E836-D836,"n/a")</f>
        <v>n/a</v>
      </c>
      <c r="F779" s="31">
        <f t="shared" ref="F779:G779" si="2921">+IFERROR(F836-E836,"n/a")</f>
        <v>0.54399999999999982</v>
      </c>
      <c r="G779" s="31">
        <f t="shared" si="2921"/>
        <v>-1.2059999999999997</v>
      </c>
      <c r="H779" s="31">
        <f t="shared" si="2898"/>
        <v>-0.2</v>
      </c>
      <c r="I779" s="31">
        <f t="shared" ref="I779:J779" si="2922">+IFERROR(I836-H836,"n/a")</f>
        <v>-0.36200000000000004</v>
      </c>
      <c r="J779" s="31">
        <f t="shared" si="2922"/>
        <v>-0.5129999999999999</v>
      </c>
      <c r="K779" s="31">
        <f t="shared" ref="K779" si="2923">+IFERROR(K836-J836,"n/a")</f>
        <v>-1.05</v>
      </c>
      <c r="L779" s="31">
        <f t="shared" si="2901"/>
        <v>-0.184</v>
      </c>
      <c r="M779" s="31">
        <f t="shared" ref="M779:N779" si="2924">+IFERROR(M836-L836,"n/a")</f>
        <v>-0.73100000000000009</v>
      </c>
      <c r="N779" s="31">
        <f t="shared" si="2924"/>
        <v>-0.55299999999999994</v>
      </c>
      <c r="O779" s="31">
        <f t="shared" si="2902"/>
        <v>-0.379</v>
      </c>
      <c r="P779" s="31">
        <f t="shared" si="2903"/>
        <v>-0.52200000000000002</v>
      </c>
      <c r="Q779" s="31">
        <f t="shared" ref="Q779:R779" si="2925">+IFERROR(Q836-P836,"n/a")</f>
        <v>-0.57099999999999995</v>
      </c>
      <c r="R779" s="31">
        <f t="shared" si="2925"/>
        <v>-0.6100000000000001</v>
      </c>
      <c r="S779" s="31">
        <f t="shared" si="2904"/>
        <v>-0.43399999999999994</v>
      </c>
      <c r="T779" s="31">
        <f t="shared" si="2905"/>
        <v>-0.95299999999999996</v>
      </c>
      <c r="U779" s="31">
        <f t="shared" ref="U779:Y779" si="2926">+IFERROR(U836-T836,"n/a")</f>
        <v>-1.0049999999999999</v>
      </c>
      <c r="V779" s="31">
        <f t="shared" si="2926"/>
        <v>-0.59000000000000008</v>
      </c>
      <c r="W779" s="31">
        <f t="shared" si="2926"/>
        <v>-6.0259999999999998</v>
      </c>
      <c r="X779" s="31">
        <f t="shared" si="2907"/>
        <v>0</v>
      </c>
      <c r="Y779" s="31">
        <f t="shared" si="2926"/>
        <v>-1.1339999999999999</v>
      </c>
      <c r="AD779" s="40">
        <f t="shared" si="2908"/>
        <v>-3.2610000000000001</v>
      </c>
      <c r="AE779" s="40">
        <f t="shared" ref="AE779:AH779" si="2927">+AE836</f>
        <v>-3.1749999999999998</v>
      </c>
      <c r="AF779" s="40">
        <f t="shared" si="2927"/>
        <v>-2.125</v>
      </c>
      <c r="AG779" s="40">
        <f t="shared" si="2927"/>
        <v>-1.847</v>
      </c>
      <c r="AH779" s="40">
        <f t="shared" si="2927"/>
        <v>-2.137</v>
      </c>
      <c r="AI779" s="40">
        <f t="shared" ref="AI779" si="2928">+AI836</f>
        <v>-8.5739999999999998</v>
      </c>
    </row>
    <row r="780" spans="2:35" x14ac:dyDescent="0.2">
      <c r="B780" t="s">
        <v>164</v>
      </c>
      <c r="D780" s="40" t="str">
        <f t="shared" si="2895"/>
        <v>n/a</v>
      </c>
      <c r="E780" s="40" t="str">
        <f t="shared" ref="E780" si="2929">+IFERROR(E837-D837,"n/a")</f>
        <v>n/a</v>
      </c>
      <c r="F780" s="31">
        <f t="shared" ref="F780:G780" si="2930">+IFERROR(F837-E837,"n/a")</f>
        <v>0</v>
      </c>
      <c r="G780" s="31">
        <f t="shared" si="2930"/>
        <v>0</v>
      </c>
      <c r="H780" s="31">
        <f t="shared" si="2898"/>
        <v>0</v>
      </c>
      <c r="I780" s="31">
        <f t="shared" ref="I780:J780" si="2931">+IFERROR(I837-H837,"n/a")</f>
        <v>0</v>
      </c>
      <c r="J780" s="31">
        <f t="shared" si="2931"/>
        <v>0</v>
      </c>
      <c r="K780" s="31">
        <f t="shared" ref="K780" si="2932">+IFERROR(K837-J837,"n/a")</f>
        <v>0</v>
      </c>
      <c r="L780" s="31">
        <f t="shared" si="2901"/>
        <v>0</v>
      </c>
      <c r="M780" s="31">
        <f t="shared" ref="M780:N780" si="2933">+IFERROR(M837-L837,"n/a")</f>
        <v>0</v>
      </c>
      <c r="N780" s="31">
        <f t="shared" si="2933"/>
        <v>0</v>
      </c>
      <c r="O780" s="31">
        <f t="shared" si="2902"/>
        <v>0</v>
      </c>
      <c r="P780" s="31">
        <f t="shared" si="2903"/>
        <v>0</v>
      </c>
      <c r="Q780" s="31">
        <f t="shared" ref="Q780:R780" si="2934">+IFERROR(Q837-P837,"n/a")</f>
        <v>0</v>
      </c>
      <c r="R780" s="31">
        <f t="shared" si="2934"/>
        <v>0</v>
      </c>
      <c r="S780" s="31">
        <f t="shared" si="2904"/>
        <v>0</v>
      </c>
      <c r="T780" s="31">
        <f t="shared" si="2905"/>
        <v>0</v>
      </c>
      <c r="U780" s="31">
        <f t="shared" ref="U780:Y780" si="2935">+IFERROR(U837-T837,"n/a")</f>
        <v>0</v>
      </c>
      <c r="V780" s="31">
        <f t="shared" si="2935"/>
        <v>0</v>
      </c>
      <c r="W780" s="31">
        <f t="shared" si="2935"/>
        <v>0</v>
      </c>
      <c r="X780" s="31">
        <f t="shared" si="2907"/>
        <v>0</v>
      </c>
      <c r="Y780" s="31">
        <f t="shared" si="2935"/>
        <v>0</v>
      </c>
      <c r="AD780" s="40">
        <f t="shared" si="2908"/>
        <v>38.107999999999997</v>
      </c>
      <c r="AE780" s="40">
        <f t="shared" ref="AE780:AH780" si="2936">+AE837</f>
        <v>0</v>
      </c>
      <c r="AF780" s="40">
        <f t="shared" si="2936"/>
        <v>0</v>
      </c>
      <c r="AG780" s="40">
        <f t="shared" si="2936"/>
        <v>0</v>
      </c>
      <c r="AH780" s="40">
        <f t="shared" si="2936"/>
        <v>0</v>
      </c>
      <c r="AI780" s="40">
        <f t="shared" ref="AI780" si="2937">+AI837</f>
        <v>0</v>
      </c>
    </row>
    <row r="781" spans="2:35" x14ac:dyDescent="0.2">
      <c r="B781" t="s">
        <v>147</v>
      </c>
      <c r="D781" s="40" t="str">
        <f t="shared" si="2895"/>
        <v>n/a</v>
      </c>
      <c r="E781" s="40" t="str">
        <f t="shared" ref="E781" si="2938">+IFERROR(E838-D838,"n/a")</f>
        <v>n/a</v>
      </c>
      <c r="F781" s="31">
        <f t="shared" ref="F781:G781" si="2939">+IFERROR(F838-E838,"n/a")</f>
        <v>0</v>
      </c>
      <c r="G781" s="31">
        <f t="shared" si="2939"/>
        <v>0</v>
      </c>
      <c r="H781" s="31">
        <f t="shared" si="2898"/>
        <v>0</v>
      </c>
      <c r="I781" s="31">
        <f t="shared" ref="I781:J781" si="2940">+IFERROR(I838-H838,"n/a")</f>
        <v>0</v>
      </c>
      <c r="J781" s="31">
        <f t="shared" si="2940"/>
        <v>0</v>
      </c>
      <c r="K781" s="31">
        <f t="shared" ref="K781" si="2941">+IFERROR(K838-J838,"n/a")</f>
        <v>0</v>
      </c>
      <c r="L781" s="31">
        <f t="shared" si="2901"/>
        <v>0</v>
      </c>
      <c r="M781" s="31">
        <f t="shared" ref="M781:N781" si="2942">+IFERROR(M838-L838,"n/a")</f>
        <v>0</v>
      </c>
      <c r="N781" s="31">
        <f t="shared" si="2942"/>
        <v>0</v>
      </c>
      <c r="O781" s="31">
        <f t="shared" si="2902"/>
        <v>0</v>
      </c>
      <c r="P781" s="31">
        <f t="shared" si="2903"/>
        <v>0</v>
      </c>
      <c r="Q781" s="31">
        <f t="shared" ref="Q781:R781" si="2943">+IFERROR(Q838-P838,"n/a")</f>
        <v>0</v>
      </c>
      <c r="R781" s="31">
        <f t="shared" si="2943"/>
        <v>0</v>
      </c>
      <c r="S781" s="31">
        <f t="shared" si="2904"/>
        <v>0</v>
      </c>
      <c r="T781" s="31">
        <f t="shared" si="2905"/>
        <v>-41.261000000000003</v>
      </c>
      <c r="U781" s="31">
        <f t="shared" ref="U781:Y781" si="2944">+IFERROR(U838-T838,"n/a")</f>
        <v>0</v>
      </c>
      <c r="V781" s="31">
        <f t="shared" si="2944"/>
        <v>0</v>
      </c>
      <c r="W781" s="31">
        <f t="shared" si="2944"/>
        <v>0</v>
      </c>
      <c r="X781" s="31">
        <f t="shared" si="2907"/>
        <v>-51.195</v>
      </c>
      <c r="Y781" s="31">
        <f t="shared" si="2944"/>
        <v>0</v>
      </c>
      <c r="AD781" s="40">
        <f t="shared" si="2908"/>
        <v>-12.715</v>
      </c>
      <c r="AE781" s="40">
        <f t="shared" ref="AE781:AH781" si="2945">+AE838</f>
        <v>0</v>
      </c>
      <c r="AF781" s="40">
        <f t="shared" si="2945"/>
        <v>0</v>
      </c>
      <c r="AG781" s="40">
        <f t="shared" si="2945"/>
        <v>0</v>
      </c>
      <c r="AH781" s="40">
        <f t="shared" si="2945"/>
        <v>0</v>
      </c>
      <c r="AI781" s="40">
        <f t="shared" ref="AI781" si="2946">+AI838</f>
        <v>-41.261000000000003</v>
      </c>
    </row>
    <row r="782" spans="2:35" x14ac:dyDescent="0.2">
      <c r="B782" t="s">
        <v>165</v>
      </c>
      <c r="D782" s="40" t="str">
        <f t="shared" si="2895"/>
        <v>n/a</v>
      </c>
      <c r="E782" s="40" t="str">
        <f t="shared" ref="E782" si="2947">+IFERROR(E839-D839,"n/a")</f>
        <v>n/a</v>
      </c>
      <c r="F782" s="31">
        <f t="shared" ref="F782:G782" si="2948">+IFERROR(F839-E839,"n/a")</f>
        <v>0</v>
      </c>
      <c r="G782" s="31">
        <f t="shared" si="2948"/>
        <v>0</v>
      </c>
      <c r="H782" s="31">
        <f t="shared" si="2898"/>
        <v>0</v>
      </c>
      <c r="I782" s="31">
        <f t="shared" ref="I782:J782" si="2949">+IFERROR(I839-H839,"n/a")</f>
        <v>0</v>
      </c>
      <c r="J782" s="31">
        <f t="shared" si="2949"/>
        <v>0</v>
      </c>
      <c r="K782" s="31">
        <f t="shared" ref="K782" si="2950">+IFERROR(K839-J839,"n/a")</f>
        <v>0</v>
      </c>
      <c r="L782" s="31">
        <f t="shared" si="2901"/>
        <v>0</v>
      </c>
      <c r="M782" s="31">
        <f t="shared" ref="M782:N782" si="2951">+IFERROR(M839-L839,"n/a")</f>
        <v>0</v>
      </c>
      <c r="N782" s="31">
        <f t="shared" si="2951"/>
        <v>0</v>
      </c>
      <c r="O782" s="31">
        <f t="shared" si="2902"/>
        <v>0</v>
      </c>
      <c r="P782" s="31">
        <f t="shared" si="2903"/>
        <v>0</v>
      </c>
      <c r="Q782" s="31">
        <f t="shared" ref="Q782:R782" si="2952">+IFERROR(Q839-P839,"n/a")</f>
        <v>0</v>
      </c>
      <c r="R782" s="31">
        <f t="shared" si="2952"/>
        <v>0</v>
      </c>
      <c r="S782" s="31">
        <f t="shared" si="2904"/>
        <v>0</v>
      </c>
      <c r="T782" s="31">
        <f t="shared" si="2905"/>
        <v>0</v>
      </c>
      <c r="U782" s="31">
        <f t="shared" ref="U782:Y782" si="2953">+IFERROR(U839-T839,"n/a")</f>
        <v>0</v>
      </c>
      <c r="V782" s="31">
        <f t="shared" si="2953"/>
        <v>0</v>
      </c>
      <c r="W782" s="31">
        <f t="shared" si="2953"/>
        <v>0</v>
      </c>
      <c r="X782" s="31">
        <f t="shared" si="2907"/>
        <v>0</v>
      </c>
      <c r="Y782" s="31">
        <f t="shared" si="2953"/>
        <v>0</v>
      </c>
      <c r="AD782" s="40">
        <f t="shared" si="2908"/>
        <v>0</v>
      </c>
      <c r="AE782" s="40">
        <f t="shared" ref="AE782:AH782" si="2954">+AE839</f>
        <v>0</v>
      </c>
      <c r="AF782" s="40">
        <f t="shared" si="2954"/>
        <v>0</v>
      </c>
      <c r="AG782" s="40">
        <f t="shared" si="2954"/>
        <v>0</v>
      </c>
      <c r="AH782" s="40">
        <f t="shared" si="2954"/>
        <v>0</v>
      </c>
      <c r="AI782" s="40">
        <f t="shared" ref="AI782" si="2955">+AI839</f>
        <v>0</v>
      </c>
    </row>
    <row r="783" spans="2:35" x14ac:dyDescent="0.2">
      <c r="B783" t="s">
        <v>166</v>
      </c>
      <c r="D783" s="40" t="str">
        <f t="shared" si="2895"/>
        <v>n/a</v>
      </c>
      <c r="E783" s="40" t="str">
        <f t="shared" ref="E783" si="2956">+IFERROR(E840-D840,"n/a")</f>
        <v>n/a</v>
      </c>
      <c r="F783" s="31">
        <f t="shared" ref="F783:G783" si="2957">+IFERROR(F840-E840,"n/a")</f>
        <v>-11.368</v>
      </c>
      <c r="G783" s="31">
        <f t="shared" si="2957"/>
        <v>0</v>
      </c>
      <c r="H783" s="31">
        <f t="shared" si="2898"/>
        <v>0</v>
      </c>
      <c r="I783" s="31">
        <f t="shared" ref="I783:J783" si="2958">+IFERROR(I840-H840,"n/a")</f>
        <v>0</v>
      </c>
      <c r="J783" s="31">
        <f t="shared" si="2958"/>
        <v>0</v>
      </c>
      <c r="K783" s="31">
        <f t="shared" ref="K783" si="2959">+IFERROR(K840-J840,"n/a")</f>
        <v>0</v>
      </c>
      <c r="L783" s="31">
        <f t="shared" si="2901"/>
        <v>0</v>
      </c>
      <c r="M783" s="31">
        <f t="shared" ref="M783:N783" si="2960">+IFERROR(M840-L840,"n/a")</f>
        <v>0</v>
      </c>
      <c r="N783" s="31">
        <f t="shared" si="2960"/>
        <v>-9.9580000000000002</v>
      </c>
      <c r="O783" s="31">
        <f t="shared" si="2902"/>
        <v>-0.41300000000000026</v>
      </c>
      <c r="P783" s="31">
        <f t="shared" si="2903"/>
        <v>0</v>
      </c>
      <c r="Q783" s="31">
        <f t="shared" ref="Q783:R783" si="2961">+IFERROR(Q840-P840,"n/a")</f>
        <v>0</v>
      </c>
      <c r="R783" s="31">
        <f t="shared" si="2961"/>
        <v>0</v>
      </c>
      <c r="S783" s="31">
        <f t="shared" si="2904"/>
        <v>0</v>
      </c>
      <c r="T783" s="31">
        <f t="shared" si="2905"/>
        <v>-5.3</v>
      </c>
      <c r="U783" s="31">
        <f t="shared" ref="U783:Y783" si="2962">+IFERROR(U840-T840,"n/a")</f>
        <v>0</v>
      </c>
      <c r="V783" s="31">
        <f t="shared" si="2962"/>
        <v>0</v>
      </c>
      <c r="W783" s="31">
        <f t="shared" si="2962"/>
        <v>0</v>
      </c>
      <c r="X783" s="31">
        <f t="shared" si="2907"/>
        <v>0</v>
      </c>
      <c r="Y783" s="31">
        <f t="shared" si="2962"/>
        <v>0</v>
      </c>
      <c r="AD783" s="40">
        <f t="shared" si="2908"/>
        <v>-3.9239999999999999</v>
      </c>
      <c r="AE783" s="40">
        <f t="shared" ref="AE783:AH783" si="2963">+AE840</f>
        <v>-11.368</v>
      </c>
      <c r="AF783" s="40">
        <f t="shared" si="2963"/>
        <v>0</v>
      </c>
      <c r="AG783" s="40">
        <f t="shared" si="2963"/>
        <v>-10.371</v>
      </c>
      <c r="AH783" s="40">
        <f t="shared" si="2963"/>
        <v>0</v>
      </c>
      <c r="AI783" s="40">
        <f t="shared" ref="AI783" si="2964">+AI840</f>
        <v>-5.3</v>
      </c>
    </row>
    <row r="784" spans="2:35" ht="13.5" x14ac:dyDescent="0.35">
      <c r="B784" t="s">
        <v>148</v>
      </c>
      <c r="D784" s="41" t="str">
        <f t="shared" si="2895"/>
        <v>n/a</v>
      </c>
      <c r="E784" s="41" t="str">
        <f t="shared" ref="E784" si="2965">+IFERROR(E841-D841,"n/a")</f>
        <v>n/a</v>
      </c>
      <c r="F784" s="32">
        <f t="shared" ref="F784:G784" si="2966">+IFERROR(F841-E841,"n/a")</f>
        <v>0</v>
      </c>
      <c r="G784" s="32">
        <f t="shared" si="2966"/>
        <v>0</v>
      </c>
      <c r="H784" s="32">
        <f t="shared" si="2898"/>
        <v>0</v>
      </c>
      <c r="I784" s="32">
        <f t="shared" ref="I784:J784" si="2967">+IFERROR(I841-H841,"n/a")</f>
        <v>0</v>
      </c>
      <c r="J784" s="32">
        <f t="shared" si="2967"/>
        <v>0</v>
      </c>
      <c r="K784" s="32">
        <f t="shared" ref="K784" si="2968">+IFERROR(K841-J841,"n/a")</f>
        <v>0</v>
      </c>
      <c r="L784" s="32">
        <f t="shared" si="2901"/>
        <v>0</v>
      </c>
      <c r="M784" s="32">
        <f t="shared" ref="M784:N784" si="2969">+IFERROR(M841-L841,"n/a")</f>
        <v>0</v>
      </c>
      <c r="N784" s="32">
        <f t="shared" si="2969"/>
        <v>0</v>
      </c>
      <c r="O784" s="32">
        <f t="shared" si="2902"/>
        <v>0</v>
      </c>
      <c r="P784" s="32">
        <f t="shared" si="2903"/>
        <v>0</v>
      </c>
      <c r="Q784" s="32">
        <f t="shared" ref="Q784:R784" si="2970">+IFERROR(Q841-P841,"n/a")</f>
        <v>0</v>
      </c>
      <c r="R784" s="32">
        <f t="shared" si="2970"/>
        <v>0</v>
      </c>
      <c r="S784" s="32">
        <f t="shared" si="2904"/>
        <v>0</v>
      </c>
      <c r="T784" s="32">
        <f t="shared" si="2905"/>
        <v>0</v>
      </c>
      <c r="U784" s="32">
        <f t="shared" ref="U784:Y784" si="2971">+IFERROR(U841-T841,"n/a")</f>
        <v>0</v>
      </c>
      <c r="V784" s="32">
        <f t="shared" si="2971"/>
        <v>0</v>
      </c>
      <c r="W784" s="32">
        <f t="shared" si="2971"/>
        <v>0</v>
      </c>
      <c r="X784" s="32">
        <f t="shared" si="2907"/>
        <v>0</v>
      </c>
      <c r="Y784" s="32">
        <f t="shared" si="2971"/>
        <v>0</v>
      </c>
      <c r="Z784" s="57"/>
      <c r="AA784" s="57"/>
      <c r="AB784" s="57"/>
      <c r="AC784" s="57"/>
      <c r="AD784" s="41">
        <f t="shared" si="2908"/>
        <v>0</v>
      </c>
      <c r="AE784" s="41">
        <f t="shared" ref="AE784:AH784" si="2972">+AE841</f>
        <v>0</v>
      </c>
      <c r="AF784" s="41">
        <f t="shared" si="2972"/>
        <v>0</v>
      </c>
      <c r="AG784" s="41">
        <f t="shared" si="2972"/>
        <v>0</v>
      </c>
      <c r="AH784" s="41">
        <f t="shared" si="2972"/>
        <v>0</v>
      </c>
      <c r="AI784" s="41">
        <f t="shared" ref="AI784" si="2973">+AI841</f>
        <v>0</v>
      </c>
    </row>
    <row r="785" spans="2:35" x14ac:dyDescent="0.2">
      <c r="B785" s="6" t="s">
        <v>152</v>
      </c>
      <c r="D785" s="38" t="str">
        <f t="shared" si="2895"/>
        <v>n/a</v>
      </c>
      <c r="E785" s="38" t="str">
        <f t="shared" ref="E785" si="2974">+IFERROR(E842-D842,"n/a")</f>
        <v>n/a</v>
      </c>
      <c r="F785" s="20">
        <f t="shared" ref="F785:G785" si="2975">+IFERROR(F842-E842,"n/a")</f>
        <v>-44.291000000000004</v>
      </c>
      <c r="G785" s="20">
        <f t="shared" si="2975"/>
        <v>-34.772000000000006</v>
      </c>
      <c r="H785" s="20">
        <f t="shared" si="2898"/>
        <v>-0.2</v>
      </c>
      <c r="I785" s="20">
        <f t="shared" ref="I785:J785" si="2976">+IFERROR(I842-H842,"n/a")</f>
        <v>-0.36200000000000004</v>
      </c>
      <c r="J785" s="20">
        <f t="shared" si="2976"/>
        <v>-179.81099999999998</v>
      </c>
      <c r="K785" s="20">
        <f t="shared" ref="K785" si="2977">+IFERROR(K842-J842,"n/a")</f>
        <v>2.8799999999999955</v>
      </c>
      <c r="L785" s="20">
        <f t="shared" si="2901"/>
        <v>-100.184</v>
      </c>
      <c r="M785" s="20">
        <f t="shared" ref="M785:N785" si="2978">+IFERROR(M842-L842,"n/a")</f>
        <v>-71.393000000000001</v>
      </c>
      <c r="N785" s="20">
        <f t="shared" si="2978"/>
        <v>-90.269000000000005</v>
      </c>
      <c r="O785" s="20">
        <f t="shared" si="2902"/>
        <v>-90.734000000000037</v>
      </c>
      <c r="P785" s="20">
        <f t="shared" si="2903"/>
        <v>-0.52200000000000002</v>
      </c>
      <c r="Q785" s="20">
        <f t="shared" ref="Q785:R785" si="2979">+IFERROR(Q842-P842,"n/a")</f>
        <v>-17.535</v>
      </c>
      <c r="R785" s="20">
        <f t="shared" si="2979"/>
        <v>-115.777</v>
      </c>
      <c r="S785" s="20">
        <f t="shared" si="2904"/>
        <v>-142.077</v>
      </c>
      <c r="T785" s="20">
        <f t="shared" si="2905"/>
        <v>-67.644999999999996</v>
      </c>
      <c r="U785" s="20">
        <f t="shared" ref="U785:Y785" si="2980">+IFERROR(U842-T842,"n/a")</f>
        <v>-273.22500000000002</v>
      </c>
      <c r="V785" s="20">
        <f t="shared" si="2980"/>
        <v>-152.54000000000002</v>
      </c>
      <c r="W785" s="20">
        <f t="shared" si="2980"/>
        <v>-182.55999999999989</v>
      </c>
      <c r="X785" s="20">
        <f t="shared" si="2907"/>
        <v>-54.820999999999998</v>
      </c>
      <c r="Y785" s="20">
        <f t="shared" si="2980"/>
        <v>-323.38800000000003</v>
      </c>
      <c r="AD785" s="38">
        <f t="shared" si="2908"/>
        <v>-57.079000000000001</v>
      </c>
      <c r="AE785" s="38">
        <f t="shared" ref="AE785:AH785" si="2981">+AE842</f>
        <v>-112.24000000000001</v>
      </c>
      <c r="AF785" s="38">
        <f t="shared" si="2981"/>
        <v>-177.49299999999999</v>
      </c>
      <c r="AG785" s="38">
        <f t="shared" si="2981"/>
        <v>-352.58000000000004</v>
      </c>
      <c r="AH785" s="38">
        <f t="shared" si="2981"/>
        <v>-275.911</v>
      </c>
      <c r="AI785" s="38">
        <f t="shared" ref="AI785" si="2982">+AI842</f>
        <v>-675.96999999999991</v>
      </c>
    </row>
    <row r="786" spans="2:35" x14ac:dyDescent="0.2">
      <c r="D786" s="100"/>
      <c r="E786" s="100"/>
      <c r="F786" s="76"/>
      <c r="G786" s="76"/>
      <c r="H786" s="76"/>
      <c r="I786" s="76"/>
      <c r="J786" s="76"/>
      <c r="K786" s="76"/>
      <c r="L786" s="76"/>
      <c r="M786" s="76"/>
      <c r="N786" s="76"/>
      <c r="O786" s="76"/>
      <c r="P786" s="76"/>
      <c r="Q786" s="76"/>
      <c r="R786" s="76"/>
      <c r="S786" s="76"/>
      <c r="T786" s="76"/>
      <c r="U786" s="76"/>
      <c r="V786" s="76"/>
      <c r="W786" s="76"/>
      <c r="X786" s="76"/>
      <c r="Y786" s="76"/>
      <c r="AD786" s="100"/>
      <c r="AE786" s="100"/>
      <c r="AF786" s="100"/>
      <c r="AG786" s="100"/>
      <c r="AH786" s="100"/>
      <c r="AI786" s="100"/>
    </row>
    <row r="787" spans="2:35" ht="13.5" x14ac:dyDescent="0.35">
      <c r="B787" t="s">
        <v>153</v>
      </c>
      <c r="D787" s="41" t="str">
        <f t="shared" ref="D787:D788" si="2983">+D844</f>
        <v>n/a</v>
      </c>
      <c r="E787" s="41" t="str">
        <f t="shared" ref="E787" si="2984">+IFERROR(E844-D844,"n/a")</f>
        <v>n/a</v>
      </c>
      <c r="F787" s="32">
        <f t="shared" ref="F787:G787" si="2985">+IFERROR(F844-E844,"n/a")</f>
        <v>1.3129999999999999</v>
      </c>
      <c r="G787" s="32">
        <f t="shared" si="2985"/>
        <v>-1.0249999999999999</v>
      </c>
      <c r="H787" s="32">
        <f t="shared" ref="H787:H788" si="2986">+H844</f>
        <v>1.5029999999999999</v>
      </c>
      <c r="I787" s="32">
        <f t="shared" ref="I787:J787" si="2987">+IFERROR(I844-H844,"n/a")</f>
        <v>7.1009999999999991</v>
      </c>
      <c r="J787" s="32">
        <f t="shared" si="2987"/>
        <v>11.004000000000001</v>
      </c>
      <c r="K787" s="32">
        <f t="shared" ref="K787" si="2988">+IFERROR(K844-J844,"n/a")</f>
        <v>-3.8640000000000008</v>
      </c>
      <c r="L787" s="32">
        <f t="shared" ref="L787:L788" si="2989">+L844</f>
        <v>1.5029999999999999</v>
      </c>
      <c r="M787" s="32">
        <f t="shared" ref="M787:N787" si="2990">+IFERROR(M844-L844,"n/a")</f>
        <v>0.45600000000000018</v>
      </c>
      <c r="N787" s="32">
        <f t="shared" si="2990"/>
        <v>-0.74399999999999999</v>
      </c>
      <c r="O787" s="32">
        <f t="shared" si="2902"/>
        <v>2.9590000000000005</v>
      </c>
      <c r="P787" s="32">
        <f t="shared" ref="P787:P788" si="2991">+P844</f>
        <v>17.404</v>
      </c>
      <c r="Q787" s="32">
        <f t="shared" ref="Q787:R787" si="2992">+IFERROR(Q844-P844,"n/a")</f>
        <v>1.7369999999999983</v>
      </c>
      <c r="R787" s="32">
        <f t="shared" si="2992"/>
        <v>2.892000000000003</v>
      </c>
      <c r="S787" s="32">
        <f t="shared" si="2904"/>
        <v>-6.6860000000000017</v>
      </c>
      <c r="T787" s="32">
        <f t="shared" ref="T787:T788" si="2993">+T844</f>
        <v>-9.6270000000000007</v>
      </c>
      <c r="U787" s="32">
        <f t="shared" ref="U787:Y787" si="2994">+IFERROR(U844-T844,"n/a")</f>
        <v>0.40500000000000114</v>
      </c>
      <c r="V787" s="32">
        <f t="shared" si="2994"/>
        <v>18.901</v>
      </c>
      <c r="W787" s="32">
        <f t="shared" si="2994"/>
        <v>-16.371000000000002</v>
      </c>
      <c r="X787" s="32">
        <f t="shared" ref="X787:X788" si="2995">+X844</f>
        <v>-6.1420000000000003</v>
      </c>
      <c r="Y787" s="32">
        <f t="shared" si="2994"/>
        <v>15.333000000000002</v>
      </c>
      <c r="AD787" s="41">
        <f t="shared" ref="AD787:AD788" si="2996">+AD844</f>
        <v>14.34</v>
      </c>
      <c r="AE787" s="41">
        <f t="shared" ref="AE787:AH787" si="2997">+AE844</f>
        <v>-0.58299999999999996</v>
      </c>
      <c r="AF787" s="41">
        <f t="shared" si="2997"/>
        <v>15.744</v>
      </c>
      <c r="AG787" s="41">
        <f t="shared" si="2997"/>
        <v>4.1740000000000004</v>
      </c>
      <c r="AH787" s="41">
        <f t="shared" si="2997"/>
        <v>15.347</v>
      </c>
      <c r="AI787" s="41">
        <f t="shared" ref="AI787" si="2998">+AI844</f>
        <v>-6.6920000000000002</v>
      </c>
    </row>
    <row r="788" spans="2:35" x14ac:dyDescent="0.2">
      <c r="B788" s="6" t="s">
        <v>154</v>
      </c>
      <c r="D788" s="38" t="str">
        <f t="shared" si="2983"/>
        <v>n/a</v>
      </c>
      <c r="E788" s="38" t="str">
        <f t="shared" ref="E788" si="2999">+IFERROR(E845-D845,"n/a")</f>
        <v>n/a</v>
      </c>
      <c r="F788" s="20">
        <f t="shared" ref="F788:G788" si="3000">+IFERROR(F845-E845,"n/a")</f>
        <v>54.217000000000056</v>
      </c>
      <c r="G788" s="20">
        <f t="shared" si="3000"/>
        <v>-27.011999999999972</v>
      </c>
      <c r="H788" s="20">
        <f t="shared" si="2986"/>
        <v>41.32500000000001</v>
      </c>
      <c r="I788" s="20">
        <f t="shared" ref="I788:J788" si="3001">+IFERROR(I845-H845,"n/a")</f>
        <v>81.261999999999944</v>
      </c>
      <c r="J788" s="20">
        <f t="shared" si="3001"/>
        <v>-92.100999999999914</v>
      </c>
      <c r="K788" s="20">
        <f t="shared" ref="K788" si="3002">+IFERROR(K845-J845,"n/a")</f>
        <v>60.783000000000158</v>
      </c>
      <c r="L788" s="20">
        <f t="shared" si="2989"/>
        <v>-5.5750000000000313</v>
      </c>
      <c r="M788" s="20">
        <f t="shared" ref="M788:N788" si="3003">+IFERROR(M845-L845,"n/a")</f>
        <v>-122.20900000000005</v>
      </c>
      <c r="N788" s="20">
        <f t="shared" si="3003"/>
        <v>33.094999999999999</v>
      </c>
      <c r="O788" s="20">
        <f t="shared" si="2902"/>
        <v>106.38200000000009</v>
      </c>
      <c r="P788" s="20">
        <f t="shared" si="2991"/>
        <v>103.24599999999995</v>
      </c>
      <c r="Q788" s="20">
        <f t="shared" ref="Q788:R788" si="3004">+IFERROR(Q845-P845,"n/a")</f>
        <v>63.174000000000063</v>
      </c>
      <c r="R788" s="20">
        <f t="shared" si="3004"/>
        <v>-22.817000000000007</v>
      </c>
      <c r="S788" s="20">
        <f t="shared" si="2904"/>
        <v>129.65699999999981</v>
      </c>
      <c r="T788" s="20">
        <f t="shared" si="2993"/>
        <v>-94.522000000000048</v>
      </c>
      <c r="U788" s="20">
        <f t="shared" ref="U788:Y788" si="3005">+IFERROR(U845-T845,"n/a")</f>
        <v>6.4420000000002204</v>
      </c>
      <c r="V788" s="20">
        <f t="shared" si="3005"/>
        <v>-18.84000000000016</v>
      </c>
      <c r="W788" s="20">
        <f t="shared" si="3005"/>
        <v>312.02600000000029</v>
      </c>
      <c r="X788" s="20">
        <f t="shared" si="2995"/>
        <v>-152.40800000000007</v>
      </c>
      <c r="Y788" s="20">
        <f t="shared" si="3005"/>
        <v>-73.195999999999856</v>
      </c>
      <c r="AD788" s="38">
        <f t="shared" si="2996"/>
        <v>-136.36800000000008</v>
      </c>
      <c r="AE788" s="38">
        <f t="shared" ref="AE788:AH788" si="3006">+AE845</f>
        <v>70.66900000000004</v>
      </c>
      <c r="AF788" s="38">
        <f t="shared" si="3006"/>
        <v>91.269000000000204</v>
      </c>
      <c r="AG788" s="38">
        <f t="shared" si="3006"/>
        <v>11.693000000000005</v>
      </c>
      <c r="AH788" s="38">
        <f t="shared" si="3006"/>
        <v>273.25999999999982</v>
      </c>
      <c r="AI788" s="38">
        <f t="shared" ref="AI788" si="3007">+AI845</f>
        <v>205.10600000000034</v>
      </c>
    </row>
    <row r="789" spans="2:35" x14ac:dyDescent="0.2">
      <c r="B789" s="6"/>
      <c r="E789" s="16"/>
      <c r="F789" s="16"/>
      <c r="G789" s="16"/>
      <c r="H789" s="16"/>
      <c r="I789" s="16"/>
      <c r="J789" s="16"/>
      <c r="K789" s="16"/>
      <c r="L789" s="16"/>
      <c r="M789" s="16"/>
      <c r="N789" s="16"/>
      <c r="O789" s="16"/>
      <c r="P789" s="16"/>
      <c r="Q789" s="16"/>
      <c r="R789" s="16"/>
      <c r="S789" s="16"/>
      <c r="T789" s="16"/>
      <c r="U789" s="16"/>
      <c r="V789" s="16"/>
      <c r="AD789" s="16"/>
      <c r="AE789" s="20"/>
      <c r="AF789" s="20"/>
      <c r="AG789" s="20"/>
      <c r="AH789" s="20"/>
    </row>
    <row r="790" spans="2:35" x14ac:dyDescent="0.2">
      <c r="B790" s="2" t="s">
        <v>167</v>
      </c>
      <c r="C790" s="1"/>
    </row>
    <row r="792" spans="2:35" x14ac:dyDescent="0.2">
      <c r="B792" s="5" t="s">
        <v>117</v>
      </c>
    </row>
    <row r="793" spans="2:35" x14ac:dyDescent="0.2">
      <c r="B793" t="s">
        <v>121</v>
      </c>
      <c r="D793" s="36" t="s">
        <v>76</v>
      </c>
      <c r="E793" s="18">
        <v>112.48399999999999</v>
      </c>
      <c r="F793" s="18">
        <v>179.959</v>
      </c>
      <c r="G793" s="18">
        <v>163.876</v>
      </c>
      <c r="H793" s="18">
        <v>43.892000000000003</v>
      </c>
      <c r="I793" s="18">
        <v>86.89</v>
      </c>
      <c r="J793" s="18">
        <v>126.553</v>
      </c>
      <c r="K793" s="18">
        <v>165.45</v>
      </c>
      <c r="L793" s="18">
        <v>40.235999999999997</v>
      </c>
      <c r="M793" s="18">
        <v>84.885999999999996</v>
      </c>
      <c r="N793" s="18">
        <v>136.18799999999999</v>
      </c>
      <c r="O793" s="18">
        <v>0</v>
      </c>
      <c r="P793" s="18">
        <v>53.557000000000002</v>
      </c>
      <c r="Q793" s="18">
        <v>102.99</v>
      </c>
      <c r="R793" s="18">
        <v>0</v>
      </c>
      <c r="S793" s="18">
        <v>0</v>
      </c>
      <c r="T793" s="18">
        <v>64.477000000000004</v>
      </c>
      <c r="U793" s="18">
        <v>132.61000000000001</v>
      </c>
      <c r="V793" s="18">
        <v>0</v>
      </c>
      <c r="W793" s="18">
        <v>0</v>
      </c>
      <c r="X793" s="18">
        <v>0</v>
      </c>
      <c r="Y793" s="18">
        <v>0</v>
      </c>
      <c r="Z793" s="18"/>
      <c r="AA793" s="18"/>
      <c r="AB793" s="18"/>
      <c r="AC793" s="18"/>
      <c r="AD793" s="18">
        <v>176.33699999999999</v>
      </c>
      <c r="AE793" s="31">
        <f>+G793</f>
        <v>163.876</v>
      </c>
      <c r="AF793" s="31">
        <f>+K793</f>
        <v>165.45</v>
      </c>
      <c r="AG793" s="31">
        <f>+O793</f>
        <v>0</v>
      </c>
      <c r="AH793" s="31">
        <f>+S793</f>
        <v>0</v>
      </c>
      <c r="AI793" s="31">
        <f t="shared" ref="AI793:AI823" si="3008">+W793</f>
        <v>0</v>
      </c>
    </row>
    <row r="794" spans="2:35" x14ac:dyDescent="0.2">
      <c r="B794" t="s">
        <v>122</v>
      </c>
      <c r="D794" s="36" t="s">
        <v>76</v>
      </c>
      <c r="E794" s="18">
        <v>0</v>
      </c>
      <c r="F794" s="18">
        <v>0</v>
      </c>
      <c r="G794" s="18">
        <v>44.701000000000001</v>
      </c>
      <c r="H794" s="18">
        <v>11.085000000000001</v>
      </c>
      <c r="I794" s="18">
        <v>18.137</v>
      </c>
      <c r="J794" s="18">
        <v>33.354999999999997</v>
      </c>
      <c r="K794" s="18">
        <v>63.188000000000002</v>
      </c>
      <c r="L794" s="18">
        <v>22.652000000000001</v>
      </c>
      <c r="M794" s="18">
        <v>56.207000000000001</v>
      </c>
      <c r="N794" s="18">
        <v>96.548000000000002</v>
      </c>
      <c r="O794" s="18">
        <v>0</v>
      </c>
      <c r="P794" s="18">
        <v>32.08</v>
      </c>
      <c r="Q794" s="18">
        <v>79.793000000000006</v>
      </c>
      <c r="R794" s="18">
        <v>0</v>
      </c>
      <c r="S794" s="18">
        <v>0</v>
      </c>
      <c r="T794" s="18">
        <v>63.436</v>
      </c>
      <c r="U794" s="18">
        <v>135.321</v>
      </c>
      <c r="V794" s="18">
        <v>0</v>
      </c>
      <c r="W794" s="18">
        <v>0</v>
      </c>
      <c r="X794" s="18">
        <v>0</v>
      </c>
      <c r="Y794" s="18">
        <v>0</v>
      </c>
      <c r="Z794" s="18"/>
      <c r="AA794" s="18"/>
      <c r="AB794" s="18"/>
      <c r="AC794" s="18"/>
      <c r="AD794" s="18">
        <v>0</v>
      </c>
      <c r="AE794" s="31">
        <f t="shared" ref="AE794:AE823" si="3009">+G794</f>
        <v>44.701000000000001</v>
      </c>
      <c r="AF794" s="31">
        <f t="shared" ref="AF794:AF823" si="3010">+K794</f>
        <v>63.188000000000002</v>
      </c>
      <c r="AG794" s="31">
        <f t="shared" ref="AG794:AG823" si="3011">+O794</f>
        <v>0</v>
      </c>
      <c r="AH794" s="31">
        <f t="shared" ref="AH794:AH823" si="3012">+S794</f>
        <v>0</v>
      </c>
      <c r="AI794" s="31">
        <f t="shared" si="3008"/>
        <v>0</v>
      </c>
    </row>
    <row r="795" spans="2:35" x14ac:dyDescent="0.2">
      <c r="B795" t="s">
        <v>123</v>
      </c>
      <c r="D795" s="36" t="s">
        <v>76</v>
      </c>
      <c r="E795" s="18">
        <v>0</v>
      </c>
      <c r="F795" s="18">
        <v>0</v>
      </c>
      <c r="G795" s="18">
        <v>30.29</v>
      </c>
      <c r="H795" s="18">
        <v>16.465</v>
      </c>
      <c r="I795" s="18">
        <v>33.26</v>
      </c>
      <c r="J795" s="18">
        <v>57.188000000000002</v>
      </c>
      <c r="K795" s="18">
        <v>99.268000000000001</v>
      </c>
      <c r="L795" s="18">
        <v>30.728000000000002</v>
      </c>
      <c r="M795" s="18">
        <v>70.177999999999997</v>
      </c>
      <c r="N795" s="18">
        <v>115.491</v>
      </c>
      <c r="O795" s="18">
        <v>0</v>
      </c>
      <c r="P795" s="18">
        <v>48.77</v>
      </c>
      <c r="Q795" s="18">
        <v>109.63200000000001</v>
      </c>
      <c r="R795" s="18">
        <v>0</v>
      </c>
      <c r="S795" s="18">
        <v>0</v>
      </c>
      <c r="T795" s="18">
        <v>77.02</v>
      </c>
      <c r="U795" s="18">
        <v>165.37100000000001</v>
      </c>
      <c r="V795" s="18">
        <v>0</v>
      </c>
      <c r="W795" s="18">
        <v>0</v>
      </c>
      <c r="X795" s="18">
        <v>0</v>
      </c>
      <c r="Y795" s="18">
        <v>0</v>
      </c>
      <c r="Z795" s="18"/>
      <c r="AA795" s="18"/>
      <c r="AB795" s="18"/>
      <c r="AC795" s="18"/>
      <c r="AD795" s="18">
        <v>0</v>
      </c>
      <c r="AE795" s="31">
        <f t="shared" si="3009"/>
        <v>30.29</v>
      </c>
      <c r="AF795" s="31">
        <f t="shared" si="3010"/>
        <v>99.268000000000001</v>
      </c>
      <c r="AG795" s="31">
        <f t="shared" si="3011"/>
        <v>0</v>
      </c>
      <c r="AH795" s="31">
        <f t="shared" si="3012"/>
        <v>0</v>
      </c>
      <c r="AI795" s="31">
        <f t="shared" si="3008"/>
        <v>0</v>
      </c>
    </row>
    <row r="796" spans="2:35" x14ac:dyDescent="0.2">
      <c r="B796" t="s">
        <v>163</v>
      </c>
      <c r="D796" s="36" t="s">
        <v>76</v>
      </c>
      <c r="E796" s="18">
        <v>0</v>
      </c>
      <c r="F796" s="18">
        <v>0</v>
      </c>
      <c r="G796" s="18">
        <v>0</v>
      </c>
      <c r="H796" s="18">
        <v>0</v>
      </c>
      <c r="I796" s="18">
        <v>0</v>
      </c>
      <c r="J796" s="18">
        <v>0</v>
      </c>
      <c r="K796" s="18">
        <v>0</v>
      </c>
      <c r="L796" s="18">
        <v>0</v>
      </c>
      <c r="M796" s="18">
        <v>0</v>
      </c>
      <c r="N796" s="18">
        <v>0</v>
      </c>
      <c r="O796" s="18">
        <v>467.32</v>
      </c>
      <c r="P796" s="18">
        <v>0</v>
      </c>
      <c r="Q796" s="18">
        <v>0</v>
      </c>
      <c r="R796" s="18">
        <v>452.57</v>
      </c>
      <c r="S796" s="18">
        <v>673.28899999999999</v>
      </c>
      <c r="T796" s="18">
        <v>0</v>
      </c>
      <c r="U796" s="18">
        <v>0</v>
      </c>
      <c r="V796" s="18">
        <v>693.92200000000003</v>
      </c>
      <c r="W796" s="18">
        <v>1002.604</v>
      </c>
      <c r="X796" s="18">
        <v>275.62900000000002</v>
      </c>
      <c r="Y796" s="18">
        <v>584.26700000000005</v>
      </c>
      <c r="Z796" s="18"/>
      <c r="AA796" s="18"/>
      <c r="AB796" s="18"/>
      <c r="AC796" s="18"/>
      <c r="AD796" s="18">
        <v>0</v>
      </c>
      <c r="AE796" s="31">
        <f t="shared" si="3009"/>
        <v>0</v>
      </c>
      <c r="AF796" s="31">
        <f t="shared" si="3010"/>
        <v>0</v>
      </c>
      <c r="AG796" s="31">
        <f t="shared" si="3011"/>
        <v>467.32</v>
      </c>
      <c r="AH796" s="31">
        <f t="shared" si="3012"/>
        <v>673.28899999999999</v>
      </c>
      <c r="AI796" s="31">
        <f t="shared" si="3008"/>
        <v>1002.604</v>
      </c>
    </row>
    <row r="797" spans="2:35" x14ac:dyDescent="0.2">
      <c r="B797" t="s">
        <v>159</v>
      </c>
      <c r="D797" s="36" t="s">
        <v>76</v>
      </c>
      <c r="E797" s="18">
        <v>0</v>
      </c>
      <c r="F797" s="18">
        <v>0</v>
      </c>
      <c r="G797" s="18">
        <v>0</v>
      </c>
      <c r="H797" s="18">
        <v>0</v>
      </c>
      <c r="I797" s="18">
        <v>0</v>
      </c>
      <c r="J797" s="18">
        <v>0</v>
      </c>
      <c r="K797" s="18">
        <v>0</v>
      </c>
      <c r="L797" s="18">
        <v>67.975999999999999</v>
      </c>
      <c r="M797" s="18">
        <v>142.26599999999999</v>
      </c>
      <c r="N797" s="18">
        <v>230.09100000000001</v>
      </c>
      <c r="O797" s="18">
        <v>334.3</v>
      </c>
      <c r="P797" s="18">
        <v>110.762</v>
      </c>
      <c r="Q797" s="18">
        <v>221.56899999999999</v>
      </c>
      <c r="R797" s="18">
        <v>339.16199999999998</v>
      </c>
      <c r="S797" s="18">
        <v>465.98899999999998</v>
      </c>
      <c r="T797" s="18">
        <v>133.12200000000001</v>
      </c>
      <c r="U797" s="18">
        <v>275.13799999999998</v>
      </c>
      <c r="V797" s="18">
        <v>424.25900000000001</v>
      </c>
      <c r="W797" s="18">
        <v>598.005</v>
      </c>
      <c r="X797" s="18">
        <v>169.93799999999999</v>
      </c>
      <c r="Y797" s="18">
        <v>368.73599999999999</v>
      </c>
      <c r="AD797" s="18">
        <v>0</v>
      </c>
      <c r="AE797" s="31">
        <f t="shared" si="3009"/>
        <v>0</v>
      </c>
      <c r="AF797" s="31">
        <f t="shared" si="3010"/>
        <v>0</v>
      </c>
      <c r="AG797" s="31">
        <f t="shared" si="3011"/>
        <v>334.3</v>
      </c>
      <c r="AH797" s="31">
        <f t="shared" si="3012"/>
        <v>465.98899999999998</v>
      </c>
      <c r="AI797" s="31">
        <f t="shared" si="3008"/>
        <v>598.005</v>
      </c>
    </row>
    <row r="798" spans="2:35" x14ac:dyDescent="0.2">
      <c r="B798" t="s">
        <v>160</v>
      </c>
      <c r="D798" s="36" t="s">
        <v>76</v>
      </c>
      <c r="E798" s="18">
        <v>0</v>
      </c>
      <c r="F798" s="18">
        <v>0</v>
      </c>
      <c r="G798" s="18">
        <v>0</v>
      </c>
      <c r="H798" s="18">
        <v>0</v>
      </c>
      <c r="I798" s="18">
        <v>0</v>
      </c>
      <c r="J798" s="18">
        <v>0</v>
      </c>
      <c r="K798" s="18">
        <v>0</v>
      </c>
      <c r="L798" s="18">
        <v>7.0389999999999997</v>
      </c>
      <c r="M798" s="18">
        <v>14.385</v>
      </c>
      <c r="N798" s="18">
        <v>24.161999999999999</v>
      </c>
      <c r="O798" s="18">
        <v>30.747</v>
      </c>
      <c r="P798" s="18">
        <v>6.992</v>
      </c>
      <c r="Q798" s="18">
        <v>18.681999999999999</v>
      </c>
      <c r="R798" s="18">
        <v>31.87</v>
      </c>
      <c r="S798" s="18">
        <v>46.387</v>
      </c>
      <c r="T798" s="18">
        <v>21.524000000000001</v>
      </c>
      <c r="U798" s="18">
        <v>37.610999999999997</v>
      </c>
      <c r="V798" s="18">
        <v>37.133000000000003</v>
      </c>
      <c r="W798" s="18">
        <v>71.129000000000005</v>
      </c>
      <c r="X798" s="18">
        <v>54.185000000000002</v>
      </c>
      <c r="Y798" s="18">
        <v>99.144999999999996</v>
      </c>
      <c r="AD798" s="18">
        <v>0</v>
      </c>
      <c r="AE798" s="31">
        <f t="shared" si="3009"/>
        <v>0</v>
      </c>
      <c r="AF798" s="31">
        <f t="shared" si="3010"/>
        <v>0</v>
      </c>
      <c r="AG798" s="31">
        <f t="shared" si="3011"/>
        <v>30.747</v>
      </c>
      <c r="AH798" s="31">
        <f t="shared" si="3012"/>
        <v>46.387</v>
      </c>
      <c r="AI798" s="31">
        <f t="shared" si="3008"/>
        <v>71.129000000000005</v>
      </c>
    </row>
    <row r="799" spans="2:35" x14ac:dyDescent="0.2">
      <c r="B799" t="s">
        <v>118</v>
      </c>
      <c r="D799" s="36" t="s">
        <v>76</v>
      </c>
      <c r="E799" s="18">
        <v>109.47</v>
      </c>
      <c r="F799" s="18">
        <v>173.15</v>
      </c>
      <c r="G799" s="18">
        <v>237.19800000000001</v>
      </c>
      <c r="H799" s="18">
        <v>67.900999999999996</v>
      </c>
      <c r="I799" s="18">
        <v>139.744</v>
      </c>
      <c r="J799" s="18">
        <v>204.49</v>
      </c>
      <c r="K799" s="18">
        <v>273.43200000000002</v>
      </c>
      <c r="L799" s="18">
        <v>0</v>
      </c>
      <c r="M799" s="18">
        <v>0</v>
      </c>
      <c r="N799" s="18">
        <v>0</v>
      </c>
      <c r="O799" s="18">
        <v>0</v>
      </c>
      <c r="P799" s="18">
        <v>0</v>
      </c>
      <c r="Q799" s="18">
        <v>0</v>
      </c>
      <c r="R799" s="18">
        <v>0</v>
      </c>
      <c r="S799" s="18">
        <v>0</v>
      </c>
      <c r="T799" s="18">
        <v>0</v>
      </c>
      <c r="U799" s="18">
        <v>0</v>
      </c>
      <c r="V799" s="18">
        <v>0</v>
      </c>
      <c r="W799" s="18">
        <v>0</v>
      </c>
      <c r="X799" s="18">
        <v>0</v>
      </c>
      <c r="Y799" s="18">
        <v>0</v>
      </c>
      <c r="Z799" s="18"/>
      <c r="AA799" s="18"/>
      <c r="AB799" s="18"/>
      <c r="AC799" s="18"/>
      <c r="AD799" s="18">
        <v>182.34899999999999</v>
      </c>
      <c r="AE799" s="31">
        <f t="shared" si="3009"/>
        <v>237.19800000000001</v>
      </c>
      <c r="AF799" s="31">
        <f t="shared" si="3010"/>
        <v>273.43200000000002</v>
      </c>
      <c r="AG799" s="31">
        <f t="shared" si="3011"/>
        <v>0</v>
      </c>
      <c r="AH799" s="31">
        <f t="shared" si="3012"/>
        <v>0</v>
      </c>
      <c r="AI799" s="31">
        <f t="shared" si="3008"/>
        <v>0</v>
      </c>
    </row>
    <row r="800" spans="2:35" x14ac:dyDescent="0.2">
      <c r="B800" t="s">
        <v>124</v>
      </c>
      <c r="D800" s="36" t="s">
        <v>76</v>
      </c>
      <c r="E800" s="18">
        <v>0</v>
      </c>
      <c r="F800" s="18">
        <v>0</v>
      </c>
      <c r="G800" s="18">
        <v>0</v>
      </c>
      <c r="H800" s="18">
        <v>0</v>
      </c>
      <c r="I800" s="18">
        <v>0</v>
      </c>
      <c r="J800" s="18">
        <v>0</v>
      </c>
      <c r="K800" s="18">
        <v>0</v>
      </c>
      <c r="L800" s="18">
        <v>0</v>
      </c>
      <c r="M800" s="18">
        <v>0</v>
      </c>
      <c r="N800" s="18">
        <v>0</v>
      </c>
      <c r="O800" s="18">
        <v>0</v>
      </c>
      <c r="P800" s="18">
        <v>0</v>
      </c>
      <c r="Q800" s="18">
        <v>0</v>
      </c>
      <c r="R800" s="18">
        <v>0</v>
      </c>
      <c r="S800" s="18">
        <v>0</v>
      </c>
      <c r="T800" s="18">
        <v>7.0250000000000004</v>
      </c>
      <c r="U800" s="18">
        <v>18.085000000000001</v>
      </c>
      <c r="V800" s="18">
        <v>37.133000000000003</v>
      </c>
      <c r="W800" s="18">
        <v>68.807000000000002</v>
      </c>
      <c r="X800" s="18">
        <v>35.57</v>
      </c>
      <c r="Y800" s="18">
        <v>75.674000000000007</v>
      </c>
      <c r="Z800" s="18"/>
      <c r="AA800" s="18"/>
      <c r="AB800" s="18"/>
      <c r="AC800" s="18"/>
      <c r="AD800" s="18">
        <v>0</v>
      </c>
      <c r="AE800" s="31">
        <f t="shared" si="3009"/>
        <v>0</v>
      </c>
      <c r="AF800" s="31">
        <f t="shared" si="3010"/>
        <v>0</v>
      </c>
      <c r="AG800" s="31">
        <f t="shared" si="3011"/>
        <v>0</v>
      </c>
      <c r="AH800" s="31">
        <f t="shared" si="3012"/>
        <v>0</v>
      </c>
      <c r="AI800" s="31">
        <f t="shared" si="3008"/>
        <v>68.807000000000002</v>
      </c>
    </row>
    <row r="801" spans="2:35" x14ac:dyDescent="0.2">
      <c r="B801" t="s">
        <v>125</v>
      </c>
      <c r="D801" s="36" t="s">
        <v>76</v>
      </c>
      <c r="E801" s="18">
        <v>2.843</v>
      </c>
      <c r="F801" s="18">
        <v>4.3140000000000001</v>
      </c>
      <c r="G801" s="18">
        <v>8.01</v>
      </c>
      <c r="H801" s="18">
        <v>4.8890000000000002</v>
      </c>
      <c r="I801" s="18">
        <v>8.0559999999999992</v>
      </c>
      <c r="J801" s="18">
        <v>12.746</v>
      </c>
      <c r="K801" s="18">
        <v>7.7779999999999996</v>
      </c>
      <c r="L801" s="18">
        <v>3.569</v>
      </c>
      <c r="M801" s="18">
        <v>7.16</v>
      </c>
      <c r="N801" s="18">
        <v>7.51</v>
      </c>
      <c r="O801" s="18">
        <v>10.585000000000001</v>
      </c>
      <c r="P801" s="18">
        <v>12.069000000000001</v>
      </c>
      <c r="Q801" s="18">
        <v>22.209</v>
      </c>
      <c r="R801" s="18">
        <v>28.968</v>
      </c>
      <c r="S801" s="18">
        <v>27.018000000000001</v>
      </c>
      <c r="T801" s="18">
        <v>6.0910000000000002</v>
      </c>
      <c r="U801" s="18">
        <v>13.224</v>
      </c>
      <c r="V801" s="18">
        <v>21.289000000000001</v>
      </c>
      <c r="W801" s="18">
        <v>21.584</v>
      </c>
      <c r="X801" s="18">
        <v>1.6719999999999999</v>
      </c>
      <c r="Y801" s="18">
        <v>7.6929999999999996</v>
      </c>
      <c r="Z801" s="18"/>
      <c r="AA801" s="18"/>
      <c r="AB801" s="18"/>
      <c r="AC801" s="18"/>
      <c r="AD801" s="18">
        <v>3.4140000000000001</v>
      </c>
      <c r="AE801" s="31">
        <f t="shared" si="3009"/>
        <v>8.01</v>
      </c>
      <c r="AF801" s="31">
        <f t="shared" si="3010"/>
        <v>7.7779999999999996</v>
      </c>
      <c r="AG801" s="31">
        <f t="shared" si="3011"/>
        <v>10.585000000000001</v>
      </c>
      <c r="AH801" s="31">
        <f t="shared" si="3012"/>
        <v>27.018000000000001</v>
      </c>
      <c r="AI801" s="31">
        <f t="shared" si="3008"/>
        <v>21.584</v>
      </c>
    </row>
    <row r="802" spans="2:35" x14ac:dyDescent="0.2">
      <c r="B802" t="s">
        <v>119</v>
      </c>
      <c r="D802" s="36" t="s">
        <v>76</v>
      </c>
      <c r="E802" s="18">
        <v>-54.960999999999999</v>
      </c>
      <c r="F802" s="18">
        <v>-88.631</v>
      </c>
      <c r="G802" s="18">
        <v>-112.661</v>
      </c>
      <c r="H802" s="18">
        <v>-34.186</v>
      </c>
      <c r="I802" s="18">
        <v>-60.061</v>
      </c>
      <c r="J802" s="18">
        <v>-97.983999999999995</v>
      </c>
      <c r="K802" s="18">
        <v>-129.255</v>
      </c>
      <c r="L802" s="18">
        <v>-43.37</v>
      </c>
      <c r="M802" s="18">
        <v>-77.045000000000002</v>
      </c>
      <c r="N802" s="18">
        <v>-122.401</v>
      </c>
      <c r="O802" s="18">
        <v>-161.369</v>
      </c>
      <c r="P802" s="18">
        <v>-49.963999999999999</v>
      </c>
      <c r="Q802" s="18">
        <v>-106.94</v>
      </c>
      <c r="R802" s="18">
        <v>-180.816</v>
      </c>
      <c r="S802" s="18">
        <v>-257.02999999999997</v>
      </c>
      <c r="T802" s="18">
        <v>-106.625</v>
      </c>
      <c r="U802" s="18">
        <v>-209.453</v>
      </c>
      <c r="V802" s="18">
        <v>-330.83300000000003</v>
      </c>
      <c r="W802" s="18">
        <v>-454.50200000000001</v>
      </c>
      <c r="X802" s="18">
        <v>-144.78200000000001</v>
      </c>
      <c r="Y802" s="18">
        <v>-284.41399999999999</v>
      </c>
      <c r="Z802" s="18"/>
      <c r="AA802" s="18"/>
      <c r="AB802" s="18"/>
      <c r="AC802" s="18"/>
      <c r="AD802" s="18">
        <v>-101.40900000000001</v>
      </c>
      <c r="AE802" s="31">
        <f t="shared" si="3009"/>
        <v>-112.661</v>
      </c>
      <c r="AF802" s="31">
        <f t="shared" si="3010"/>
        <v>-129.255</v>
      </c>
      <c r="AG802" s="31">
        <f t="shared" si="3011"/>
        <v>-161.369</v>
      </c>
      <c r="AH802" s="31">
        <f t="shared" si="3012"/>
        <v>-257.02999999999997</v>
      </c>
      <c r="AI802" s="31">
        <f t="shared" si="3008"/>
        <v>-454.50200000000001</v>
      </c>
    </row>
    <row r="803" spans="2:35" x14ac:dyDescent="0.2">
      <c r="B803" t="s">
        <v>120</v>
      </c>
      <c r="D803" s="36" t="s">
        <v>76</v>
      </c>
      <c r="E803" s="18">
        <v>-2.0419999999999998</v>
      </c>
      <c r="F803" s="18">
        <v>-3.16</v>
      </c>
      <c r="G803" s="18">
        <v>-4.391</v>
      </c>
      <c r="H803" s="18">
        <v>-1.2370000000000001</v>
      </c>
      <c r="I803" s="18">
        <v>-2.597</v>
      </c>
      <c r="J803" s="18">
        <v>-4.09</v>
      </c>
      <c r="K803" s="18">
        <v>-5.7210000000000001</v>
      </c>
      <c r="L803" s="18">
        <v>-1.6930000000000001</v>
      </c>
      <c r="M803" s="18">
        <v>-3.61</v>
      </c>
      <c r="N803" s="18">
        <v>-5.125</v>
      </c>
      <c r="O803" s="18">
        <v>-6.6879999999999997</v>
      </c>
      <c r="P803" s="18">
        <v>-1.472</v>
      </c>
      <c r="Q803" s="18">
        <v>-3.2050000000000001</v>
      </c>
      <c r="R803" s="18">
        <v>-5.09</v>
      </c>
      <c r="S803" s="18">
        <v>-7.2510000000000003</v>
      </c>
      <c r="T803" s="18">
        <v>-2.3530000000000002</v>
      </c>
      <c r="U803" s="18">
        <v>-4.9029999999999996</v>
      </c>
      <c r="V803" s="18">
        <v>-7.6040000000000001</v>
      </c>
      <c r="W803" s="18">
        <v>-10.622</v>
      </c>
      <c r="X803" s="18">
        <v>-3.37</v>
      </c>
      <c r="Y803" s="18">
        <v>-6.0730000000000004</v>
      </c>
      <c r="Z803" s="18"/>
      <c r="AA803" s="18"/>
      <c r="AB803" s="18"/>
      <c r="AC803" s="18"/>
      <c r="AD803" s="18">
        <v>-3.2149999999999999</v>
      </c>
      <c r="AE803" s="31">
        <f t="shared" si="3009"/>
        <v>-4.391</v>
      </c>
      <c r="AF803" s="31">
        <f t="shared" si="3010"/>
        <v>-5.7210000000000001</v>
      </c>
      <c r="AG803" s="31">
        <f t="shared" si="3011"/>
        <v>-6.6879999999999997</v>
      </c>
      <c r="AH803" s="31">
        <f t="shared" si="3012"/>
        <v>-7.2510000000000003</v>
      </c>
      <c r="AI803" s="31">
        <f t="shared" si="3008"/>
        <v>-10.622</v>
      </c>
    </row>
    <row r="804" spans="2:35" x14ac:dyDescent="0.2">
      <c r="B804" t="s">
        <v>161</v>
      </c>
      <c r="D804" s="36" t="s">
        <v>76</v>
      </c>
      <c r="E804" s="18">
        <v>-15.481</v>
      </c>
      <c r="F804" s="18">
        <v>-25.106999999999999</v>
      </c>
      <c r="G804" s="18">
        <v>-37.598999999999997</v>
      </c>
      <c r="H804" s="18">
        <v>-3.464</v>
      </c>
      <c r="I804" s="18">
        <v>-22.532</v>
      </c>
      <c r="J804" s="18">
        <v>-37.302</v>
      </c>
      <c r="K804" s="18">
        <v>-53.308999999999997</v>
      </c>
      <c r="L804" s="18">
        <v>-3.2429999999999999</v>
      </c>
      <c r="M804" s="18">
        <v>-7.4749999999999996</v>
      </c>
      <c r="N804" s="18">
        <v>-12.118</v>
      </c>
      <c r="O804" s="18">
        <v>0</v>
      </c>
      <c r="P804" s="18">
        <v>-6.8529999999999998</v>
      </c>
      <c r="Q804" s="18">
        <v>-13.345000000000001</v>
      </c>
      <c r="R804" s="18">
        <v>-20.07</v>
      </c>
      <c r="S804" s="18">
        <v>0</v>
      </c>
      <c r="T804" s="18">
        <v>-7.5759999999999996</v>
      </c>
      <c r="U804" s="18">
        <v>-16.265999999999998</v>
      </c>
      <c r="V804" s="18">
        <v>-25.114999999999998</v>
      </c>
      <c r="W804" s="18">
        <v>0</v>
      </c>
      <c r="X804" s="18">
        <v>0</v>
      </c>
      <c r="Y804" s="18">
        <v>0</v>
      </c>
      <c r="Z804" s="18"/>
      <c r="AA804" s="18"/>
      <c r="AB804" s="18"/>
      <c r="AC804" s="18"/>
      <c r="AD804" s="18">
        <v>-13.141</v>
      </c>
      <c r="AE804" s="31">
        <f t="shared" si="3009"/>
        <v>-37.598999999999997</v>
      </c>
      <c r="AF804" s="31">
        <f t="shared" si="3010"/>
        <v>-53.308999999999997</v>
      </c>
      <c r="AG804" s="31">
        <f t="shared" si="3011"/>
        <v>0</v>
      </c>
      <c r="AH804" s="31">
        <f t="shared" si="3012"/>
        <v>0</v>
      </c>
      <c r="AI804" s="31">
        <f t="shared" si="3008"/>
        <v>0</v>
      </c>
    </row>
    <row r="805" spans="2:35" x14ac:dyDescent="0.2">
      <c r="B805" t="s">
        <v>337</v>
      </c>
      <c r="D805" s="36" t="s">
        <v>76</v>
      </c>
      <c r="E805" s="18">
        <v>0</v>
      </c>
      <c r="F805" s="18">
        <v>0</v>
      </c>
      <c r="G805" s="18">
        <v>0</v>
      </c>
      <c r="H805" s="18">
        <v>0</v>
      </c>
      <c r="I805" s="18">
        <v>0</v>
      </c>
      <c r="J805" s="18">
        <v>0</v>
      </c>
      <c r="K805" s="18">
        <v>0</v>
      </c>
      <c r="L805" s="18">
        <v>0</v>
      </c>
      <c r="M805" s="18">
        <v>0</v>
      </c>
      <c r="N805" s="18">
        <v>0</v>
      </c>
      <c r="O805" s="18">
        <v>-12.112</v>
      </c>
      <c r="P805" s="18">
        <v>0</v>
      </c>
      <c r="Q805" s="18">
        <v>0</v>
      </c>
      <c r="R805" s="18">
        <v>0</v>
      </c>
      <c r="S805" s="18">
        <v>-24.44</v>
      </c>
      <c r="T805" s="18">
        <v>0</v>
      </c>
      <c r="U805" s="18">
        <v>0</v>
      </c>
      <c r="V805" s="18">
        <v>0</v>
      </c>
      <c r="W805" s="18">
        <v>-34.753</v>
      </c>
      <c r="X805" s="18">
        <v>-8.5489999999999995</v>
      </c>
      <c r="Y805" s="18">
        <v>-20.260000000000002</v>
      </c>
      <c r="Z805" s="18"/>
      <c r="AA805" s="18"/>
      <c r="AB805" s="18"/>
      <c r="AC805" s="18"/>
      <c r="AD805" s="18">
        <v>0</v>
      </c>
      <c r="AE805" s="31">
        <f t="shared" ref="AE805:AE806" si="3013">+G805</f>
        <v>0</v>
      </c>
      <c r="AF805" s="31">
        <f t="shared" ref="AF805:AF806" si="3014">+K805</f>
        <v>0</v>
      </c>
      <c r="AG805" s="31">
        <f t="shared" ref="AG805:AG806" si="3015">+O805</f>
        <v>-12.112</v>
      </c>
      <c r="AH805" s="31">
        <f t="shared" ref="AH805:AH806" si="3016">+S805</f>
        <v>-24.44</v>
      </c>
      <c r="AI805" s="31">
        <f t="shared" si="3008"/>
        <v>-34.753</v>
      </c>
    </row>
    <row r="806" spans="2:35" x14ac:dyDescent="0.2">
      <c r="B806" t="s">
        <v>338</v>
      </c>
      <c r="D806" s="36" t="s">
        <v>76</v>
      </c>
      <c r="E806" s="18">
        <v>0</v>
      </c>
      <c r="F806" s="18">
        <v>0</v>
      </c>
      <c r="G806" s="18">
        <v>0</v>
      </c>
      <c r="H806" s="18">
        <v>0</v>
      </c>
      <c r="I806" s="18">
        <v>0</v>
      </c>
      <c r="J806" s="18">
        <v>0</v>
      </c>
      <c r="K806" s="18">
        <v>0</v>
      </c>
      <c r="L806" s="18">
        <v>0</v>
      </c>
      <c r="M806" s="18">
        <v>0</v>
      </c>
      <c r="N806" s="18">
        <v>0</v>
      </c>
      <c r="O806" s="18">
        <v>-16.542000000000002</v>
      </c>
      <c r="P806" s="18">
        <v>0</v>
      </c>
      <c r="Q806" s="18">
        <v>0</v>
      </c>
      <c r="R806" s="18">
        <v>0</v>
      </c>
      <c r="S806" s="18">
        <v>-22.187999999999999</v>
      </c>
      <c r="T806" s="18">
        <v>0</v>
      </c>
      <c r="U806" s="18">
        <v>0</v>
      </c>
      <c r="V806" s="18">
        <v>0</v>
      </c>
      <c r="W806" s="18">
        <v>-27.47</v>
      </c>
      <c r="X806" s="18">
        <v>-6.3310000000000004</v>
      </c>
      <c r="Y806" s="18">
        <v>-13.409000000000001</v>
      </c>
      <c r="Z806" s="18"/>
      <c r="AA806" s="18"/>
      <c r="AB806" s="18"/>
      <c r="AC806" s="18"/>
      <c r="AD806" s="18">
        <v>0</v>
      </c>
      <c r="AE806" s="31">
        <f t="shared" si="3013"/>
        <v>0</v>
      </c>
      <c r="AF806" s="31">
        <f t="shared" si="3014"/>
        <v>0</v>
      </c>
      <c r="AG806" s="31">
        <f t="shared" si="3015"/>
        <v>-16.542000000000002</v>
      </c>
      <c r="AH806" s="31">
        <f t="shared" si="3016"/>
        <v>-22.187999999999999</v>
      </c>
      <c r="AI806" s="31">
        <f t="shared" si="3008"/>
        <v>-27.47</v>
      </c>
    </row>
    <row r="807" spans="2:35" x14ac:dyDescent="0.2">
      <c r="B807" t="s">
        <v>336</v>
      </c>
      <c r="D807" s="36" t="s">
        <v>76</v>
      </c>
      <c r="E807" s="18">
        <v>0</v>
      </c>
      <c r="F807" s="18">
        <v>0</v>
      </c>
      <c r="G807" s="18">
        <v>0</v>
      </c>
      <c r="H807" s="18">
        <v>0</v>
      </c>
      <c r="I807" s="18">
        <v>0</v>
      </c>
      <c r="J807" s="18">
        <v>0</v>
      </c>
      <c r="K807" s="18">
        <v>0</v>
      </c>
      <c r="L807" s="18">
        <v>0</v>
      </c>
      <c r="M807" s="18">
        <v>0</v>
      </c>
      <c r="N807" s="18">
        <v>0</v>
      </c>
      <c r="O807" s="18">
        <v>-56.158000000000001</v>
      </c>
      <c r="P807" s="18">
        <v>0</v>
      </c>
      <c r="Q807" s="18">
        <v>0</v>
      </c>
      <c r="R807" s="18">
        <v>0</v>
      </c>
      <c r="S807" s="18">
        <v>-78.287000000000006</v>
      </c>
      <c r="T807" s="18">
        <v>-9.8230000000000004</v>
      </c>
      <c r="U807" s="18">
        <v>-14.393000000000001</v>
      </c>
      <c r="V807" s="18">
        <v>-106.822</v>
      </c>
      <c r="W807" s="18">
        <v>-164.37200000000001</v>
      </c>
      <c r="X807" s="18">
        <v>-62.749000000000002</v>
      </c>
      <c r="Y807" s="18">
        <v>-134.93799999999999</v>
      </c>
      <c r="Z807" s="18"/>
      <c r="AA807" s="18"/>
      <c r="AB807" s="18"/>
      <c r="AC807" s="18"/>
      <c r="AD807" s="18">
        <v>0</v>
      </c>
      <c r="AE807" s="31">
        <f t="shared" si="3009"/>
        <v>0</v>
      </c>
      <c r="AF807" s="31">
        <f t="shared" si="3010"/>
        <v>0</v>
      </c>
      <c r="AG807" s="31">
        <f t="shared" si="3011"/>
        <v>-56.158000000000001</v>
      </c>
      <c r="AH807" s="31">
        <f t="shared" si="3012"/>
        <v>-78.287000000000006</v>
      </c>
      <c r="AI807" s="31">
        <f t="shared" si="3008"/>
        <v>-164.37200000000001</v>
      </c>
    </row>
    <row r="808" spans="2:35" x14ac:dyDescent="0.2">
      <c r="B808" t="s">
        <v>339</v>
      </c>
      <c r="D808" s="36" t="s">
        <v>76</v>
      </c>
      <c r="E808" s="18">
        <v>0</v>
      </c>
      <c r="F808" s="18">
        <v>0</v>
      </c>
      <c r="G808" s="18">
        <v>0</v>
      </c>
      <c r="H808" s="18">
        <v>0</v>
      </c>
      <c r="I808" s="18">
        <v>0</v>
      </c>
      <c r="J808" s="18">
        <v>0</v>
      </c>
      <c r="K808" s="18">
        <v>0</v>
      </c>
      <c r="L808" s="18">
        <v>0</v>
      </c>
      <c r="M808" s="18">
        <v>0</v>
      </c>
      <c r="N808" s="18">
        <v>0</v>
      </c>
      <c r="O808" s="18">
        <v>-26.009</v>
      </c>
      <c r="P808" s="18">
        <v>0</v>
      </c>
      <c r="Q808" s="18">
        <v>0</v>
      </c>
      <c r="R808" s="18">
        <v>0</v>
      </c>
      <c r="S808" s="18">
        <v>-38.81</v>
      </c>
      <c r="T808" s="18">
        <v>0</v>
      </c>
      <c r="U808" s="18">
        <v>0</v>
      </c>
      <c r="V808" s="18">
        <v>0</v>
      </c>
      <c r="W808" s="18">
        <v>-50.892000000000003</v>
      </c>
      <c r="X808" s="18">
        <v>-17.672000000000001</v>
      </c>
      <c r="Y808" s="18">
        <v>-35.749000000000002</v>
      </c>
      <c r="Z808" s="18"/>
      <c r="AA808" s="18"/>
      <c r="AB808" s="18"/>
      <c r="AC808" s="18"/>
      <c r="AD808" s="18">
        <v>0</v>
      </c>
      <c r="AE808" s="31">
        <f t="shared" ref="AE808:AE809" si="3017">+G808</f>
        <v>0</v>
      </c>
      <c r="AF808" s="31">
        <f t="shared" ref="AF808:AF809" si="3018">+K808</f>
        <v>0</v>
      </c>
      <c r="AG808" s="31">
        <f t="shared" ref="AG808:AG809" si="3019">+O808</f>
        <v>-26.009</v>
      </c>
      <c r="AH808" s="31">
        <f t="shared" ref="AH808:AH809" si="3020">+S808</f>
        <v>-38.81</v>
      </c>
      <c r="AI808" s="31">
        <f t="shared" si="3008"/>
        <v>-50.892000000000003</v>
      </c>
    </row>
    <row r="809" spans="2:35" x14ac:dyDescent="0.2">
      <c r="B809" t="s">
        <v>340</v>
      </c>
      <c r="D809" s="36" t="s">
        <v>76</v>
      </c>
      <c r="E809" s="18">
        <v>0</v>
      </c>
      <c r="F809" s="18">
        <v>0</v>
      </c>
      <c r="G809" s="18">
        <v>0</v>
      </c>
      <c r="H809" s="18">
        <v>0</v>
      </c>
      <c r="I809" s="18">
        <v>0</v>
      </c>
      <c r="J809" s="18">
        <v>0</v>
      </c>
      <c r="K809" s="18">
        <v>0</v>
      </c>
      <c r="L809" s="18">
        <v>0</v>
      </c>
      <c r="M809" s="18">
        <v>0</v>
      </c>
      <c r="N809" s="18">
        <v>0</v>
      </c>
      <c r="O809" s="18">
        <v>-12.345000000000001</v>
      </c>
      <c r="P809" s="18">
        <v>0</v>
      </c>
      <c r="Q809" s="18">
        <v>0</v>
      </c>
      <c r="R809" s="18">
        <v>0</v>
      </c>
      <c r="S809" s="18">
        <v>-12.749000000000001</v>
      </c>
      <c r="T809" s="18">
        <v>0</v>
      </c>
      <c r="U809" s="18">
        <v>0</v>
      </c>
      <c r="V809" s="18">
        <v>0</v>
      </c>
      <c r="W809" s="18">
        <v>-16.542999999999999</v>
      </c>
      <c r="X809" s="18">
        <v>-10.476000000000001</v>
      </c>
      <c r="Y809" s="18">
        <v>-10.757999999999999</v>
      </c>
      <c r="Z809" s="18"/>
      <c r="AA809" s="18"/>
      <c r="AB809" s="18"/>
      <c r="AC809" s="18"/>
      <c r="AD809" s="18">
        <v>0</v>
      </c>
      <c r="AE809" s="31">
        <f t="shared" si="3017"/>
        <v>0</v>
      </c>
      <c r="AF809" s="31">
        <f t="shared" si="3018"/>
        <v>0</v>
      </c>
      <c r="AG809" s="31">
        <f t="shared" si="3019"/>
        <v>-12.345000000000001</v>
      </c>
      <c r="AH809" s="31">
        <f t="shared" si="3020"/>
        <v>-12.749000000000001</v>
      </c>
      <c r="AI809" s="31">
        <f t="shared" si="3008"/>
        <v>-16.542999999999999</v>
      </c>
    </row>
    <row r="810" spans="2:35" ht="13.5" x14ac:dyDescent="0.35">
      <c r="B810" t="s">
        <v>162</v>
      </c>
      <c r="D810" s="37" t="s">
        <v>76</v>
      </c>
      <c r="E810" s="21">
        <v>-32.850999999999999</v>
      </c>
      <c r="F810" s="21">
        <v>-49.908000000000001</v>
      </c>
      <c r="G810" s="21">
        <v>-71.962999999999994</v>
      </c>
      <c r="H810" s="21">
        <v>-25.024999999999999</v>
      </c>
      <c r="I810" s="21">
        <v>-38.177999999999997</v>
      </c>
      <c r="J810" s="21">
        <v>-60.804000000000002</v>
      </c>
      <c r="K810" s="21">
        <v>-87.2</v>
      </c>
      <c r="L810" s="21">
        <v>-42.122999999999998</v>
      </c>
      <c r="M810" s="21">
        <v>-79.096999999999994</v>
      </c>
      <c r="N810" s="21">
        <v>-106.702</v>
      </c>
      <c r="O810" s="21">
        <v>0</v>
      </c>
      <c r="P810" s="21">
        <v>-47.694000000000003</v>
      </c>
      <c r="Q810" s="21">
        <v>-88.899000000000001</v>
      </c>
      <c r="R810" s="21">
        <v>-137.63200000000001</v>
      </c>
      <c r="S810" s="21">
        <v>0</v>
      </c>
      <c r="T810" s="21">
        <v>-51.542999999999999</v>
      </c>
      <c r="U810" s="21">
        <v>-103.145</v>
      </c>
      <c r="V810" s="21">
        <v>-82.789999999999992</v>
      </c>
      <c r="W810" s="21">
        <v>0</v>
      </c>
      <c r="X810" s="21">
        <v>0</v>
      </c>
      <c r="Y810" s="21">
        <v>0</v>
      </c>
      <c r="Z810" s="21"/>
      <c r="AA810" s="21"/>
      <c r="AB810" s="21"/>
      <c r="AC810" s="21"/>
      <c r="AD810" s="21">
        <v>-63.491</v>
      </c>
      <c r="AE810" s="32">
        <f t="shared" si="3009"/>
        <v>-71.962999999999994</v>
      </c>
      <c r="AF810" s="32">
        <f t="shared" si="3010"/>
        <v>-87.2</v>
      </c>
      <c r="AG810" s="32">
        <f t="shared" si="3011"/>
        <v>0</v>
      </c>
      <c r="AH810" s="32">
        <f t="shared" si="3012"/>
        <v>0</v>
      </c>
      <c r="AI810" s="32">
        <f t="shared" si="3008"/>
        <v>0</v>
      </c>
    </row>
    <row r="811" spans="2:35" x14ac:dyDescent="0.2">
      <c r="B811" s="3" t="s">
        <v>126</v>
      </c>
      <c r="D811" s="45" t="str">
        <f t="shared" ref="D811:W811" si="3021">IFERROR(D793+SUM(D794:D810),"n/a")</f>
        <v>n/a</v>
      </c>
      <c r="E811" s="45">
        <f t="shared" si="3021"/>
        <v>119.46199999999999</v>
      </c>
      <c r="F811" s="45">
        <f t="shared" si="3021"/>
        <v>190.61700000000002</v>
      </c>
      <c r="G811" s="45">
        <f t="shared" si="3021"/>
        <v>257.46100000000001</v>
      </c>
      <c r="H811" s="45">
        <f t="shared" si="3021"/>
        <v>80.320000000000007</v>
      </c>
      <c r="I811" s="45">
        <f t="shared" si="3021"/>
        <v>162.71899999999999</v>
      </c>
      <c r="J811" s="45">
        <f t="shared" si="3021"/>
        <v>234.15200000000002</v>
      </c>
      <c r="K811" s="45">
        <f t="shared" si="3021"/>
        <v>333.63100000000003</v>
      </c>
      <c r="L811" s="45">
        <f t="shared" si="3021"/>
        <v>81.770999999999972</v>
      </c>
      <c r="M811" s="45">
        <f t="shared" si="3021"/>
        <v>207.85499999999996</v>
      </c>
      <c r="N811" s="45">
        <f t="shared" si="3021"/>
        <v>363.64399999999995</v>
      </c>
      <c r="O811" s="45">
        <f t="shared" si="3021"/>
        <v>551.72899999999993</v>
      </c>
      <c r="P811" s="45">
        <f t="shared" si="3021"/>
        <v>158.24699999999996</v>
      </c>
      <c r="Q811" s="45">
        <f t="shared" si="3021"/>
        <v>342.48600000000005</v>
      </c>
      <c r="R811" s="45">
        <f t="shared" si="3021"/>
        <v>508.96199999999982</v>
      </c>
      <c r="S811" s="45">
        <f t="shared" si="3021"/>
        <v>771.92799999999988</v>
      </c>
      <c r="T811" s="45">
        <f t="shared" si="3021"/>
        <v>194.77499999999995</v>
      </c>
      <c r="U811" s="45">
        <f t="shared" si="3021"/>
        <v>429.20000000000005</v>
      </c>
      <c r="V811" s="45">
        <f t="shared" si="3021"/>
        <v>660.572</v>
      </c>
      <c r="W811" s="45">
        <f t="shared" si="3021"/>
        <v>1002.9749999999998</v>
      </c>
      <c r="X811" s="45">
        <f t="shared" ref="X811:Y811" si="3022">IFERROR(X793+SUM(X794:X810),"n/a")</f>
        <v>283.06499999999994</v>
      </c>
      <c r="Y811" s="45">
        <f t="shared" si="3022"/>
        <v>629.9140000000001</v>
      </c>
      <c r="AD811" s="45">
        <f>IFERROR(AD793+SUM(AD794:AD810),"n/a")</f>
        <v>180.84399999999994</v>
      </c>
      <c r="AE811" s="45">
        <f t="shared" si="3009"/>
        <v>257.46100000000001</v>
      </c>
      <c r="AF811" s="45">
        <f t="shared" si="3010"/>
        <v>333.63100000000003</v>
      </c>
      <c r="AG811" s="45">
        <f t="shared" si="3011"/>
        <v>551.72899999999993</v>
      </c>
      <c r="AH811" s="45">
        <f t="shared" si="3012"/>
        <v>771.92799999999988</v>
      </c>
      <c r="AI811" s="45">
        <f t="shared" si="3008"/>
        <v>1002.9749999999998</v>
      </c>
    </row>
    <row r="812" spans="2:35" x14ac:dyDescent="0.2">
      <c r="B812" t="s">
        <v>127</v>
      </c>
      <c r="D812" s="36" t="s">
        <v>76</v>
      </c>
      <c r="E812" s="18">
        <v>-3.5710000000000002</v>
      </c>
      <c r="F812" s="18">
        <v>-8.35</v>
      </c>
      <c r="G812" s="18">
        <v>-8.0280000000000005</v>
      </c>
      <c r="H812" s="18">
        <v>-0.623</v>
      </c>
      <c r="I812" s="18">
        <v>0.185</v>
      </c>
      <c r="J812" s="18">
        <v>-0.753</v>
      </c>
      <c r="K812" s="18">
        <v>-2.4159999999999999</v>
      </c>
      <c r="L812" s="18">
        <v>-1.865</v>
      </c>
      <c r="M812" s="18">
        <v>-3.6280000000000001</v>
      </c>
      <c r="N812" s="18">
        <v>-5.21</v>
      </c>
      <c r="O812" s="18">
        <v>-5.0750000000000002</v>
      </c>
      <c r="P812" s="18">
        <v>-4.2309999999999999</v>
      </c>
      <c r="Q812" s="18">
        <v>-5.7569999999999997</v>
      </c>
      <c r="R812" s="18">
        <v>-8.5779999999999994</v>
      </c>
      <c r="S812" s="18">
        <v>-10.183</v>
      </c>
      <c r="T812" s="18">
        <v>-2.036</v>
      </c>
      <c r="U812" s="18">
        <v>-1.542</v>
      </c>
      <c r="V812" s="18">
        <v>-4.0140000000000002</v>
      </c>
      <c r="W812" s="18">
        <v>-4.1929999999999996</v>
      </c>
      <c r="X812" s="18">
        <v>-3.0640000000000001</v>
      </c>
      <c r="Y812" s="18">
        <v>-1.3120000000000001</v>
      </c>
      <c r="Z812" s="18"/>
      <c r="AA812" s="18"/>
      <c r="AB812" s="18"/>
      <c r="AC812" s="18"/>
      <c r="AD812" s="18">
        <v>-6.3449999999999998</v>
      </c>
      <c r="AE812" s="31">
        <f t="shared" si="3009"/>
        <v>-8.0280000000000005</v>
      </c>
      <c r="AF812" s="31">
        <f t="shared" si="3010"/>
        <v>-2.4159999999999999</v>
      </c>
      <c r="AG812" s="31">
        <f t="shared" si="3011"/>
        <v>-5.0750000000000002</v>
      </c>
      <c r="AH812" s="31">
        <f t="shared" si="3012"/>
        <v>-10.183</v>
      </c>
      <c r="AI812" s="31">
        <f t="shared" si="3008"/>
        <v>-4.1929999999999996</v>
      </c>
    </row>
    <row r="813" spans="2:35" x14ac:dyDescent="0.2">
      <c r="B813" t="s">
        <v>129</v>
      </c>
      <c r="D813" s="36" t="s">
        <v>76</v>
      </c>
      <c r="E813" s="18">
        <v>-6.351</v>
      </c>
      <c r="F813" s="18">
        <v>-15.606</v>
      </c>
      <c r="G813" s="18">
        <v>-20.657</v>
      </c>
      <c r="H813" s="18">
        <v>-7.2999999999999995E-2</v>
      </c>
      <c r="I813" s="18">
        <v>4.101</v>
      </c>
      <c r="J813" s="18">
        <v>6.14</v>
      </c>
      <c r="K813" s="18">
        <v>2.8690000000000002</v>
      </c>
      <c r="L813" s="18">
        <v>-2.0030000000000001</v>
      </c>
      <c r="M813" s="18">
        <v>-4.01</v>
      </c>
      <c r="N813" s="18">
        <v>-9.7840000000000007</v>
      </c>
      <c r="O813" s="18">
        <v>-5.52</v>
      </c>
      <c r="P813" s="18">
        <v>2.8690000000000002</v>
      </c>
      <c r="Q813" s="18">
        <v>5.1260000000000003</v>
      </c>
      <c r="R813" s="18">
        <v>18.492999999999999</v>
      </c>
      <c r="S813" s="18">
        <v>27.318999999999999</v>
      </c>
      <c r="T813" s="18">
        <v>-0.221</v>
      </c>
      <c r="U813" s="18">
        <v>4.0659999999999998</v>
      </c>
      <c r="V813" s="18">
        <v>-3.4249999999999998</v>
      </c>
      <c r="W813" s="18">
        <v>-4.7709999999999999</v>
      </c>
      <c r="X813" s="18">
        <v>1.369</v>
      </c>
      <c r="Y813" s="18">
        <v>-4.07</v>
      </c>
      <c r="Z813" s="18"/>
      <c r="AA813" s="18"/>
      <c r="AB813" s="18"/>
      <c r="AC813" s="18"/>
      <c r="AD813" s="18">
        <v>-13.147</v>
      </c>
      <c r="AE813" s="31">
        <f t="shared" si="3009"/>
        <v>-20.657</v>
      </c>
      <c r="AF813" s="31">
        <f t="shared" si="3010"/>
        <v>2.8690000000000002</v>
      </c>
      <c r="AG813" s="31">
        <f t="shared" si="3011"/>
        <v>-5.52</v>
      </c>
      <c r="AH813" s="31">
        <f t="shared" si="3012"/>
        <v>27.318999999999999</v>
      </c>
      <c r="AI813" s="31">
        <f t="shared" si="3008"/>
        <v>-4.7709999999999999</v>
      </c>
    </row>
    <row r="814" spans="2:35" x14ac:dyDescent="0.2">
      <c r="B814" t="s">
        <v>128</v>
      </c>
      <c r="D814" s="36" t="s">
        <v>76</v>
      </c>
      <c r="E814" s="18">
        <v>0.66100000000000003</v>
      </c>
      <c r="F814" s="18">
        <v>0.46800000000000003</v>
      </c>
      <c r="G814" s="18">
        <v>-6.46</v>
      </c>
      <c r="H814" s="18">
        <v>4.1379999999999999</v>
      </c>
      <c r="I814" s="18">
        <v>5.1360000000000001</v>
      </c>
      <c r="J814" s="18">
        <v>6.4029999999999996</v>
      </c>
      <c r="K814" s="18">
        <v>3.8439999999999999</v>
      </c>
      <c r="L814" s="18">
        <v>1.952</v>
      </c>
      <c r="M814" s="18">
        <v>0.59099999999999997</v>
      </c>
      <c r="N814" s="18">
        <v>-3.9359999999999999</v>
      </c>
      <c r="O814" s="18">
        <v>-4.2960000000000003</v>
      </c>
      <c r="P814" s="18">
        <v>-23.375</v>
      </c>
      <c r="Q814" s="18">
        <v>22.234000000000002</v>
      </c>
      <c r="R814" s="18">
        <v>9.7789999999999999</v>
      </c>
      <c r="S814" s="18">
        <v>12.396000000000001</v>
      </c>
      <c r="T814" s="18">
        <v>1.3280000000000001</v>
      </c>
      <c r="U814" s="18">
        <v>-0.73499999999999999</v>
      </c>
      <c r="V814" s="18">
        <v>3.3029999999999999</v>
      </c>
      <c r="W814" s="18">
        <v>-4.9969999999999999</v>
      </c>
      <c r="X814" s="18">
        <v>-1.254</v>
      </c>
      <c r="Y814" s="18">
        <v>-7.26</v>
      </c>
      <c r="Z814" s="18"/>
      <c r="AA814" s="18"/>
      <c r="AB814" s="18"/>
      <c r="AC814" s="18"/>
      <c r="AD814" s="18">
        <v>-1.482</v>
      </c>
      <c r="AE814" s="31">
        <f t="shared" si="3009"/>
        <v>-6.46</v>
      </c>
      <c r="AF814" s="31">
        <f t="shared" si="3010"/>
        <v>3.8439999999999999</v>
      </c>
      <c r="AG814" s="31">
        <f t="shared" si="3011"/>
        <v>-4.2960000000000003</v>
      </c>
      <c r="AH814" s="31">
        <f t="shared" si="3012"/>
        <v>12.396000000000001</v>
      </c>
      <c r="AI814" s="31">
        <f t="shared" si="3008"/>
        <v>-4.9969999999999999</v>
      </c>
    </row>
    <row r="815" spans="2:35" x14ac:dyDescent="0.2">
      <c r="B815" t="s">
        <v>130</v>
      </c>
      <c r="D815" s="36" t="s">
        <v>76</v>
      </c>
      <c r="E815" s="18">
        <v>-96.445999999999998</v>
      </c>
      <c r="F815" s="18">
        <v>-171.19</v>
      </c>
      <c r="G815" s="18">
        <v>-301.01799999999997</v>
      </c>
      <c r="H815" s="18">
        <v>-14.211</v>
      </c>
      <c r="I815" s="18">
        <v>27.727</v>
      </c>
      <c r="J815" s="18">
        <v>4.6079999999999997</v>
      </c>
      <c r="K815" s="18">
        <v>-143.52799999999999</v>
      </c>
      <c r="L815" s="18">
        <v>-111.42100000000001</v>
      </c>
      <c r="M815" s="18">
        <v>-354.334</v>
      </c>
      <c r="N815" s="18">
        <v>-703.29200000000003</v>
      </c>
      <c r="O815" s="18">
        <v>-1057.5899999999999</v>
      </c>
      <c r="P815" s="18">
        <v>46.768000000000001</v>
      </c>
      <c r="Q815" s="18">
        <v>-90.49</v>
      </c>
      <c r="R815" s="18">
        <v>-430.14800000000002</v>
      </c>
      <c r="S815" s="18">
        <v>-760.66</v>
      </c>
      <c r="T815" s="18">
        <v>-101.97799999999999</v>
      </c>
      <c r="U815" s="18">
        <v>-197.24299999999999</v>
      </c>
      <c r="V815" s="18">
        <v>-669.55</v>
      </c>
      <c r="W815" s="18">
        <v>-1132.0909999999999</v>
      </c>
      <c r="X815" s="18">
        <v>-299.08100000000002</v>
      </c>
      <c r="Y815" s="18">
        <v>-666.37900000000002</v>
      </c>
      <c r="Z815" s="18"/>
      <c r="AA815" s="18"/>
      <c r="AB815" s="18"/>
      <c r="AC815" s="18"/>
      <c r="AD815" s="18">
        <v>-242.31899999999999</v>
      </c>
      <c r="AE815" s="31">
        <f t="shared" si="3009"/>
        <v>-301.01799999999997</v>
      </c>
      <c r="AF815" s="31">
        <f t="shared" si="3010"/>
        <v>-143.52799999999999</v>
      </c>
      <c r="AG815" s="31">
        <f t="shared" si="3011"/>
        <v>-1057.5899999999999</v>
      </c>
      <c r="AH815" s="31">
        <f t="shared" si="3012"/>
        <v>-760.66</v>
      </c>
      <c r="AI815" s="31">
        <f t="shared" si="3008"/>
        <v>-1132.0909999999999</v>
      </c>
    </row>
    <row r="816" spans="2:35" x14ac:dyDescent="0.2">
      <c r="B816" t="s">
        <v>131</v>
      </c>
      <c r="D816" s="36" t="s">
        <v>76</v>
      </c>
      <c r="E816" s="18">
        <v>-23.332999999999998</v>
      </c>
      <c r="F816" s="18">
        <v>-8.07</v>
      </c>
      <c r="G816" s="18">
        <v>-4.1740000000000004</v>
      </c>
      <c r="H816" s="18">
        <v>-5.4870000000000001</v>
      </c>
      <c r="I816" s="18">
        <v>-2.605</v>
      </c>
      <c r="J816" s="18">
        <v>-11.03</v>
      </c>
      <c r="K816" s="18">
        <v>0.89600000000000002</v>
      </c>
      <c r="L816" s="18">
        <v>-3.6379999999999999</v>
      </c>
      <c r="M816" s="18">
        <v>-6.5759999999999996</v>
      </c>
      <c r="N816" s="18">
        <v>-13.750999999999999</v>
      </c>
      <c r="O816" s="18">
        <v>-11.663</v>
      </c>
      <c r="P816" s="18">
        <v>-31.387</v>
      </c>
      <c r="Q816" s="18">
        <v>-25.513999999999999</v>
      </c>
      <c r="R816" s="18">
        <v>-23.704999999999998</v>
      </c>
      <c r="S816" s="18">
        <v>-24.788</v>
      </c>
      <c r="T816" s="18">
        <v>-34.093000000000004</v>
      </c>
      <c r="U816" s="18">
        <v>-29.827000000000002</v>
      </c>
      <c r="V816" s="18">
        <v>-31.311</v>
      </c>
      <c r="W816" s="18">
        <v>-5.407</v>
      </c>
      <c r="X816" s="18">
        <v>-11.417999999999999</v>
      </c>
      <c r="Y816" s="18">
        <v>-18.245999999999999</v>
      </c>
      <c r="Z816" s="18"/>
      <c r="AA816" s="18"/>
      <c r="AB816" s="18"/>
      <c r="AC816" s="18"/>
      <c r="AD816" s="18">
        <v>-2.4249999999999998</v>
      </c>
      <c r="AE816" s="31">
        <f t="shared" si="3009"/>
        <v>-4.1740000000000004</v>
      </c>
      <c r="AF816" s="31">
        <f t="shared" si="3010"/>
        <v>0.89600000000000002</v>
      </c>
      <c r="AG816" s="31">
        <f t="shared" si="3011"/>
        <v>-11.663</v>
      </c>
      <c r="AH816" s="31">
        <f t="shared" si="3012"/>
        <v>-24.788</v>
      </c>
      <c r="AI816" s="31">
        <f t="shared" si="3008"/>
        <v>-5.407</v>
      </c>
    </row>
    <row r="817" spans="2:35" x14ac:dyDescent="0.2">
      <c r="B817" t="s">
        <v>132</v>
      </c>
      <c r="D817" s="36" t="s">
        <v>76</v>
      </c>
      <c r="E817" s="18">
        <v>1.2010000000000001</v>
      </c>
      <c r="F817" s="18">
        <v>1.0289999999999999</v>
      </c>
      <c r="G817" s="18">
        <v>2.9510000000000001</v>
      </c>
      <c r="H817" s="18">
        <v>-3</v>
      </c>
      <c r="I817" s="18">
        <v>-3</v>
      </c>
      <c r="J817" s="18">
        <v>-3</v>
      </c>
      <c r="K817" s="18">
        <v>-3</v>
      </c>
      <c r="L817" s="18">
        <v>0</v>
      </c>
      <c r="M817" s="18">
        <v>4</v>
      </c>
      <c r="N817" s="18">
        <v>26.318000000000001</v>
      </c>
      <c r="O817" s="18">
        <v>76.430000000000007</v>
      </c>
      <c r="P817" s="18">
        <v>-0.67900000000000005</v>
      </c>
      <c r="Q817" s="18">
        <v>-55.503</v>
      </c>
      <c r="R817" s="18">
        <v>30.54</v>
      </c>
      <c r="S817" s="18">
        <v>-60.057000000000002</v>
      </c>
      <c r="T817" s="18">
        <v>116.646</v>
      </c>
      <c r="U817" s="18">
        <v>122.783</v>
      </c>
      <c r="V817" s="18">
        <v>-11.368</v>
      </c>
      <c r="W817" s="18">
        <v>-27.59</v>
      </c>
      <c r="X817" s="18">
        <v>103.733</v>
      </c>
      <c r="Y817" s="18">
        <v>26.86</v>
      </c>
      <c r="Z817" s="18"/>
      <c r="AA817" s="18"/>
      <c r="AB817" s="18"/>
      <c r="AC817" s="18"/>
      <c r="AD817" s="18">
        <v>-62.857999999999997</v>
      </c>
      <c r="AE817" s="31">
        <f t="shared" si="3009"/>
        <v>2.9510000000000001</v>
      </c>
      <c r="AF817" s="31">
        <f t="shared" si="3010"/>
        <v>-3</v>
      </c>
      <c r="AG817" s="31">
        <f t="shared" si="3011"/>
        <v>76.430000000000007</v>
      </c>
      <c r="AH817" s="31">
        <f t="shared" si="3012"/>
        <v>-60.057000000000002</v>
      </c>
      <c r="AI817" s="31">
        <f t="shared" si="3008"/>
        <v>-27.59</v>
      </c>
    </row>
    <row r="818" spans="2:35" x14ac:dyDescent="0.2">
      <c r="B818" t="s">
        <v>133</v>
      </c>
      <c r="D818" s="36" t="s">
        <v>76</v>
      </c>
      <c r="E818" s="18">
        <v>176.33099999999999</v>
      </c>
      <c r="F818" s="18">
        <v>274.428</v>
      </c>
      <c r="G818" s="18">
        <v>417.29500000000002</v>
      </c>
      <c r="H818" s="18">
        <v>-53.298000000000002</v>
      </c>
      <c r="I818" s="18">
        <v>170.71299999999999</v>
      </c>
      <c r="J818" s="18">
        <v>302.60599999999999</v>
      </c>
      <c r="K818" s="18">
        <v>489.34300000000002</v>
      </c>
      <c r="L818" s="18">
        <v>113.878</v>
      </c>
      <c r="M818" s="18">
        <v>376.005</v>
      </c>
      <c r="N818" s="18">
        <v>491.45100000000002</v>
      </c>
      <c r="O818" s="18">
        <v>597.54200000000003</v>
      </c>
      <c r="P818" s="18">
        <v>-80.594999999999999</v>
      </c>
      <c r="Q818" s="18">
        <v>309.91500000000002</v>
      </c>
      <c r="R818" s="18">
        <v>559.84100000000001</v>
      </c>
      <c r="S818" s="18">
        <v>1186.731</v>
      </c>
      <c r="T818" s="18">
        <v>89.325000000000003</v>
      </c>
      <c r="U818" s="18">
        <v>524.39099999999996</v>
      </c>
      <c r="V818" s="18">
        <v>813.09100000000001</v>
      </c>
      <c r="W818" s="18">
        <v>1434.259</v>
      </c>
      <c r="X818" s="18">
        <v>-179.64699999999999</v>
      </c>
      <c r="Y818" s="18">
        <v>244.84700000000001</v>
      </c>
      <c r="Z818" s="18"/>
      <c r="AA818" s="18"/>
      <c r="AB818" s="18"/>
      <c r="AC818" s="18"/>
      <c r="AD818" s="18">
        <v>211.05799999999999</v>
      </c>
      <c r="AE818" s="31">
        <f t="shared" si="3009"/>
        <v>417.29500000000002</v>
      </c>
      <c r="AF818" s="31">
        <f t="shared" si="3010"/>
        <v>489.34300000000002</v>
      </c>
      <c r="AG818" s="31">
        <f t="shared" si="3011"/>
        <v>597.54200000000003</v>
      </c>
      <c r="AH818" s="31">
        <f t="shared" si="3012"/>
        <v>1186.731</v>
      </c>
      <c r="AI818" s="31">
        <f t="shared" si="3008"/>
        <v>1434.259</v>
      </c>
    </row>
    <row r="819" spans="2:35" x14ac:dyDescent="0.2">
      <c r="B819" t="s">
        <v>134</v>
      </c>
      <c r="D819" s="36" t="s">
        <v>76</v>
      </c>
      <c r="E819" s="18">
        <v>3.1829999999999998</v>
      </c>
      <c r="F819" s="18">
        <v>4.0750000000000002</v>
      </c>
      <c r="G819" s="18">
        <v>8.8379999999999992</v>
      </c>
      <c r="H819" s="18">
        <v>-8.8379999999999992</v>
      </c>
      <c r="I819" s="18">
        <v>-7.9669999999999996</v>
      </c>
      <c r="J819" s="18">
        <v>-8.1189999999999998</v>
      </c>
      <c r="K819" s="18">
        <v>-5.8460000000000001</v>
      </c>
      <c r="L819" s="18">
        <v>-0.74199999999999999</v>
      </c>
      <c r="M819" s="18">
        <v>0.219</v>
      </c>
      <c r="N819" s="18">
        <v>3.1659999999999999</v>
      </c>
      <c r="O819" s="18">
        <v>-0.58499999999999996</v>
      </c>
      <c r="P819" s="18">
        <v>-1.37</v>
      </c>
      <c r="Q819" s="18">
        <v>-2.282</v>
      </c>
      <c r="R819" s="18">
        <v>-2.14</v>
      </c>
      <c r="S819" s="18">
        <v>-2.2610000000000001</v>
      </c>
      <c r="T819" s="18">
        <v>0.90500000000000003</v>
      </c>
      <c r="U819" s="18">
        <v>0.45800000000000002</v>
      </c>
      <c r="V819" s="18">
        <v>0.88100000000000001</v>
      </c>
      <c r="W819" s="18">
        <v>1.0189999999999999</v>
      </c>
      <c r="X819" s="18">
        <v>0.35</v>
      </c>
      <c r="Y819" s="18">
        <v>-0.54700000000000004</v>
      </c>
      <c r="Z819" s="18"/>
      <c r="AA819" s="18"/>
      <c r="AB819" s="18"/>
      <c r="AC819" s="18"/>
      <c r="AD819" s="18">
        <v>-1.3120000000000001</v>
      </c>
      <c r="AE819" s="31">
        <f t="shared" si="3009"/>
        <v>8.8379999999999992</v>
      </c>
      <c r="AF819" s="31">
        <f t="shared" si="3010"/>
        <v>-5.8460000000000001</v>
      </c>
      <c r="AG819" s="31">
        <f t="shared" si="3011"/>
        <v>-0.58499999999999996</v>
      </c>
      <c r="AH819" s="31">
        <f t="shared" si="3012"/>
        <v>-2.2610000000000001</v>
      </c>
      <c r="AI819" s="31">
        <f t="shared" si="3008"/>
        <v>1.0189999999999999</v>
      </c>
    </row>
    <row r="820" spans="2:35" ht="13.5" x14ac:dyDescent="0.35">
      <c r="B820" t="s">
        <v>135</v>
      </c>
      <c r="D820" s="37" t="s">
        <v>76</v>
      </c>
      <c r="E820" s="21">
        <v>-16.309999999999999</v>
      </c>
      <c r="F820" s="21">
        <v>-8.3369999999999997</v>
      </c>
      <c r="G820" s="21">
        <v>-8.2270000000000003</v>
      </c>
      <c r="H820" s="21">
        <v>-1.139</v>
      </c>
      <c r="I820" s="21">
        <v>-0.41</v>
      </c>
      <c r="J820" s="21">
        <v>11.393000000000001</v>
      </c>
      <c r="K820" s="21">
        <v>-2.2890000000000001</v>
      </c>
      <c r="L820" s="21">
        <v>-7.3010000000000002</v>
      </c>
      <c r="M820" s="21">
        <v>2.5369999999999999</v>
      </c>
      <c r="N820" s="21">
        <v>1.008</v>
      </c>
      <c r="O820" s="21">
        <v>14.5</v>
      </c>
      <c r="P820" s="21">
        <v>-9.73</v>
      </c>
      <c r="Q820" s="21">
        <v>-6.4470000000000001</v>
      </c>
      <c r="R820" s="21">
        <v>-2.4</v>
      </c>
      <c r="S820" s="21">
        <v>13.981999999999999</v>
      </c>
      <c r="T820" s="21">
        <v>-4.5279999999999996</v>
      </c>
      <c r="U820" s="21">
        <v>2.0470000000000002</v>
      </c>
      <c r="V820" s="21">
        <v>2.2429999999999999</v>
      </c>
      <c r="W820" s="21">
        <v>28.707999999999998</v>
      </c>
      <c r="X820" s="21">
        <v>-30.677</v>
      </c>
      <c r="Y820" s="21">
        <v>-21.861000000000001</v>
      </c>
      <c r="Z820" s="21"/>
      <c r="AA820" s="21"/>
      <c r="AB820" s="21"/>
      <c r="AC820" s="21"/>
      <c r="AD820" s="21">
        <v>-4.2889999999999997</v>
      </c>
      <c r="AE820" s="32">
        <f t="shared" si="3009"/>
        <v>-8.2270000000000003</v>
      </c>
      <c r="AF820" s="32">
        <f t="shared" si="3010"/>
        <v>-2.2890000000000001</v>
      </c>
      <c r="AG820" s="32">
        <f t="shared" si="3011"/>
        <v>14.5</v>
      </c>
      <c r="AH820" s="32">
        <f t="shared" si="3012"/>
        <v>13.981999999999999</v>
      </c>
      <c r="AI820" s="32">
        <f t="shared" si="3008"/>
        <v>28.707999999999998</v>
      </c>
    </row>
    <row r="821" spans="2:35" x14ac:dyDescent="0.2">
      <c r="B821" s="3" t="s">
        <v>136</v>
      </c>
      <c r="D821" s="45" t="str">
        <f>IFERROR(D811+SUM(D812:D820),"n/a")</f>
        <v>n/a</v>
      </c>
      <c r="E821" s="45">
        <f t="shared" ref="E821:V821" si="3023">IFERROR(E811+SUM(E812:E820),"n/a")</f>
        <v>154.827</v>
      </c>
      <c r="F821" s="45">
        <f t="shared" si="3023"/>
        <v>259.06400000000002</v>
      </c>
      <c r="G821" s="45">
        <f t="shared" si="3023"/>
        <v>337.98100000000011</v>
      </c>
      <c r="H821" s="45">
        <f t="shared" si="3023"/>
        <v>-2.2109999999999843</v>
      </c>
      <c r="I821" s="45">
        <f t="shared" si="3023"/>
        <v>356.59899999999999</v>
      </c>
      <c r="J821" s="45">
        <f t="shared" si="3023"/>
        <v>542.40000000000009</v>
      </c>
      <c r="K821" s="45">
        <f t="shared" si="3023"/>
        <v>673.50400000000013</v>
      </c>
      <c r="L821" s="45">
        <f t="shared" si="3023"/>
        <v>70.630999999999972</v>
      </c>
      <c r="M821" s="45">
        <f t="shared" si="3023"/>
        <v>222.65899999999991</v>
      </c>
      <c r="N821" s="45">
        <f t="shared" si="3023"/>
        <v>149.614</v>
      </c>
      <c r="O821" s="45">
        <f t="shared" si="3023"/>
        <v>155.47200000000004</v>
      </c>
      <c r="P821" s="45">
        <f t="shared" si="3023"/>
        <v>56.516999999999953</v>
      </c>
      <c r="Q821" s="45">
        <f t="shared" si="3023"/>
        <v>493.76800000000003</v>
      </c>
      <c r="R821" s="45">
        <f t="shared" si="3023"/>
        <v>660.64399999999989</v>
      </c>
      <c r="S821" s="45">
        <f t="shared" si="3023"/>
        <v>1154.4069999999999</v>
      </c>
      <c r="T821" s="45">
        <f t="shared" si="3023"/>
        <v>260.12299999999993</v>
      </c>
      <c r="U821" s="45">
        <f t="shared" si="3023"/>
        <v>853.59800000000007</v>
      </c>
      <c r="V821" s="45">
        <f t="shared" si="3023"/>
        <v>760.42200000000003</v>
      </c>
      <c r="W821" s="45">
        <f t="shared" ref="W821:X821" si="3024">IFERROR(W811+SUM(W812:W820),"n/a")</f>
        <v>1287.912</v>
      </c>
      <c r="X821" s="45">
        <f t="shared" si="3024"/>
        <v>-136.62400000000008</v>
      </c>
      <c r="Y821" s="45">
        <f t="shared" ref="Y821" si="3025">IFERROR(Y811+SUM(Y812:Y820),"n/a")</f>
        <v>181.94600000000003</v>
      </c>
      <c r="AD821" s="45">
        <f t="shared" ref="AD821" si="3026">IFERROR(AD811+SUM(AD812:AD820),"n/a")</f>
        <v>57.724999999999909</v>
      </c>
      <c r="AE821" s="45">
        <f t="shared" si="3009"/>
        <v>337.98100000000011</v>
      </c>
      <c r="AF821" s="45">
        <f t="shared" si="3010"/>
        <v>673.50400000000013</v>
      </c>
      <c r="AG821" s="45">
        <f t="shared" si="3011"/>
        <v>155.47200000000004</v>
      </c>
      <c r="AH821" s="45">
        <f t="shared" si="3012"/>
        <v>1154.4069999999999</v>
      </c>
      <c r="AI821" s="45">
        <f t="shared" si="3008"/>
        <v>1287.912</v>
      </c>
    </row>
    <row r="822" spans="2:35" ht="13.5" x14ac:dyDescent="0.35">
      <c r="B822" t="s">
        <v>137</v>
      </c>
      <c r="D822" s="37" t="s">
        <v>76</v>
      </c>
      <c r="E822" s="21">
        <v>-6.9210000000000003</v>
      </c>
      <c r="F822" s="21">
        <v>-14.427</v>
      </c>
      <c r="G822" s="21">
        <v>-41.634</v>
      </c>
      <c r="H822" s="21">
        <v>-11.228</v>
      </c>
      <c r="I822" s="21">
        <v>-21.811</v>
      </c>
      <c r="J822" s="21">
        <v>-32.634</v>
      </c>
      <c r="K822" s="21">
        <v>-55.774999999999999</v>
      </c>
      <c r="L822" s="21">
        <v>-13.755000000000001</v>
      </c>
      <c r="M822" s="21">
        <v>-29.29</v>
      </c>
      <c r="N822" s="21">
        <v>-47.168999999999997</v>
      </c>
      <c r="O822" s="21">
        <v>-85.120999999999995</v>
      </c>
      <c r="P822" s="21">
        <v>-23.138000000000002</v>
      </c>
      <c r="Q822" s="21">
        <v>-55.552</v>
      </c>
      <c r="R822" s="21">
        <v>-86.896000000000001</v>
      </c>
      <c r="S822" s="21">
        <v>-133.422</v>
      </c>
      <c r="T822" s="21">
        <v>-32.185000000000002</v>
      </c>
      <c r="U822" s="21">
        <v>-71.209999999999994</v>
      </c>
      <c r="V822" s="21">
        <v>-110.435</v>
      </c>
      <c r="W822" s="21">
        <v>-181.78399999999999</v>
      </c>
      <c r="X822" s="21">
        <v>-42.234000000000002</v>
      </c>
      <c r="Y822" s="21">
        <v>-82.153000000000006</v>
      </c>
      <c r="AD822" s="21">
        <v>-22.068000000000001</v>
      </c>
      <c r="AE822" s="32">
        <f t="shared" si="3009"/>
        <v>-41.634</v>
      </c>
      <c r="AF822" s="32">
        <f t="shared" si="3010"/>
        <v>-55.774999999999999</v>
      </c>
      <c r="AG822" s="32">
        <f t="shared" si="3011"/>
        <v>-85.120999999999995</v>
      </c>
      <c r="AH822" s="32">
        <f t="shared" si="3012"/>
        <v>-133.422</v>
      </c>
      <c r="AI822" s="32">
        <f t="shared" si="3008"/>
        <v>-181.78399999999999</v>
      </c>
    </row>
    <row r="823" spans="2:35" x14ac:dyDescent="0.2">
      <c r="B823" s="6" t="s">
        <v>138</v>
      </c>
      <c r="D823" s="42" t="str">
        <f>IFERROR(D821+D822,"n/a")</f>
        <v>n/a</v>
      </c>
      <c r="E823" s="42">
        <f t="shared" ref="E823:V823" si="3027">IFERROR(E821+E822,"n/a")</f>
        <v>147.90600000000001</v>
      </c>
      <c r="F823" s="42">
        <f t="shared" si="3027"/>
        <v>244.63700000000003</v>
      </c>
      <c r="G823" s="42">
        <f t="shared" si="3027"/>
        <v>296.34700000000009</v>
      </c>
      <c r="H823" s="42">
        <f t="shared" si="3027"/>
        <v>-13.438999999999984</v>
      </c>
      <c r="I823" s="42">
        <f t="shared" si="3027"/>
        <v>334.78800000000001</v>
      </c>
      <c r="J823" s="42">
        <f t="shared" si="3027"/>
        <v>509.76600000000008</v>
      </c>
      <c r="K823" s="42">
        <f t="shared" si="3027"/>
        <v>617.72900000000016</v>
      </c>
      <c r="L823" s="42">
        <f t="shared" si="3027"/>
        <v>56.875999999999969</v>
      </c>
      <c r="M823" s="42">
        <f t="shared" si="3027"/>
        <v>193.36899999999991</v>
      </c>
      <c r="N823" s="42">
        <f t="shared" si="3027"/>
        <v>102.44500000000001</v>
      </c>
      <c r="O823" s="42">
        <f t="shared" si="3027"/>
        <v>70.351000000000042</v>
      </c>
      <c r="P823" s="42">
        <f t="shared" si="3027"/>
        <v>33.378999999999948</v>
      </c>
      <c r="Q823" s="42">
        <f t="shared" si="3027"/>
        <v>438.21600000000001</v>
      </c>
      <c r="R823" s="42">
        <f t="shared" si="3027"/>
        <v>573.74799999999993</v>
      </c>
      <c r="S823" s="42">
        <f t="shared" si="3027"/>
        <v>1020.9849999999999</v>
      </c>
      <c r="T823" s="42">
        <f t="shared" si="3027"/>
        <v>227.93799999999993</v>
      </c>
      <c r="U823" s="42">
        <f t="shared" si="3027"/>
        <v>782.38800000000003</v>
      </c>
      <c r="V823" s="42">
        <f t="shared" si="3027"/>
        <v>649.98700000000008</v>
      </c>
      <c r="W823" s="42">
        <f t="shared" ref="W823:X823" si="3028">IFERROR(W821+W822,"n/a")</f>
        <v>1106.1280000000002</v>
      </c>
      <c r="X823" s="42">
        <f t="shared" si="3028"/>
        <v>-178.85800000000009</v>
      </c>
      <c r="Y823" s="42">
        <f t="shared" ref="Y823" si="3029">IFERROR(Y821+Y822,"n/a")</f>
        <v>99.793000000000021</v>
      </c>
      <c r="Z823" s="4"/>
      <c r="AA823" s="4"/>
      <c r="AB823" s="4"/>
      <c r="AC823" s="4"/>
      <c r="AD823" s="42">
        <f t="shared" ref="AD823" si="3030">IFERROR(AD821+AD822,"n/a")</f>
        <v>35.656999999999911</v>
      </c>
      <c r="AE823" s="42">
        <f t="shared" si="3009"/>
        <v>296.34700000000009</v>
      </c>
      <c r="AF823" s="42">
        <f t="shared" si="3010"/>
        <v>617.72900000000016</v>
      </c>
      <c r="AG823" s="42">
        <f t="shared" si="3011"/>
        <v>70.351000000000042</v>
      </c>
      <c r="AH823" s="42">
        <f t="shared" si="3012"/>
        <v>1020.9849999999999</v>
      </c>
      <c r="AI823" s="42">
        <f t="shared" si="3008"/>
        <v>1106.1280000000002</v>
      </c>
    </row>
    <row r="824" spans="2:35" x14ac:dyDescent="0.2">
      <c r="AE824" s="76"/>
      <c r="AF824" s="76"/>
      <c r="AG824" s="76"/>
      <c r="AH824" s="76"/>
      <c r="AI824" s="76"/>
    </row>
    <row r="825" spans="2:35" x14ac:dyDescent="0.2">
      <c r="B825" t="s">
        <v>139</v>
      </c>
      <c r="D825" s="36" t="s">
        <v>76</v>
      </c>
      <c r="E825" s="18">
        <v>-3.3889999999999998</v>
      </c>
      <c r="F825" s="18">
        <v>-12.33</v>
      </c>
      <c r="G825" s="18">
        <v>-16.931999999999999</v>
      </c>
      <c r="H825" s="18">
        <v>-4.1159999999999997</v>
      </c>
      <c r="I825" s="18">
        <v>-9.3650000000000002</v>
      </c>
      <c r="J825" s="18">
        <v>-19.326000000000001</v>
      </c>
      <c r="K825" s="18">
        <v>-18.189</v>
      </c>
      <c r="L825" s="18">
        <v>-3.633</v>
      </c>
      <c r="M825" s="18">
        <v>-8.9</v>
      </c>
      <c r="N825" s="18">
        <v>-13.848000000000001</v>
      </c>
      <c r="O825" s="18">
        <v>-24.901</v>
      </c>
      <c r="P825" s="18">
        <v>-6.1779999999999999</v>
      </c>
      <c r="Q825" s="18">
        <v>-20.869</v>
      </c>
      <c r="R825" s="18">
        <v>-34.655000000000001</v>
      </c>
      <c r="S825" s="18">
        <v>-59.468000000000004</v>
      </c>
      <c r="T825" s="18">
        <v>-7.1929999999999996</v>
      </c>
      <c r="U825" s="18">
        <v>-29.036999999999999</v>
      </c>
      <c r="V825" s="18">
        <v>-43.301000000000002</v>
      </c>
      <c r="W825" s="18">
        <v>-50.256999999999998</v>
      </c>
      <c r="X825" s="18">
        <v>-9.1579999999999995</v>
      </c>
      <c r="Y825" s="18">
        <v>-32.393999999999998</v>
      </c>
      <c r="AD825" s="18">
        <v>-10.991</v>
      </c>
      <c r="AE825" s="31">
        <f t="shared" ref="AE825:AE845" si="3031">+G825</f>
        <v>-16.931999999999999</v>
      </c>
      <c r="AF825" s="31">
        <f t="shared" ref="AF825:AF845" si="3032">+K825</f>
        <v>-18.189</v>
      </c>
      <c r="AG825" s="31">
        <f t="shared" ref="AG825:AG845" si="3033">+O825</f>
        <v>-24.901</v>
      </c>
      <c r="AH825" s="31">
        <f t="shared" ref="AH825:AH845" si="3034">+S825</f>
        <v>-59.468000000000004</v>
      </c>
      <c r="AI825" s="31">
        <f t="shared" ref="AI825:AI832" si="3035">+W825</f>
        <v>-50.256999999999998</v>
      </c>
    </row>
    <row r="826" spans="2:35" x14ac:dyDescent="0.2">
      <c r="B826" t="s">
        <v>140</v>
      </c>
      <c r="D826" s="36" t="s">
        <v>76</v>
      </c>
      <c r="E826" s="18">
        <v>0.219</v>
      </c>
      <c r="F826" s="18">
        <v>0.25600000000000001</v>
      </c>
      <c r="G826" s="18">
        <v>0.55600000000000005</v>
      </c>
      <c r="H826" s="18">
        <v>0.1</v>
      </c>
      <c r="I826" s="18">
        <v>0.55800000000000005</v>
      </c>
      <c r="J826" s="18">
        <v>5.4859999999999998</v>
      </c>
      <c r="K826" s="18">
        <v>0.69399999999999995</v>
      </c>
      <c r="L826" s="18">
        <v>1.4E-2</v>
      </c>
      <c r="M826" s="18">
        <v>0.23100000000000001</v>
      </c>
      <c r="N826" s="18">
        <v>0.28199999999999997</v>
      </c>
      <c r="O826" s="18">
        <v>0.38300000000000001</v>
      </c>
      <c r="P826" s="18">
        <v>0.316</v>
      </c>
      <c r="Q826" s="18">
        <v>0.34799999999999998</v>
      </c>
      <c r="R826" s="18">
        <v>3.8069999999999999</v>
      </c>
      <c r="S826" s="18">
        <v>0.52800000000000002</v>
      </c>
      <c r="T826" s="18">
        <v>3.5999999999999997E-2</v>
      </c>
      <c r="U826" s="18">
        <v>0.14199999999999999</v>
      </c>
      <c r="V826" s="18">
        <v>0.155</v>
      </c>
      <c r="W826" s="18">
        <v>0.221</v>
      </c>
      <c r="X826" s="18">
        <v>4.4999999999999998E-2</v>
      </c>
      <c r="Y826" s="18">
        <v>0.14799999999999999</v>
      </c>
      <c r="AD826" s="18">
        <v>0.436</v>
      </c>
      <c r="AE826" s="31">
        <f t="shared" si="3031"/>
        <v>0.55600000000000005</v>
      </c>
      <c r="AF826" s="31">
        <f t="shared" si="3032"/>
        <v>0.69399999999999995</v>
      </c>
      <c r="AG826" s="31">
        <f t="shared" si="3033"/>
        <v>0.38300000000000001</v>
      </c>
      <c r="AH826" s="31">
        <f t="shared" si="3034"/>
        <v>0.52800000000000002</v>
      </c>
      <c r="AI826" s="31">
        <f t="shared" si="3035"/>
        <v>0.221</v>
      </c>
    </row>
    <row r="827" spans="2:35" x14ac:dyDescent="0.2">
      <c r="B827" t="s">
        <v>144</v>
      </c>
      <c r="D827" s="36" t="s">
        <v>76</v>
      </c>
      <c r="E827" s="18">
        <v>478.28</v>
      </c>
      <c r="F827" s="18">
        <v>594.88400000000001</v>
      </c>
      <c r="G827" s="18">
        <v>296.31799999999998</v>
      </c>
      <c r="H827" s="18">
        <v>191.703</v>
      </c>
      <c r="I827" s="18">
        <v>315.56299999999999</v>
      </c>
      <c r="J827" s="18">
        <v>340.79199999999997</v>
      </c>
      <c r="K827" s="18">
        <v>396.61500000000001</v>
      </c>
      <c r="L827" s="18">
        <v>418.23899999999998</v>
      </c>
      <c r="M827" s="18">
        <v>537.24300000000005</v>
      </c>
      <c r="N827" s="18">
        <v>1070.491</v>
      </c>
      <c r="O827" s="18">
        <v>1362.3019999999999</v>
      </c>
      <c r="P827" s="18">
        <v>78.058000000000007</v>
      </c>
      <c r="Q827" s="18">
        <v>166.30600000000001</v>
      </c>
      <c r="R827" s="18">
        <v>609.55200000000002</v>
      </c>
      <c r="S827" s="18">
        <v>1091.9179999999999</v>
      </c>
      <c r="T827" s="18">
        <v>225.46700000000001</v>
      </c>
      <c r="U827" s="18">
        <v>997.85199999999998</v>
      </c>
      <c r="V827" s="18">
        <v>1751.6389999999999</v>
      </c>
      <c r="W827" s="18">
        <v>2481.23</v>
      </c>
      <c r="X827" s="18">
        <v>395.83800000000002</v>
      </c>
      <c r="Y827" s="18">
        <v>470.01100000000002</v>
      </c>
      <c r="AD827" s="18">
        <v>149.691</v>
      </c>
      <c r="AE827" s="31">
        <f t="shared" si="3031"/>
        <v>296.31799999999998</v>
      </c>
      <c r="AF827" s="31">
        <f t="shared" si="3032"/>
        <v>396.61500000000001</v>
      </c>
      <c r="AG827" s="31">
        <f t="shared" si="3033"/>
        <v>1362.3019999999999</v>
      </c>
      <c r="AH827" s="31">
        <f t="shared" si="3034"/>
        <v>1091.9179999999999</v>
      </c>
      <c r="AI827" s="31">
        <f t="shared" si="3035"/>
        <v>2481.23</v>
      </c>
    </row>
    <row r="828" spans="2:35" x14ac:dyDescent="0.2">
      <c r="B828" t="s">
        <v>145</v>
      </c>
      <c r="D828" s="36" t="s">
        <v>76</v>
      </c>
      <c r="E828" s="18">
        <v>-545.50400000000002</v>
      </c>
      <c r="F828" s="18">
        <v>-641.01</v>
      </c>
      <c r="G828" s="18">
        <v>-381.06700000000001</v>
      </c>
      <c r="H828" s="18">
        <v>-134.226</v>
      </c>
      <c r="I828" s="18">
        <v>-526.99900000000002</v>
      </c>
      <c r="J828" s="18">
        <v>-644.80399999999997</v>
      </c>
      <c r="K828" s="18">
        <v>-743.16899999999998</v>
      </c>
      <c r="L828" s="18">
        <v>-382.89</v>
      </c>
      <c r="M828" s="18">
        <v>-684.60900000000004</v>
      </c>
      <c r="N828" s="18">
        <v>-997.928</v>
      </c>
      <c r="O828" s="18">
        <v>-1047.4259999999999</v>
      </c>
      <c r="P828" s="18">
        <v>-19.210999999999999</v>
      </c>
      <c r="Q828" s="18">
        <v>-418.66500000000002</v>
      </c>
      <c r="R828" s="18">
        <v>-897.048</v>
      </c>
      <c r="S828" s="18">
        <v>-1520.1389999999999</v>
      </c>
      <c r="T828" s="18">
        <v>-458.49799999999999</v>
      </c>
      <c r="U828" s="18">
        <v>-1484.5129999999999</v>
      </c>
      <c r="V828" s="18">
        <v>-1976.8489999999999</v>
      </c>
      <c r="W828" s="18">
        <v>-2620.502</v>
      </c>
      <c r="X828" s="18">
        <v>-299.31200000000001</v>
      </c>
      <c r="Y828" s="18">
        <v>-394.14400000000001</v>
      </c>
      <c r="AD828" s="18">
        <v>-268.42200000000003</v>
      </c>
      <c r="AE828" s="31">
        <f t="shared" si="3031"/>
        <v>-381.06700000000001</v>
      </c>
      <c r="AF828" s="31">
        <f t="shared" si="3032"/>
        <v>-743.16899999999998</v>
      </c>
      <c r="AG828" s="31">
        <f t="shared" si="3033"/>
        <v>-1047.4259999999999</v>
      </c>
      <c r="AH828" s="31">
        <f t="shared" si="3034"/>
        <v>-1520.1389999999999</v>
      </c>
      <c r="AI828" s="31">
        <f t="shared" si="3035"/>
        <v>-2620.502</v>
      </c>
    </row>
    <row r="829" spans="2:35" x14ac:dyDescent="0.2">
      <c r="B829" t="s">
        <v>143</v>
      </c>
      <c r="D829" s="36" t="s">
        <v>76</v>
      </c>
      <c r="E829" s="18">
        <v>0</v>
      </c>
      <c r="F829" s="18">
        <v>0</v>
      </c>
      <c r="G829" s="18">
        <v>0</v>
      </c>
      <c r="H829" s="18">
        <v>0</v>
      </c>
      <c r="I829" s="18">
        <v>0</v>
      </c>
      <c r="J829" s="18">
        <v>-0.66300000000000003</v>
      </c>
      <c r="K829" s="18">
        <v>-0.66200000000000003</v>
      </c>
      <c r="L829" s="18">
        <v>0</v>
      </c>
      <c r="M829" s="18">
        <v>0</v>
      </c>
      <c r="N829" s="18">
        <v>0</v>
      </c>
      <c r="O829" s="18">
        <v>-5.1100000000000003</v>
      </c>
      <c r="P829" s="18">
        <v>0</v>
      </c>
      <c r="Q829" s="18">
        <v>0</v>
      </c>
      <c r="R829" s="18">
        <v>0</v>
      </c>
      <c r="S829" s="18">
        <v>0</v>
      </c>
      <c r="T829" s="18">
        <v>-5</v>
      </c>
      <c r="U829" s="18">
        <v>-4.82</v>
      </c>
      <c r="V829" s="18">
        <v>-4.82</v>
      </c>
      <c r="W829" s="18">
        <v>-29.052</v>
      </c>
      <c r="X829" s="18">
        <v>0</v>
      </c>
      <c r="Y829" s="18">
        <v>0</v>
      </c>
      <c r="AD829" s="18">
        <v>0</v>
      </c>
      <c r="AE829" s="31">
        <f t="shared" si="3031"/>
        <v>0</v>
      </c>
      <c r="AF829" s="31">
        <f t="shared" si="3032"/>
        <v>-0.66200000000000003</v>
      </c>
      <c r="AG829" s="31">
        <f t="shared" si="3033"/>
        <v>-5.1100000000000003</v>
      </c>
      <c r="AH829" s="31">
        <f t="shared" si="3034"/>
        <v>0</v>
      </c>
      <c r="AI829" s="31">
        <f t="shared" si="3035"/>
        <v>-29.052</v>
      </c>
    </row>
    <row r="830" spans="2:35" x14ac:dyDescent="0.2">
      <c r="B830" t="s">
        <v>142</v>
      </c>
      <c r="D830" s="36" t="s">
        <v>76</v>
      </c>
      <c r="E830" s="18">
        <v>0</v>
      </c>
      <c r="F830" s="18">
        <v>0</v>
      </c>
      <c r="G830" s="18">
        <v>0</v>
      </c>
      <c r="H830" s="18">
        <v>0</v>
      </c>
      <c r="I830" s="18">
        <v>0</v>
      </c>
      <c r="J830" s="18">
        <v>0</v>
      </c>
      <c r="K830" s="18">
        <v>0</v>
      </c>
      <c r="L830" s="18">
        <v>4.5</v>
      </c>
      <c r="M830" s="18">
        <v>4.5</v>
      </c>
      <c r="N830" s="18">
        <v>4.5</v>
      </c>
      <c r="O830" s="18">
        <v>4.5</v>
      </c>
      <c r="P830" s="18">
        <v>0</v>
      </c>
      <c r="Q830" s="18">
        <v>0</v>
      </c>
      <c r="R830" s="18">
        <v>0</v>
      </c>
      <c r="S830" s="18">
        <v>0</v>
      </c>
      <c r="T830" s="18">
        <v>0</v>
      </c>
      <c r="U830" s="18">
        <v>0</v>
      </c>
      <c r="V830" s="18">
        <v>0</v>
      </c>
      <c r="W830" s="18">
        <v>0</v>
      </c>
      <c r="X830" s="18">
        <v>0</v>
      </c>
      <c r="Y830" s="18">
        <v>0</v>
      </c>
      <c r="AD830" s="18">
        <v>0</v>
      </c>
      <c r="AE830" s="31">
        <f t="shared" si="3031"/>
        <v>0</v>
      </c>
      <c r="AF830" s="31">
        <f t="shared" si="3032"/>
        <v>0</v>
      </c>
      <c r="AG830" s="31">
        <f t="shared" si="3033"/>
        <v>4.5</v>
      </c>
      <c r="AH830" s="31">
        <f t="shared" si="3034"/>
        <v>0</v>
      </c>
      <c r="AI830" s="31">
        <f t="shared" si="3035"/>
        <v>0</v>
      </c>
    </row>
    <row r="831" spans="2:35" ht="13.5" x14ac:dyDescent="0.35">
      <c r="B831" t="s">
        <v>141</v>
      </c>
      <c r="D831" s="37" t="s">
        <v>76</v>
      </c>
      <c r="E831" s="21">
        <v>0</v>
      </c>
      <c r="F831" s="21">
        <v>-11.73</v>
      </c>
      <c r="G831" s="21">
        <v>-11.73</v>
      </c>
      <c r="H831" s="21">
        <v>0</v>
      </c>
      <c r="I831" s="21">
        <v>0</v>
      </c>
      <c r="J831" s="21">
        <v>0</v>
      </c>
      <c r="K831" s="21">
        <v>0</v>
      </c>
      <c r="L831" s="21">
        <v>0</v>
      </c>
      <c r="M831" s="21">
        <v>0</v>
      </c>
      <c r="N831" s="21">
        <v>0</v>
      </c>
      <c r="O831" s="21">
        <v>0</v>
      </c>
      <c r="P831" s="21">
        <v>0</v>
      </c>
      <c r="Q831" s="21">
        <v>0</v>
      </c>
      <c r="R831" s="21">
        <v>0</v>
      </c>
      <c r="S831" s="21">
        <v>0</v>
      </c>
      <c r="T831" s="21">
        <v>0</v>
      </c>
      <c r="U831" s="21">
        <v>0</v>
      </c>
      <c r="V831" s="21">
        <v>0</v>
      </c>
      <c r="W831" s="21">
        <v>0</v>
      </c>
      <c r="X831" s="21">
        <v>0</v>
      </c>
      <c r="Y831" s="21">
        <v>0</v>
      </c>
      <c r="Z831" s="57"/>
      <c r="AA831" s="57"/>
      <c r="AB831" s="57"/>
      <c r="AC831" s="57"/>
      <c r="AD831" s="21">
        <v>0</v>
      </c>
      <c r="AE831" s="32">
        <f t="shared" si="3031"/>
        <v>-11.73</v>
      </c>
      <c r="AF831" s="32">
        <f t="shared" si="3032"/>
        <v>0</v>
      </c>
      <c r="AG831" s="32">
        <f t="shared" si="3033"/>
        <v>0</v>
      </c>
      <c r="AH831" s="32">
        <f t="shared" si="3034"/>
        <v>0</v>
      </c>
      <c r="AI831" s="32">
        <f t="shared" si="3035"/>
        <v>0</v>
      </c>
    </row>
    <row r="832" spans="2:35" x14ac:dyDescent="0.2">
      <c r="B832" s="6" t="s">
        <v>146</v>
      </c>
      <c r="D832" s="42" t="str">
        <f>IFERROR(D825+SUM(D826:D831),"n/a")</f>
        <v>n/a</v>
      </c>
      <c r="E832" s="42">
        <f t="shared" ref="E832:V832" si="3036">IFERROR(E825+SUM(E826:E831),"n/a")</f>
        <v>-70.394000000000048</v>
      </c>
      <c r="F832" s="42">
        <f t="shared" si="3036"/>
        <v>-69.930000000000007</v>
      </c>
      <c r="G832" s="42">
        <f t="shared" si="3036"/>
        <v>-112.85500000000005</v>
      </c>
      <c r="H832" s="42">
        <f t="shared" si="3036"/>
        <v>53.460999999999999</v>
      </c>
      <c r="I832" s="42">
        <f t="shared" si="3036"/>
        <v>-220.24300000000005</v>
      </c>
      <c r="J832" s="42">
        <f t="shared" si="3036"/>
        <v>-318.51500000000004</v>
      </c>
      <c r="K832" s="42">
        <f t="shared" si="3036"/>
        <v>-364.71099999999996</v>
      </c>
      <c r="L832" s="42">
        <f t="shared" si="3036"/>
        <v>36.229999999999997</v>
      </c>
      <c r="M832" s="42">
        <f t="shared" si="3036"/>
        <v>-151.535</v>
      </c>
      <c r="N832" s="42">
        <f t="shared" si="3036"/>
        <v>63.496999999999915</v>
      </c>
      <c r="O832" s="42">
        <f t="shared" si="3036"/>
        <v>289.74799999999999</v>
      </c>
      <c r="P832" s="42">
        <f t="shared" si="3036"/>
        <v>52.985000000000014</v>
      </c>
      <c r="Q832" s="42">
        <f t="shared" si="3036"/>
        <v>-272.88</v>
      </c>
      <c r="R832" s="42">
        <f t="shared" si="3036"/>
        <v>-318.34399999999994</v>
      </c>
      <c r="S832" s="42">
        <f t="shared" si="3036"/>
        <v>-487.161</v>
      </c>
      <c r="T832" s="42">
        <f t="shared" si="3036"/>
        <v>-245.18799999999999</v>
      </c>
      <c r="U832" s="42">
        <f t="shared" si="3036"/>
        <v>-520.37599999999986</v>
      </c>
      <c r="V832" s="42">
        <f t="shared" si="3036"/>
        <v>-273.17600000000004</v>
      </c>
      <c r="W832" s="42">
        <f t="shared" ref="W832:X832" si="3037">IFERROR(W825+SUM(W826:W831),"n/a")</f>
        <v>-218.35999999999993</v>
      </c>
      <c r="X832" s="42">
        <f t="shared" si="3037"/>
        <v>87.413000000000025</v>
      </c>
      <c r="Y832" s="42">
        <f t="shared" ref="Y832" si="3038">IFERROR(Y825+SUM(Y826:Y831),"n/a")</f>
        <v>43.621000000000045</v>
      </c>
      <c r="AD832" s="42">
        <f t="shared" ref="AD832" si="3039">IFERROR(AD825+SUM(AD826:AD831),"n/a")</f>
        <v>-129.286</v>
      </c>
      <c r="AE832" s="20">
        <f t="shared" si="3031"/>
        <v>-112.85500000000005</v>
      </c>
      <c r="AF832" s="20">
        <f t="shared" si="3032"/>
        <v>-364.71099999999996</v>
      </c>
      <c r="AG832" s="20">
        <f t="shared" si="3033"/>
        <v>289.74799999999999</v>
      </c>
      <c r="AH832" s="20">
        <f t="shared" si="3034"/>
        <v>-487.161</v>
      </c>
      <c r="AI832" s="20">
        <f t="shared" si="3035"/>
        <v>-218.35999999999993</v>
      </c>
    </row>
    <row r="833" spans="2:35" x14ac:dyDescent="0.2">
      <c r="AE833" s="76"/>
      <c r="AF833" s="76"/>
      <c r="AG833" s="76"/>
      <c r="AH833" s="76"/>
      <c r="AI833" s="76"/>
    </row>
    <row r="834" spans="2:35" x14ac:dyDescent="0.2">
      <c r="B834" t="s">
        <v>151</v>
      </c>
      <c r="D834" s="36" t="s">
        <v>76</v>
      </c>
      <c r="E834" s="18">
        <v>-30.664000000000001</v>
      </c>
      <c r="F834" s="18">
        <v>-64.131</v>
      </c>
      <c r="G834" s="18">
        <v>-97.697000000000003</v>
      </c>
      <c r="H834" s="18">
        <v>0</v>
      </c>
      <c r="I834" s="18">
        <v>0</v>
      </c>
      <c r="J834" s="18">
        <v>-179.298</v>
      </c>
      <c r="K834" s="18">
        <v>-175.36799999999999</v>
      </c>
      <c r="L834" s="18">
        <v>-100</v>
      </c>
      <c r="M834" s="18">
        <v>-170.66200000000001</v>
      </c>
      <c r="N834" s="18">
        <v>-250.42</v>
      </c>
      <c r="O834" s="18">
        <v>-340.36200000000002</v>
      </c>
      <c r="P834" s="18">
        <v>0</v>
      </c>
      <c r="Q834" s="18">
        <v>0</v>
      </c>
      <c r="R834" s="18">
        <v>-95.787000000000006</v>
      </c>
      <c r="S834" s="18">
        <v>-210.102</v>
      </c>
      <c r="T834" s="18">
        <v>0</v>
      </c>
      <c r="U834" s="18">
        <v>-256.726</v>
      </c>
      <c r="V834" s="18">
        <v>-399.06700000000001</v>
      </c>
      <c r="W834" s="18">
        <v>-560.13199999999995</v>
      </c>
      <c r="X834" s="18">
        <v>-0.77400000000000002</v>
      </c>
      <c r="Y834" s="18">
        <v>-323.02800000000002</v>
      </c>
      <c r="AD834" s="18">
        <v>0</v>
      </c>
      <c r="AE834" s="31">
        <f t="shared" si="3031"/>
        <v>-97.697000000000003</v>
      </c>
      <c r="AF834" s="31">
        <f t="shared" si="3032"/>
        <v>-175.36799999999999</v>
      </c>
      <c r="AG834" s="31">
        <f t="shared" si="3033"/>
        <v>-340.36200000000002</v>
      </c>
      <c r="AH834" s="31">
        <f t="shared" si="3034"/>
        <v>-210.102</v>
      </c>
      <c r="AI834" s="31">
        <f t="shared" ref="AI834:AI845" si="3040">+W834</f>
        <v>-560.13199999999995</v>
      </c>
    </row>
    <row r="835" spans="2:35" x14ac:dyDescent="0.2">
      <c r="B835" t="s">
        <v>149</v>
      </c>
      <c r="D835" s="36" t="s">
        <v>76</v>
      </c>
      <c r="E835" s="18">
        <v>0</v>
      </c>
      <c r="F835" s="18">
        <v>0</v>
      </c>
      <c r="G835" s="18">
        <v>0</v>
      </c>
      <c r="H835" s="18">
        <v>0</v>
      </c>
      <c r="I835" s="18">
        <v>0</v>
      </c>
      <c r="J835" s="18">
        <v>0</v>
      </c>
      <c r="K835" s="18">
        <v>0</v>
      </c>
      <c r="L835" s="18">
        <v>0</v>
      </c>
      <c r="M835" s="18">
        <v>0</v>
      </c>
      <c r="N835" s="18">
        <v>0</v>
      </c>
      <c r="O835" s="18">
        <v>0</v>
      </c>
      <c r="P835" s="18">
        <v>0</v>
      </c>
      <c r="Q835" s="18">
        <v>-16.963999999999999</v>
      </c>
      <c r="R835" s="18">
        <v>-36.344000000000001</v>
      </c>
      <c r="S835" s="18">
        <v>-63.671999999999997</v>
      </c>
      <c r="T835" s="18">
        <v>-20.131</v>
      </c>
      <c r="U835" s="18">
        <v>-35.625</v>
      </c>
      <c r="V835" s="18">
        <v>-45.234000000000002</v>
      </c>
      <c r="W835" s="18">
        <v>-60.703000000000003</v>
      </c>
      <c r="X835" s="18">
        <v>-2.8519999999999999</v>
      </c>
      <c r="Y835" s="18">
        <v>-2.8519999999999999</v>
      </c>
      <c r="AD835" s="18">
        <v>-75.287000000000006</v>
      </c>
      <c r="AE835" s="31">
        <f t="shared" si="3031"/>
        <v>0</v>
      </c>
      <c r="AF835" s="31">
        <f t="shared" si="3032"/>
        <v>0</v>
      </c>
      <c r="AG835" s="31">
        <f t="shared" si="3033"/>
        <v>0</v>
      </c>
      <c r="AH835" s="31">
        <f t="shared" si="3034"/>
        <v>-63.671999999999997</v>
      </c>
      <c r="AI835" s="31">
        <f t="shared" si="3040"/>
        <v>-60.703000000000003</v>
      </c>
    </row>
    <row r="836" spans="2:35" x14ac:dyDescent="0.2">
      <c r="B836" t="s">
        <v>150</v>
      </c>
      <c r="D836" s="36" t="s">
        <v>76</v>
      </c>
      <c r="E836" s="18">
        <v>-2.5129999999999999</v>
      </c>
      <c r="F836" s="18">
        <v>-1.9690000000000001</v>
      </c>
      <c r="G836" s="18">
        <v>-3.1749999999999998</v>
      </c>
      <c r="H836" s="18">
        <v>-0.2</v>
      </c>
      <c r="I836" s="18">
        <v>-0.56200000000000006</v>
      </c>
      <c r="J836" s="18">
        <v>-1.075</v>
      </c>
      <c r="K836" s="18">
        <v>-2.125</v>
      </c>
      <c r="L836" s="18">
        <v>-0.184</v>
      </c>
      <c r="M836" s="18">
        <v>-0.91500000000000004</v>
      </c>
      <c r="N836" s="18">
        <v>-1.468</v>
      </c>
      <c r="O836" s="18">
        <v>-1.847</v>
      </c>
      <c r="P836" s="18">
        <v>-0.52200000000000002</v>
      </c>
      <c r="Q836" s="18">
        <v>-1.093</v>
      </c>
      <c r="R836" s="18">
        <v>-1.7030000000000001</v>
      </c>
      <c r="S836" s="18">
        <v>-2.137</v>
      </c>
      <c r="T836" s="18">
        <v>-0.95299999999999996</v>
      </c>
      <c r="U836" s="18">
        <v>-1.958</v>
      </c>
      <c r="V836" s="18">
        <v>-2.548</v>
      </c>
      <c r="W836" s="18">
        <v>-8.5739999999999998</v>
      </c>
      <c r="X836" s="18">
        <v>0</v>
      </c>
      <c r="Y836" s="18">
        <v>-1.1339999999999999</v>
      </c>
      <c r="AD836" s="18">
        <v>-3.2610000000000001</v>
      </c>
      <c r="AE836" s="31">
        <f t="shared" si="3031"/>
        <v>-3.1749999999999998</v>
      </c>
      <c r="AF836" s="31">
        <f t="shared" si="3032"/>
        <v>-2.125</v>
      </c>
      <c r="AG836" s="31">
        <f t="shared" si="3033"/>
        <v>-1.847</v>
      </c>
      <c r="AH836" s="31">
        <f t="shared" si="3034"/>
        <v>-2.137</v>
      </c>
      <c r="AI836" s="31">
        <f t="shared" si="3040"/>
        <v>-8.5739999999999998</v>
      </c>
    </row>
    <row r="837" spans="2:35" x14ac:dyDescent="0.2">
      <c r="B837" t="s">
        <v>164</v>
      </c>
      <c r="D837" s="36" t="s">
        <v>76</v>
      </c>
      <c r="E837" s="18">
        <v>0</v>
      </c>
      <c r="F837" s="18">
        <v>0</v>
      </c>
      <c r="G837" s="18">
        <v>0</v>
      </c>
      <c r="H837" s="18">
        <v>0</v>
      </c>
      <c r="I837" s="18">
        <v>0</v>
      </c>
      <c r="J837" s="18">
        <v>0</v>
      </c>
      <c r="K837" s="18">
        <v>0</v>
      </c>
      <c r="L837" s="18">
        <v>0</v>
      </c>
      <c r="M837" s="18">
        <v>0</v>
      </c>
      <c r="N837" s="18">
        <v>0</v>
      </c>
      <c r="O837" s="18">
        <v>0</v>
      </c>
      <c r="P837" s="18">
        <v>0</v>
      </c>
      <c r="Q837" s="18">
        <v>0</v>
      </c>
      <c r="R837" s="18">
        <v>0</v>
      </c>
      <c r="S837" s="18">
        <v>0</v>
      </c>
      <c r="T837" s="18">
        <v>0</v>
      </c>
      <c r="U837" s="18">
        <v>0</v>
      </c>
      <c r="V837" s="18">
        <v>0</v>
      </c>
      <c r="W837" s="18">
        <v>0</v>
      </c>
      <c r="X837" s="18">
        <v>0</v>
      </c>
      <c r="Y837" s="18">
        <v>0</v>
      </c>
      <c r="AD837" s="18">
        <v>38.107999999999997</v>
      </c>
      <c r="AE837" s="31">
        <f t="shared" si="3031"/>
        <v>0</v>
      </c>
      <c r="AF837" s="31">
        <f t="shared" si="3032"/>
        <v>0</v>
      </c>
      <c r="AG837" s="31">
        <f t="shared" si="3033"/>
        <v>0</v>
      </c>
      <c r="AH837" s="31">
        <f t="shared" si="3034"/>
        <v>0</v>
      </c>
      <c r="AI837" s="31">
        <f t="shared" si="3040"/>
        <v>0</v>
      </c>
    </row>
    <row r="838" spans="2:35" x14ac:dyDescent="0.2">
      <c r="B838" t="s">
        <v>147</v>
      </c>
      <c r="D838" s="36" t="s">
        <v>76</v>
      </c>
      <c r="E838" s="18">
        <v>0</v>
      </c>
      <c r="F838" s="18">
        <v>0</v>
      </c>
      <c r="G838" s="18">
        <v>0</v>
      </c>
      <c r="H838" s="18">
        <v>0</v>
      </c>
      <c r="I838" s="18">
        <v>0</v>
      </c>
      <c r="J838" s="18">
        <v>0</v>
      </c>
      <c r="K838" s="18">
        <v>0</v>
      </c>
      <c r="L838" s="18">
        <v>0</v>
      </c>
      <c r="M838" s="18">
        <v>0</v>
      </c>
      <c r="N838" s="18">
        <v>0</v>
      </c>
      <c r="O838" s="18">
        <v>0</v>
      </c>
      <c r="P838" s="18">
        <v>0</v>
      </c>
      <c r="Q838" s="18">
        <v>0</v>
      </c>
      <c r="R838" s="18">
        <v>0</v>
      </c>
      <c r="S838" s="18">
        <v>0</v>
      </c>
      <c r="T838" s="18">
        <v>-41.261000000000003</v>
      </c>
      <c r="U838" s="18">
        <v>-41.261000000000003</v>
      </c>
      <c r="V838" s="18">
        <v>-41.261000000000003</v>
      </c>
      <c r="W838" s="18">
        <v>-41.261000000000003</v>
      </c>
      <c r="X838" s="18">
        <v>-51.195</v>
      </c>
      <c r="Y838" s="18">
        <v>-51.195</v>
      </c>
      <c r="AD838" s="18">
        <v>-12.715</v>
      </c>
      <c r="AE838" s="31">
        <f t="shared" si="3031"/>
        <v>0</v>
      </c>
      <c r="AF838" s="31">
        <f t="shared" si="3032"/>
        <v>0</v>
      </c>
      <c r="AG838" s="31">
        <f t="shared" si="3033"/>
        <v>0</v>
      </c>
      <c r="AH838" s="31">
        <f t="shared" si="3034"/>
        <v>0</v>
      </c>
      <c r="AI838" s="31">
        <f t="shared" si="3040"/>
        <v>-41.261000000000003</v>
      </c>
    </row>
    <row r="839" spans="2:35" x14ac:dyDescent="0.2">
      <c r="B839" t="s">
        <v>165</v>
      </c>
      <c r="D839" s="36" t="s">
        <v>76</v>
      </c>
      <c r="E839" s="18">
        <v>0</v>
      </c>
      <c r="F839" s="18">
        <v>0</v>
      </c>
      <c r="G839" s="18">
        <v>0</v>
      </c>
      <c r="H839" s="18">
        <v>0</v>
      </c>
      <c r="I839" s="18">
        <v>0</v>
      </c>
      <c r="J839" s="18">
        <v>0</v>
      </c>
      <c r="K839" s="18">
        <v>0</v>
      </c>
      <c r="L839" s="18">
        <v>0</v>
      </c>
      <c r="M839" s="18">
        <v>0</v>
      </c>
      <c r="N839" s="18">
        <v>0</v>
      </c>
      <c r="O839" s="18">
        <v>0</v>
      </c>
      <c r="P839" s="18">
        <v>0</v>
      </c>
      <c r="Q839" s="18">
        <v>0</v>
      </c>
      <c r="R839" s="18">
        <v>0</v>
      </c>
      <c r="S839" s="18">
        <v>0</v>
      </c>
      <c r="T839" s="18">
        <v>0</v>
      </c>
      <c r="U839" s="18">
        <v>0</v>
      </c>
      <c r="V839" s="18">
        <v>0</v>
      </c>
      <c r="W839" s="18">
        <v>0</v>
      </c>
      <c r="X839" s="18">
        <v>0</v>
      </c>
      <c r="Y839" s="18">
        <v>0</v>
      </c>
      <c r="AD839" s="18">
        <v>0</v>
      </c>
      <c r="AE839" s="31">
        <f t="shared" si="3031"/>
        <v>0</v>
      </c>
      <c r="AF839" s="31">
        <f t="shared" si="3032"/>
        <v>0</v>
      </c>
      <c r="AG839" s="31">
        <f t="shared" si="3033"/>
        <v>0</v>
      </c>
      <c r="AH839" s="31">
        <f t="shared" si="3034"/>
        <v>0</v>
      </c>
      <c r="AI839" s="31">
        <f t="shared" si="3040"/>
        <v>0</v>
      </c>
    </row>
    <row r="840" spans="2:35" x14ac:dyDescent="0.2">
      <c r="B840" t="s">
        <v>166</v>
      </c>
      <c r="D840" s="36" t="s">
        <v>76</v>
      </c>
      <c r="E840" s="18">
        <v>0</v>
      </c>
      <c r="F840" s="18">
        <v>-11.368</v>
      </c>
      <c r="G840" s="18">
        <v>-11.368</v>
      </c>
      <c r="H840" s="18">
        <v>0</v>
      </c>
      <c r="I840" s="18">
        <v>0</v>
      </c>
      <c r="J840" s="18">
        <v>0</v>
      </c>
      <c r="K840" s="18">
        <v>0</v>
      </c>
      <c r="L840" s="18">
        <v>0</v>
      </c>
      <c r="M840" s="18">
        <v>0</v>
      </c>
      <c r="N840" s="18">
        <v>-9.9580000000000002</v>
      </c>
      <c r="O840" s="18">
        <v>-10.371</v>
      </c>
      <c r="P840" s="18">
        <v>0</v>
      </c>
      <c r="Q840" s="18">
        <v>0</v>
      </c>
      <c r="R840" s="18">
        <v>0</v>
      </c>
      <c r="S840" s="18">
        <v>0</v>
      </c>
      <c r="T840" s="18">
        <v>-5.3</v>
      </c>
      <c r="U840" s="18">
        <v>-5.3</v>
      </c>
      <c r="V840" s="18">
        <v>-5.3</v>
      </c>
      <c r="W840" s="18">
        <v>-5.3</v>
      </c>
      <c r="X840" s="18">
        <v>0</v>
      </c>
      <c r="Y840" s="18">
        <v>0</v>
      </c>
      <c r="AD840" s="18">
        <v>-3.9239999999999999</v>
      </c>
      <c r="AE840" s="31">
        <f t="shared" si="3031"/>
        <v>-11.368</v>
      </c>
      <c r="AF840" s="31">
        <f t="shared" si="3032"/>
        <v>0</v>
      </c>
      <c r="AG840" s="31">
        <f t="shared" si="3033"/>
        <v>-10.371</v>
      </c>
      <c r="AH840" s="31">
        <f t="shared" si="3034"/>
        <v>0</v>
      </c>
      <c r="AI840" s="31">
        <f t="shared" si="3040"/>
        <v>-5.3</v>
      </c>
    </row>
    <row r="841" spans="2:35" ht="13.5" x14ac:dyDescent="0.35">
      <c r="B841" t="s">
        <v>148</v>
      </c>
      <c r="D841" s="37" t="s">
        <v>76</v>
      </c>
      <c r="E841" s="21">
        <v>0</v>
      </c>
      <c r="F841" s="21">
        <v>0</v>
      </c>
      <c r="G841" s="21">
        <v>0</v>
      </c>
      <c r="H841" s="21">
        <v>0</v>
      </c>
      <c r="I841" s="21">
        <v>0</v>
      </c>
      <c r="J841" s="21">
        <v>0</v>
      </c>
      <c r="K841" s="21">
        <v>0</v>
      </c>
      <c r="L841" s="21">
        <v>0</v>
      </c>
      <c r="M841" s="21">
        <v>0</v>
      </c>
      <c r="N841" s="21">
        <v>0</v>
      </c>
      <c r="O841" s="21">
        <v>0</v>
      </c>
      <c r="P841" s="21">
        <v>0</v>
      </c>
      <c r="Q841" s="21">
        <v>0</v>
      </c>
      <c r="R841" s="21">
        <v>0</v>
      </c>
      <c r="S841" s="21">
        <v>0</v>
      </c>
      <c r="T841" s="21">
        <v>0</v>
      </c>
      <c r="U841" s="21">
        <v>0</v>
      </c>
      <c r="V841" s="21">
        <v>0</v>
      </c>
      <c r="W841" s="21">
        <v>0</v>
      </c>
      <c r="X841" s="21">
        <v>0</v>
      </c>
      <c r="Y841" s="21">
        <v>0</v>
      </c>
      <c r="Z841" s="57"/>
      <c r="AA841" s="57"/>
      <c r="AB841" s="57"/>
      <c r="AC841" s="57"/>
      <c r="AD841" s="21">
        <v>0</v>
      </c>
      <c r="AE841" s="32">
        <f t="shared" si="3031"/>
        <v>0</v>
      </c>
      <c r="AF841" s="32">
        <f t="shared" si="3032"/>
        <v>0</v>
      </c>
      <c r="AG841" s="32">
        <f t="shared" si="3033"/>
        <v>0</v>
      </c>
      <c r="AH841" s="32">
        <f t="shared" si="3034"/>
        <v>0</v>
      </c>
      <c r="AI841" s="32">
        <f t="shared" si="3040"/>
        <v>0</v>
      </c>
    </row>
    <row r="842" spans="2:35" x14ac:dyDescent="0.2">
      <c r="B842" s="6" t="s">
        <v>152</v>
      </c>
      <c r="D842" s="42" t="str">
        <f>IFERROR(D834+SUM(D835:D841),"n/a")</f>
        <v>n/a</v>
      </c>
      <c r="E842" s="42">
        <f t="shared" ref="E842:V842" si="3041">IFERROR(E834+SUM(E835:E841),"n/a")</f>
        <v>-33.177</v>
      </c>
      <c r="F842" s="42">
        <f t="shared" si="3041"/>
        <v>-77.468000000000004</v>
      </c>
      <c r="G842" s="42">
        <f t="shared" si="3041"/>
        <v>-112.24000000000001</v>
      </c>
      <c r="H842" s="42">
        <f t="shared" si="3041"/>
        <v>-0.2</v>
      </c>
      <c r="I842" s="42">
        <f t="shared" si="3041"/>
        <v>-0.56200000000000006</v>
      </c>
      <c r="J842" s="42">
        <f t="shared" si="3041"/>
        <v>-180.37299999999999</v>
      </c>
      <c r="K842" s="42">
        <f t="shared" si="3041"/>
        <v>-177.49299999999999</v>
      </c>
      <c r="L842" s="42">
        <f t="shared" si="3041"/>
        <v>-100.184</v>
      </c>
      <c r="M842" s="42">
        <f t="shared" si="3041"/>
        <v>-171.577</v>
      </c>
      <c r="N842" s="42">
        <f t="shared" si="3041"/>
        <v>-261.846</v>
      </c>
      <c r="O842" s="42">
        <f t="shared" si="3041"/>
        <v>-352.58000000000004</v>
      </c>
      <c r="P842" s="42">
        <f t="shared" si="3041"/>
        <v>-0.52200000000000002</v>
      </c>
      <c r="Q842" s="42">
        <f t="shared" si="3041"/>
        <v>-18.056999999999999</v>
      </c>
      <c r="R842" s="42">
        <f t="shared" si="3041"/>
        <v>-133.834</v>
      </c>
      <c r="S842" s="42">
        <f t="shared" si="3041"/>
        <v>-275.911</v>
      </c>
      <c r="T842" s="42">
        <f t="shared" si="3041"/>
        <v>-67.644999999999996</v>
      </c>
      <c r="U842" s="42">
        <f t="shared" si="3041"/>
        <v>-340.87</v>
      </c>
      <c r="V842" s="42">
        <f t="shared" si="3041"/>
        <v>-493.41</v>
      </c>
      <c r="W842" s="42">
        <f t="shared" ref="W842:X842" si="3042">IFERROR(W834+SUM(W835:W841),"n/a")</f>
        <v>-675.96999999999991</v>
      </c>
      <c r="X842" s="42">
        <f t="shared" si="3042"/>
        <v>-54.820999999999998</v>
      </c>
      <c r="Y842" s="42">
        <f t="shared" ref="Y842" si="3043">IFERROR(Y834+SUM(Y835:Y841),"n/a")</f>
        <v>-378.209</v>
      </c>
      <c r="AD842" s="42">
        <f t="shared" ref="AD842" si="3044">IFERROR(AD834+SUM(AD835:AD841),"n/a")</f>
        <v>-57.079000000000001</v>
      </c>
      <c r="AE842" s="20">
        <f t="shared" si="3031"/>
        <v>-112.24000000000001</v>
      </c>
      <c r="AF842" s="20">
        <f t="shared" si="3032"/>
        <v>-177.49299999999999</v>
      </c>
      <c r="AG842" s="20">
        <f t="shared" si="3033"/>
        <v>-352.58000000000004</v>
      </c>
      <c r="AH842" s="20">
        <f t="shared" si="3034"/>
        <v>-275.911</v>
      </c>
      <c r="AI842" s="20">
        <f t="shared" si="3040"/>
        <v>-675.96999999999991</v>
      </c>
    </row>
    <row r="843" spans="2:35" x14ac:dyDescent="0.2">
      <c r="AE843" s="76">
        <f t="shared" si="3031"/>
        <v>0</v>
      </c>
      <c r="AF843" s="76">
        <f t="shared" si="3032"/>
        <v>0</v>
      </c>
      <c r="AG843" s="76">
        <f t="shared" si="3033"/>
        <v>0</v>
      </c>
      <c r="AH843" s="76">
        <f t="shared" si="3034"/>
        <v>0</v>
      </c>
      <c r="AI843" s="76">
        <f t="shared" si="3040"/>
        <v>0</v>
      </c>
    </row>
    <row r="844" spans="2:35" ht="13.5" x14ac:dyDescent="0.35">
      <c r="B844" t="s">
        <v>153</v>
      </c>
      <c r="D844" s="37" t="s">
        <v>76</v>
      </c>
      <c r="E844" s="21">
        <v>-0.871</v>
      </c>
      <c r="F844" s="21">
        <v>0.442</v>
      </c>
      <c r="G844" s="21">
        <v>-0.58299999999999996</v>
      </c>
      <c r="H844" s="21">
        <v>1.5029999999999999</v>
      </c>
      <c r="I844" s="21">
        <v>8.6039999999999992</v>
      </c>
      <c r="J844" s="21">
        <v>19.608000000000001</v>
      </c>
      <c r="K844" s="21">
        <v>15.744</v>
      </c>
      <c r="L844" s="21">
        <v>1.5029999999999999</v>
      </c>
      <c r="M844" s="21">
        <v>1.9590000000000001</v>
      </c>
      <c r="N844" s="21">
        <v>1.2150000000000001</v>
      </c>
      <c r="O844" s="21">
        <v>4.1740000000000004</v>
      </c>
      <c r="P844" s="21">
        <v>17.404</v>
      </c>
      <c r="Q844" s="21">
        <v>19.140999999999998</v>
      </c>
      <c r="R844" s="21">
        <v>22.033000000000001</v>
      </c>
      <c r="S844" s="21">
        <v>15.347</v>
      </c>
      <c r="T844" s="21">
        <v>-9.6270000000000007</v>
      </c>
      <c r="U844" s="21">
        <v>-9.2219999999999995</v>
      </c>
      <c r="V844" s="21">
        <v>9.6790000000000003</v>
      </c>
      <c r="W844" s="21">
        <v>-6.6920000000000002</v>
      </c>
      <c r="X844" s="21">
        <v>-6.1420000000000003</v>
      </c>
      <c r="Y844" s="21">
        <v>9.1910000000000007</v>
      </c>
      <c r="AD844" s="21">
        <v>14.34</v>
      </c>
      <c r="AE844" s="32">
        <f t="shared" si="3031"/>
        <v>-0.58299999999999996</v>
      </c>
      <c r="AF844" s="32">
        <f t="shared" si="3032"/>
        <v>15.744</v>
      </c>
      <c r="AG844" s="32">
        <f t="shared" si="3033"/>
        <v>4.1740000000000004</v>
      </c>
      <c r="AH844" s="32">
        <f t="shared" si="3034"/>
        <v>15.347</v>
      </c>
      <c r="AI844" s="32">
        <f t="shared" si="3040"/>
        <v>-6.6920000000000002</v>
      </c>
    </row>
    <row r="845" spans="2:35" x14ac:dyDescent="0.2">
      <c r="B845" s="6" t="s">
        <v>154</v>
      </c>
      <c r="D845" s="42" t="str">
        <f>IFERROR(D823+D832+D842+D844,"n/a")</f>
        <v>n/a</v>
      </c>
      <c r="E845" s="42">
        <f t="shared" ref="E845:V845" si="3045">IFERROR(E823+E832+E842+E844,"n/a")</f>
        <v>43.463999999999956</v>
      </c>
      <c r="F845" s="42">
        <f t="shared" si="3045"/>
        <v>97.681000000000012</v>
      </c>
      <c r="G845" s="42">
        <f t="shared" si="3045"/>
        <v>70.66900000000004</v>
      </c>
      <c r="H845" s="42">
        <f t="shared" si="3045"/>
        <v>41.32500000000001</v>
      </c>
      <c r="I845" s="42">
        <f t="shared" si="3045"/>
        <v>122.58699999999996</v>
      </c>
      <c r="J845" s="42">
        <f t="shared" si="3045"/>
        <v>30.486000000000043</v>
      </c>
      <c r="K845" s="42">
        <f t="shared" si="3045"/>
        <v>91.269000000000204</v>
      </c>
      <c r="L845" s="42">
        <f t="shared" si="3045"/>
        <v>-5.5750000000000313</v>
      </c>
      <c r="M845" s="42">
        <f t="shared" si="3045"/>
        <v>-127.78400000000008</v>
      </c>
      <c r="N845" s="42">
        <f t="shared" si="3045"/>
        <v>-94.689000000000078</v>
      </c>
      <c r="O845" s="42">
        <f t="shared" si="3045"/>
        <v>11.693000000000005</v>
      </c>
      <c r="P845" s="42">
        <f t="shared" si="3045"/>
        <v>103.24599999999995</v>
      </c>
      <c r="Q845" s="42">
        <f t="shared" si="3045"/>
        <v>166.42000000000002</v>
      </c>
      <c r="R845" s="42">
        <f t="shared" si="3045"/>
        <v>143.60300000000001</v>
      </c>
      <c r="S845" s="42">
        <f t="shared" si="3045"/>
        <v>273.25999999999982</v>
      </c>
      <c r="T845" s="42">
        <f t="shared" si="3045"/>
        <v>-94.522000000000048</v>
      </c>
      <c r="U845" s="42">
        <f t="shared" si="3045"/>
        <v>-88.079999999999828</v>
      </c>
      <c r="V845" s="42">
        <f t="shared" si="3045"/>
        <v>-106.91999999999999</v>
      </c>
      <c r="W845" s="42">
        <f t="shared" ref="W845:X845" si="3046">IFERROR(W823+W832+W842+W844,"n/a")</f>
        <v>205.10600000000034</v>
      </c>
      <c r="X845" s="42">
        <f t="shared" si="3046"/>
        <v>-152.40800000000007</v>
      </c>
      <c r="Y845" s="42">
        <f t="shared" ref="Y845" si="3047">IFERROR(Y823+Y832+Y842+Y844,"n/a")</f>
        <v>-225.60399999999993</v>
      </c>
      <c r="AD845" s="42">
        <f t="shared" ref="AD845" si="3048">IFERROR(AD823+AD832+AD842+AD844,"n/a")</f>
        <v>-136.36800000000008</v>
      </c>
      <c r="AE845" s="20">
        <f t="shared" si="3031"/>
        <v>70.66900000000004</v>
      </c>
      <c r="AF845" s="20">
        <f t="shared" si="3032"/>
        <v>91.269000000000204</v>
      </c>
      <c r="AG845" s="20">
        <f t="shared" si="3033"/>
        <v>11.693000000000005</v>
      </c>
      <c r="AH845" s="20">
        <f t="shared" si="3034"/>
        <v>273.25999999999982</v>
      </c>
      <c r="AI845" s="20">
        <f t="shared" si="3040"/>
        <v>205.10600000000034</v>
      </c>
    </row>
  </sheetData>
  <mergeCells count="1">
    <mergeCell ref="B731:AJ732"/>
  </mergeCells>
  <phoneticPr fontId="7" type="noConversion"/>
  <pageMargins left="0.3" right="0.3" top="0.3" bottom="0.3" header="0.3" footer="0.3"/>
  <pageSetup scale="39" fitToHeight="9" orientation="landscape" r:id="rId1"/>
  <headerFooter>
    <oddFooter>Page &amp;P of &amp;N</oddFooter>
  </headerFooter>
  <rowBreaks count="9" manualBreakCount="9">
    <brk id="104" min="1" max="35" man="1"/>
    <brk id="168" min="1" max="35" man="1"/>
    <brk id="282" min="1" max="35" man="1"/>
    <brk id="349" min="1" max="35" man="1"/>
    <brk id="467" min="1" max="35" man="1"/>
    <brk id="592" min="1" max="35" man="1"/>
    <brk id="659" min="1" max="35" man="1"/>
    <brk id="733" min="1" max="35" man="1"/>
    <brk id="789" min="1" max="35"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22890-A546-4FE9-BD57-BA6CAEA805D5}">
  <sheetPr>
    <pageSetUpPr fitToPage="1"/>
  </sheetPr>
  <dimension ref="B2:R6"/>
  <sheetViews>
    <sheetView view="pageBreakPreview" zoomScaleNormal="100" zoomScaleSheetLayoutView="100" workbookViewId="0">
      <selection activeCell="J84" sqref="J84"/>
    </sheetView>
  </sheetViews>
  <sheetFormatPr defaultRowHeight="11.25" x14ac:dyDescent="0.2"/>
  <cols>
    <col min="1" max="1" width="2.6640625" customWidth="1"/>
  </cols>
  <sheetData>
    <row r="2" spans="2:18" x14ac:dyDescent="0.2">
      <c r="B2" s="4" t="s">
        <v>294</v>
      </c>
      <c r="R2" s="102">
        <f ca="1">+TODAY()</f>
        <v>45796</v>
      </c>
    </row>
    <row r="3" spans="2:18" s="113" customFormat="1" x14ac:dyDescent="0.2">
      <c r="B3" s="67" t="s">
        <v>343</v>
      </c>
    </row>
    <row r="4" spans="2:18" x14ac:dyDescent="0.2">
      <c r="B4" s="66" t="s">
        <v>296</v>
      </c>
    </row>
    <row r="6" spans="2:18" x14ac:dyDescent="0.2">
      <c r="B6" s="114">
        <v>45348</v>
      </c>
    </row>
  </sheetData>
  <pageMargins left="0.3" right="0.3" top="0.3" bottom="0.3" header="0.3" footer="0.3"/>
  <pageSetup orientation="landscape" r:id="rId1"/>
  <headerFooter>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F4008-509A-455E-8FD1-24ADBDCA4353}">
  <dimension ref="B2:E19"/>
  <sheetViews>
    <sheetView zoomScale="175" zoomScaleNormal="175" workbookViewId="0">
      <selection activeCell="E16" sqref="E16"/>
    </sheetView>
  </sheetViews>
  <sheetFormatPr defaultRowHeight="11.25" x14ac:dyDescent="0.2"/>
  <cols>
    <col min="1" max="1" width="2.6640625" customWidth="1"/>
    <col min="2" max="2" width="30.6640625" customWidth="1"/>
    <col min="3" max="3" width="2.6640625" customWidth="1"/>
    <col min="4" max="5" width="10.6640625" customWidth="1"/>
  </cols>
  <sheetData>
    <row r="2" spans="2:5" s="4" customFormat="1" x14ac:dyDescent="0.2">
      <c r="B2" s="4" t="s">
        <v>294</v>
      </c>
    </row>
    <row r="3" spans="2:5" s="67" customFormat="1" x14ac:dyDescent="0.2">
      <c r="B3" s="67" t="s">
        <v>433</v>
      </c>
    </row>
    <row r="4" spans="2:5" x14ac:dyDescent="0.2">
      <c r="B4" s="66" t="s">
        <v>422</v>
      </c>
      <c r="C4" s="66"/>
    </row>
    <row r="6" spans="2:5" ht="13.5" x14ac:dyDescent="0.35">
      <c r="D6" s="10" t="s">
        <v>46</v>
      </c>
      <c r="E6" s="10" t="s">
        <v>423</v>
      </c>
    </row>
    <row r="8" spans="2:5" x14ac:dyDescent="0.2">
      <c r="B8" t="s">
        <v>424</v>
      </c>
      <c r="D8" s="48">
        <v>0.10199999999999999</v>
      </c>
      <c r="E8" s="48">
        <v>0.111</v>
      </c>
    </row>
    <row r="9" spans="2:5" x14ac:dyDescent="0.2">
      <c r="B9" s="68" t="s">
        <v>425</v>
      </c>
      <c r="D9" s="52">
        <f>+-D17/D$16</f>
        <v>-1.1811023622047244E-2</v>
      </c>
      <c r="E9" s="52">
        <f>+-E17/E$16</f>
        <v>-1.5261350629530712E-2</v>
      </c>
    </row>
    <row r="10" spans="2:5" x14ac:dyDescent="0.2">
      <c r="B10" s="68" t="s">
        <v>426</v>
      </c>
      <c r="D10" s="52">
        <f t="shared" ref="D10:E11" si="0">+-D18/D$16</f>
        <v>-3.937007874015748E-3</v>
      </c>
      <c r="E10" s="52">
        <f t="shared" si="0"/>
        <v>-5.7230064860740171E-3</v>
      </c>
    </row>
    <row r="11" spans="2:5" ht="13.5" x14ac:dyDescent="0.35">
      <c r="B11" s="68" t="s">
        <v>427</v>
      </c>
      <c r="D11" s="56">
        <f t="shared" si="0"/>
        <v>0</v>
      </c>
      <c r="E11" s="56">
        <f t="shared" si="0"/>
        <v>-1.5261350629530712E-2</v>
      </c>
    </row>
    <row r="12" spans="2:5" x14ac:dyDescent="0.2">
      <c r="B12" s="243" t="s">
        <v>428</v>
      </c>
      <c r="C12" s="244"/>
      <c r="D12" s="245">
        <f>SUM(D8:D11)</f>
        <v>8.6251968503937015E-2</v>
      </c>
      <c r="E12" s="246">
        <f>SUM(E8:E11)</f>
        <v>7.475429225486456E-2</v>
      </c>
    </row>
    <row r="13" spans="2:5" x14ac:dyDescent="0.2">
      <c r="B13" s="9" t="s">
        <v>248</v>
      </c>
      <c r="C13" s="4"/>
      <c r="D13" s="99"/>
      <c r="E13" s="25">
        <f>+(E12-D12)*10000</f>
        <v>-114.97676249072455</v>
      </c>
    </row>
    <row r="15" spans="2:5" x14ac:dyDescent="0.2">
      <c r="B15" s="7" t="s">
        <v>71</v>
      </c>
    </row>
    <row r="16" spans="2:5" x14ac:dyDescent="0.2">
      <c r="B16" s="8" t="s">
        <v>429</v>
      </c>
      <c r="D16" s="24">
        <v>254</v>
      </c>
      <c r="E16" s="24">
        <v>524.20000000000005</v>
      </c>
    </row>
    <row r="17" spans="2:5" x14ac:dyDescent="0.2">
      <c r="B17" s="8" t="s">
        <v>430</v>
      </c>
      <c r="D17" s="24">
        <v>3</v>
      </c>
      <c r="E17" s="24">
        <v>8</v>
      </c>
    </row>
    <row r="18" spans="2:5" x14ac:dyDescent="0.2">
      <c r="B18" s="8" t="s">
        <v>431</v>
      </c>
      <c r="D18" s="24">
        <v>1</v>
      </c>
      <c r="E18" s="24">
        <v>3</v>
      </c>
    </row>
    <row r="19" spans="2:5" x14ac:dyDescent="0.2">
      <c r="B19" s="8" t="s">
        <v>432</v>
      </c>
      <c r="D19" s="24">
        <v>0</v>
      </c>
      <c r="E19" s="24">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1C80F-F85E-450A-B37F-D39310853BFE}">
  <dimension ref="B1:H11"/>
  <sheetViews>
    <sheetView workbookViewId="0">
      <selection activeCell="H2" sqref="H2"/>
    </sheetView>
  </sheetViews>
  <sheetFormatPr defaultRowHeight="11.25" x14ac:dyDescent="0.2"/>
  <sheetData>
    <row r="1" spans="2:8" x14ac:dyDescent="0.2">
      <c r="F1" t="s">
        <v>411</v>
      </c>
      <c r="G1" t="s">
        <v>412</v>
      </c>
      <c r="H1" s="231">
        <v>45404</v>
      </c>
    </row>
    <row r="2" spans="2:8" x14ac:dyDescent="0.2">
      <c r="B2" t="s">
        <v>404</v>
      </c>
      <c r="C2">
        <f>_xll.ciqfunctions.udf.CIQ(B2, "IQ_LASTSALEPRICE", H6, "TRADING")</f>
        <v>162.72</v>
      </c>
      <c r="D2">
        <f>_xll.ciqfunctions.udf.CIQ($B2, "IQ_EPS_REPORTED_EST", IQ_NTM, $H$1, , , "TRADING")</f>
        <v>0.74475999999999998</v>
      </c>
      <c r="E2">
        <f>_xll.ciqfunctions.udf.CIQ($B2, "IQ_EPS_REPORTED_EST", "CY2026", $H$1, , , "TRADING")</f>
        <v>2.59598</v>
      </c>
      <c r="F2" s="232">
        <f>+$C2/D2</f>
        <v>218.48649229281918</v>
      </c>
      <c r="G2" s="232">
        <f>+$C2/E2</f>
        <v>62.681530674350341</v>
      </c>
    </row>
    <row r="3" spans="2:8" x14ac:dyDescent="0.2">
      <c r="B3" t="s">
        <v>405</v>
      </c>
      <c r="C3">
        <f>_xll.ciqfunctions.udf.CIQ(B3, "IQ_LASTSALEPRICE", H2, "TRADING")</f>
        <v>27.16</v>
      </c>
      <c r="D3">
        <f>_xll.ciqfunctions.udf.CIQ($B3, "IQ_EPS_REPORTED_EST", IQ_NTM, $H$1, , , "TRADING")</f>
        <v>0.28036</v>
      </c>
      <c r="E3">
        <f>_xll.ciqfunctions.udf.CIQ($B3, "IQ_EPS_REPORTED_EST", "CY2026", $H$1, , , "TRADING")</f>
        <v>1.0082899999999999</v>
      </c>
      <c r="F3" s="232">
        <f t="shared" ref="F3:F11" si="0">+C3/D3</f>
        <v>96.875445855328863</v>
      </c>
      <c r="G3" s="232">
        <f t="shared" ref="G3:G11" si="1">+$C3/E3</f>
        <v>26.936694800107116</v>
      </c>
    </row>
    <row r="4" spans="2:8" x14ac:dyDescent="0.2">
      <c r="B4" t="s">
        <v>406</v>
      </c>
      <c r="C4">
        <f>_xll.ciqfunctions.udf.CIQ(B4, "IQ_LASTSALEPRICE", H3, "TRADING")</f>
        <v>92.46</v>
      </c>
      <c r="D4">
        <f>_xll.ciqfunctions.udf.CIQ($B4, "IQ_EPS_REPORTED_EST", IQ_NTM, $H$1, , , "TRADING")</f>
        <v>1.24254</v>
      </c>
      <c r="E4">
        <f>_xll.ciqfunctions.udf.CIQ($B4, "IQ_EPS_REPORTED_EST", "CY2026", $H$1, , , "TRADING")</f>
        <v>2.86476</v>
      </c>
      <c r="F4" s="232">
        <f t="shared" si="0"/>
        <v>74.412091361243895</v>
      </c>
      <c r="G4" s="232">
        <f t="shared" si="1"/>
        <v>32.274954970049848</v>
      </c>
    </row>
    <row r="5" spans="2:8" x14ac:dyDescent="0.2">
      <c r="B5" t="s">
        <v>402</v>
      </c>
      <c r="C5">
        <f>_xll.ciqfunctions.udf.CIQ(B5, "IQ_LASTSALEPRICE", H1, "TRADING")</f>
        <v>177.23</v>
      </c>
      <c r="D5">
        <f>_xll.ciqfunctions.udf.CIQ($B5, "IQ_EPS_REPORTED_EST", IQ_NTM, $H$1, , , "TRADING")</f>
        <v>4.1508500000000002</v>
      </c>
      <c r="E5">
        <f>_xll.ciqfunctions.udf.CIQ($B5, "IQ_EPS_REPORTED_EST", "CY2026", $H$1, , , "TRADING")</f>
        <v>6.7191599999999996</v>
      </c>
      <c r="F5" s="232">
        <f>+C5/D5</f>
        <v>42.697278870592768</v>
      </c>
      <c r="G5" s="232">
        <f t="shared" si="1"/>
        <v>26.37680900588764</v>
      </c>
    </row>
    <row r="6" spans="2:8" x14ac:dyDescent="0.2">
      <c r="B6" t="s">
        <v>403</v>
      </c>
      <c r="C6">
        <f>_xll.ciqfunctions.udf.CIQ(B6, "IQ_LASTSALEPRICE", H5, "TRADING")</f>
        <v>2578.35</v>
      </c>
      <c r="D6">
        <f>_xll.ciqfunctions.udf.CIQ($B6, "IQ_EPS_REPORTED_EST", IQ_NTM, $H$1, , , "TRADING")</f>
        <v>34.051859999999998</v>
      </c>
      <c r="E6">
        <f>_xll.ciqfunctions.udf.CIQ($B6, "IQ_EPS_REPORTED_EST", "CY2026", $H$1, , , "TRADING")</f>
        <v>63.061950000000003</v>
      </c>
      <c r="F6" s="232">
        <f>+C6/D6</f>
        <v>75.718330804837095</v>
      </c>
      <c r="G6" s="232">
        <f t="shared" si="1"/>
        <v>40.88598592336583</v>
      </c>
    </row>
    <row r="7" spans="2:8" x14ac:dyDescent="0.2">
      <c r="B7" t="s">
        <v>407</v>
      </c>
      <c r="C7">
        <f>_xll.ciqfunctions.udf.CIQ(B7, "IQ_LASTSALEPRICE", H4, "TRADING")</f>
        <v>33.33</v>
      </c>
      <c r="D7">
        <f>_xll.ciqfunctions.udf.CIQ($B7, "IQ_EPS_REPORTED_EST", IQ_NTM, $H$1, , , "TRADING")</f>
        <v>1.24234</v>
      </c>
      <c r="E7">
        <f>_xll.ciqfunctions.udf.CIQ($B7, "IQ_EPS_REPORTED_EST", "CY2026", $H$1, , , "TRADING")</f>
        <v>2.1317200000000001</v>
      </c>
      <c r="F7" s="232">
        <f t="shared" si="0"/>
        <v>26.828404462546484</v>
      </c>
      <c r="G7" s="232">
        <f t="shared" si="1"/>
        <v>15.635261666635392</v>
      </c>
    </row>
    <row r="8" spans="2:8" x14ac:dyDescent="0.2">
      <c r="B8" t="s">
        <v>409</v>
      </c>
      <c r="C8">
        <f>_xll.ciqfunctions.udf.CIQ(B8, "IQ_LASTSALEPRICE", H10, "TRADING")</f>
        <v>640.42999999999995</v>
      </c>
      <c r="D8">
        <f>_xll.ciqfunctions.udf.CIQ($B8, "IQ_EPS_REPORTED_EST", IQ_NTM, $H$1, , , "TRADING")</f>
        <v>20.042619999999999</v>
      </c>
      <c r="E8">
        <f>_xll.ciqfunctions.udf.CIQ($B8, "IQ_EPS_REPORTED_EST", "CY2026", $H$1, , , "TRADING")</f>
        <v>26.763940000000002</v>
      </c>
      <c r="F8" s="232">
        <f>+C8/D8</f>
        <v>31.953407289066998</v>
      </c>
      <c r="G8" s="232">
        <f t="shared" si="1"/>
        <v>23.928838579073183</v>
      </c>
    </row>
    <row r="9" spans="2:8" x14ac:dyDescent="0.2">
      <c r="B9" t="s">
        <v>410</v>
      </c>
      <c r="C9">
        <f>_xll.ciqfunctions.udf.CIQ(B9, "IQ_LASTSALEPRICE", H8, "TRADING")</f>
        <v>166.54</v>
      </c>
      <c r="D9">
        <f>_xll.ciqfunctions.udf.CIQ($B9, "IQ_EPS_REPORTED_EST", IQ_NTM, $H$1, , , "TRADING")</f>
        <v>6.8221299999999996</v>
      </c>
      <c r="E9">
        <f>_xll.ciqfunctions.udf.CIQ($B9, "IQ_EPS_REPORTED_EST", "CY2026", $H$1, , , "TRADING")</f>
        <v>9.0493100000000002</v>
      </c>
      <c r="F9" s="232">
        <f>+C9/D9</f>
        <v>24.411730647173243</v>
      </c>
      <c r="G9" s="232">
        <f t="shared" si="1"/>
        <v>18.403613093152959</v>
      </c>
    </row>
    <row r="10" spans="2:8" x14ac:dyDescent="0.2">
      <c r="B10" t="s">
        <v>408</v>
      </c>
      <c r="C10">
        <f>_xll.ciqfunctions.udf.CIQ(B10, "IQ_LASTSALEPRICE", H7, "TRADING")</f>
        <v>5378</v>
      </c>
      <c r="D10">
        <f>_xll.ciqfunctions.udf.CIQ($B10, "IQ_EPS_REPORTED_EST", IQ_NTM, $H$1, , , "TRADING")</f>
        <v>169.06640999999999</v>
      </c>
      <c r="E10">
        <f>_xll.ciqfunctions.udf.CIQ($B10, "IQ_EPS_REPORTED_EST", "CY2026", $H$1, , , "TRADING")</f>
        <v>234.88506000000001</v>
      </c>
      <c r="F10" s="232">
        <f t="shared" si="0"/>
        <v>31.809985200490154</v>
      </c>
      <c r="G10" s="232">
        <f t="shared" si="1"/>
        <v>22.896305111955609</v>
      </c>
    </row>
    <row r="11" spans="2:8" x14ac:dyDescent="0.2">
      <c r="B11" t="s">
        <v>294</v>
      </c>
      <c r="C11">
        <f>_xll.ciqfunctions.udf.CIQ(B11, "IQ_LASTSALEPRICE", H9, "TRADING")</f>
        <v>85.51</v>
      </c>
      <c r="D11">
        <f>_xll.ciqfunctions.udf.CIQ($B11, "IQ_EPS_REPORTED_EST", IQ_NTM, $H$1, , , "TRADING")</f>
        <v>13.197582000000001</v>
      </c>
      <c r="E11">
        <f>_xll.ciqfunctions.udf.CIQ($B11, "IQ_EPS_REPORTED_EST", "CY2026", $H$1, , , "TRADING")</f>
        <v>18.952893</v>
      </c>
      <c r="F11" s="232">
        <f t="shared" si="0"/>
        <v>6.4792171778133296</v>
      </c>
      <c r="G11" s="232">
        <f t="shared" si="1"/>
        <v>4.5117122752711163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84023ab-f3fa-4f75-8c85-aad38775666c" xsi:nil="true"/>
    <lcf76f155ced4ddcb4097134ff3c332f xmlns="700f816a-2d70-48f7-98b4-aa062cbdb163">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7B54F80F9326D4AB5846AC1C3383526" ma:contentTypeVersion="18" ma:contentTypeDescription="Create a new document." ma:contentTypeScope="" ma:versionID="a429a91d62400243b3cba045310d747f">
  <xsd:schema xmlns:xsd="http://www.w3.org/2001/XMLSchema" xmlns:xs="http://www.w3.org/2001/XMLSchema" xmlns:p="http://schemas.microsoft.com/office/2006/metadata/properties" xmlns:ns2="700f816a-2d70-48f7-98b4-aa062cbdb163" xmlns:ns3="684023ab-f3fa-4f75-8c85-aad38775666c" targetNamespace="http://schemas.microsoft.com/office/2006/metadata/properties" ma:root="true" ma:fieldsID="9fd41046c3a9fbdd1121c909508001eb" ns2:_="" ns3:_="">
    <xsd:import namespace="700f816a-2d70-48f7-98b4-aa062cbdb163"/>
    <xsd:import namespace="684023ab-f3fa-4f75-8c85-aad3877566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0f816a-2d70-48f7-98b4-aa062cbdb1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ceb9303-a7f0-4f8a-8c8a-ed661295ba0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84023ab-f3fa-4f75-8c85-aad38775666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493c1c2-3348-4bb2-9cf0-bfee56a9355e}" ma:internalName="TaxCatchAll" ma:showField="CatchAllData" ma:web="684023ab-f3fa-4f75-8c85-aad3877566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1FA984-E539-486B-A436-90A9493D68C8}">
  <ds:schemaRefs>
    <ds:schemaRef ds:uri="http://schemas.microsoft.com/sharepoint/v3/contenttype/forms"/>
  </ds:schemaRefs>
</ds:datastoreItem>
</file>

<file path=customXml/itemProps2.xml><?xml version="1.0" encoding="utf-8"?>
<ds:datastoreItem xmlns:ds="http://schemas.openxmlformats.org/officeDocument/2006/customXml" ds:itemID="{03BE5E50-279C-468B-B3E5-8F58B2F8297B}">
  <ds:schemaRefs>
    <ds:schemaRef ds:uri="http://schemas.microsoft.com/office/2006/metadata/properties"/>
    <ds:schemaRef ds:uri="http://schemas.microsoft.com/office/infopath/2007/PartnerControls"/>
    <ds:schemaRef ds:uri="684023ab-f3fa-4f75-8c85-aad38775666c"/>
    <ds:schemaRef ds:uri="700f816a-2d70-48f7-98b4-aa062cbdb163"/>
  </ds:schemaRefs>
</ds:datastoreItem>
</file>

<file path=customXml/itemProps3.xml><?xml version="1.0" encoding="utf-8"?>
<ds:datastoreItem xmlns:ds="http://schemas.openxmlformats.org/officeDocument/2006/customXml" ds:itemID="{CE67F87A-A363-4A46-87CC-2E58B985C1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0f816a-2d70-48f7-98b4-aa062cbdb163"/>
    <ds:schemaRef ds:uri="684023ab-f3fa-4f75-8c85-aad3877566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Simple Model - Case 1</vt:lpstr>
      <vt:lpstr>Historical Financials</vt:lpstr>
      <vt:lpstr>Guidance</vt:lpstr>
      <vt:lpstr>Sheet2</vt:lpstr>
      <vt:lpstr>Sheet1</vt:lpstr>
      <vt:lpstr>Guidance!Print_Area</vt:lpstr>
      <vt:lpstr>'Historical Financials'!Print_Area</vt:lpstr>
      <vt:lpstr>'Simple Model - Case 1'!Print_Area</vt:lpstr>
      <vt:lpstr>'Historical Financials'!Print_Titles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Nicolau</dc:creator>
  <cp:lastModifiedBy>Alex Nicolau</cp:lastModifiedBy>
  <cp:lastPrinted>2024-10-01T12:23:47Z</cp:lastPrinted>
  <dcterms:created xsi:type="dcterms:W3CDTF">2024-02-26T17:06:51Z</dcterms:created>
  <dcterms:modified xsi:type="dcterms:W3CDTF">2025-05-19T21:10:54Z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0x01010097B54F80F9326D4AB5846AC1C3383526</vt:lpwstr>
  </property>
  <property fmtid="{D5CDD505-2E9C-101B-9397-08002B2CF9AE}" pid="3" name="MediaServiceImageTags">
    <vt:lpwstr/>
  </property>
</Properties>
</file>