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6440" tabRatio="600" firstSheet="2" activeTab="2" autoFilterDateGrouping="1"/>
  </bookViews>
  <sheets>
    <sheet name="__snloffice" sheetId="1" state="veryHidden" r:id="rId1"/>
    <sheet name="_CIQHiddenCacheSheet" sheetId="2" state="visible" r:id="rId2"/>
    <sheet name="Simple Model - Case 1" sheetId="3" state="visible" r:id="rId3"/>
    <sheet name="Simple Model - Case 2" sheetId="4" state="visible" r:id="rId4"/>
    <sheet name="Simple Model - Case 3" sheetId="5" state="visible" r:id="rId5"/>
    <sheet name="LT Revenue Forecast" sheetId="6" state="visible" r:id="rId6"/>
    <sheet name="Historical Financials" sheetId="7" state="visible" r:id="rId7"/>
    <sheet name="D&amp;A Model - Case 1" sheetId="8" state="visible" r:id="rId8"/>
    <sheet name="Outlook Commentary" sheetId="9" state="visible" r:id="rId9"/>
    <sheet name="D&amp;A Model - Case 2" sheetId="10" state="visible" r:id="rId10"/>
    <sheet name="D&amp;A Model - Case 3" sheetId="11" state="visible" r:id="rId11"/>
    <sheet name="Sheet3" sheetId="12" state="visible" r:id="rId12"/>
    <sheet name="Sheet4" sheetId="13" state="visible" r:id="rId13"/>
    <sheet name="Chinese Advertiser Impact" sheetId="14" state="visible" r:id="rId14"/>
  </sheets>
  <externalReferences>
    <externalReference r:id="rId15"/>
    <externalReference r:id="rId16"/>
    <externalReference r:id="rId17"/>
    <externalReference r:id="rId18"/>
  </externalReferences>
  <definedNames>
    <definedName name="__FDS_HYPERLINK_TOGGLE_STATE__" hidden="1">"ON"</definedName>
    <definedName name="_bdm.0FE7C5DC676D4206AC1A6C3AC95FFA5A.edm" hidden="1">'[1]Mobile Music'!$A:$IV</definedName>
    <definedName name="_bdm.149EECDB265A4B439CA7F4074DEE7741.edm" hidden="1">'[2]Mobile search &amp; ads'!$A:$IV</definedName>
    <definedName name="_bdm.3466CC53D4F247A18D3F4EC288EA6EC8.edm" hidden="1">'[1]Operator share'!$A:$IV</definedName>
    <definedName name="_bdm.46A2A83BCD254E11989A262F3F53C291.edm" hidden="1">'[1]Mobile TV &amp; Video'!$A:$IV</definedName>
    <definedName name="_bdm.5939D4790AE74B9493505CD9980F4561.edm" hidden="1">'[1]Mobile SNS'!$A:$IV</definedName>
    <definedName name="_bdm.5BE4AE09F37349BDA9334813DCCCAB3C.edm" hidden="1">'[1]Mobile LBS'!$A:$IV</definedName>
    <definedName name="_bdm.7301403817A04ECFB5C59528FC085F5B.edm" hidden="1">'[1]Mobile data apps'!$A:$IV</definedName>
    <definedName name="_bdm.7E482E3890A9461E9B82016C1EE19FCC.edm" hidden="1">'[1]Mobile enterprise'!$A:$IV</definedName>
    <definedName name="_bdm.94348BAD6E434530BE25276A507603ED.edm" hidden="1">'[1]Mobile gaming'!$A:$IV</definedName>
    <definedName name="_bdm.9931A6EC2CD64620B716FDD91C7E1F0B.edm" hidden="1">'[1]Converged devices'!$A:$IV</definedName>
    <definedName name="_Order1" hidden="1">255</definedName>
    <definedName name="_Regression_Int" hidden="1">1</definedName>
    <definedName name="_Table1_Out" hidden="1">#REF!</definedName>
    <definedName name="_Table2_Out" hidden="1">#REF!</definedName>
    <definedName name="_table2_out1" hidden="1">'[3]#REF'!$C$11:$I$22</definedName>
    <definedName name="AB" hidden="1">{TRUE,TRUE,-1.25,-15.5,456.75,279.75,FALSE,FALSE,TRUE,TRUE,0,1,21,1,127,6,3,4,TRUE,TRUE,3,TRUE,1,TRUE,100,"Swvu.profits.","ACwvu.profits.",1,FALSE,FALSE,0.511811023622047,0.511811023622047,0.511811023622047,0.511811023622047,1,"","",FALSE,FALSE,FALSE,FALSE,1,#N/A,1,1,#DIV/0!,FALSE,"Rwvu.profits.",#N/A,FALSE,FALSE}</definedName>
    <definedName name="adf" hidden="1">{"Page1",#N/A,FALSE,"CompCo";"Page2",#N/A,FALSE,"CompCo"}</definedName>
    <definedName name="adfauui" hidden="1">{"Page1",#N/A,FALSE,"CompCo";"Page2",#N/A,FALSE,"CompCo"}</definedName>
    <definedName name="adfda" hidden="1">{#N/A,#N/A,FALSE,"Aging Summary";#N/A,#N/A,FALSE,"Ratio Analysis";#N/A,#N/A,FALSE,"Test 120 Day Accts";#N/A,#N/A,FALSE,"Tickmarks"}</definedName>
    <definedName name="adfda2" hidden="1">{#N/A,#N/A,FALSE,"Aging Summary";#N/A,#N/A,FALSE,"Ratio Analysis";#N/A,#N/A,FALSE,"Test 120 Day Accts";#N/A,#N/A,FALSE,"Tickmarks"}</definedName>
    <definedName name="adsf" hidden="1">{TRUE,TRUE,-1.25,-15.5,456.75,279.75,FALSE,FALSE,TRUE,TRUE,0,1,21,1,127,6,3,4,TRUE,TRUE,3,TRUE,1,TRUE,100,"Swvu.profits.","ACwvu.profits.",1,FALSE,FALSE,0.511811023622047,0.511811023622047,0.511811023622047,0.511811023622047,1,"","",FALSE,FALSE,FALSE,FALSE,1,#N/A,1,1,#DIV/0!,FALSE,"Rwvu.profits.",#N/A,FALSE,FALSE}</definedName>
    <definedName name="AS2DocOpenMode" hidden="1">"AS2DocumentEdit"</definedName>
    <definedName name="asdf" hidden="1">{TRUE,TRUE,-1.25,-15.5,456.75,279.75,FALSE,FALSE,TRUE,TRUE,0,1,8,1,4,6,3,4,TRUE,TRUE,3,TRUE,1,TRUE,100,"Swvu.turnover.","ACwvu.turnover.",1,FALSE,FALSE,0.511811023622047,0.511811023622047,0.511811023622047,0.511811023622047,1,"","",FALSE,FALSE,FALSE,FALSE,1,#N/A,1,1,#DIV/0!,FALSE,"Rwvu.turnover.",#N/A,FALSE,FALSE}</definedName>
    <definedName name="boring" hidden="1">{"Page1",#N/A,FALSE,"CompCo";"Page2",#N/A,FALSE,"CompCo"}</definedName>
    <definedName name="cb_sChart16EBA7BA_opts" hidden="1">"1, 1, 1, False, 2, True, False, , 0, False, True, 1, 2"</definedName>
    <definedName name="cb_sChart1AC0211C_opts" hidden="1">"1, 1, 1, False, 2, False, False, , 0, False, False, 2, 2"</definedName>
    <definedName name="cb_sChart1AC021B3_opts" hidden="1">"1, 1, 1, False, 2, False, False, , 0, False, False, 2, 2"</definedName>
    <definedName name="cb_sChart1AC02226_opts" hidden="1">"1, 1, 1, False, 2, False, False, , 0, False, False, 2, 2"</definedName>
    <definedName name="cb_sChart1AC02446_opts" hidden="1">"1, 1, 1, False, 2, True, False, , 0, False, True, 2, 2"</definedName>
    <definedName name="cb_sChart1AC02765_opts" hidden="1">"1, 1, 1, False, 2, True, False, , 0, False, True, 2, 2"</definedName>
    <definedName name="cb_sChart1AC027D9_opts" hidden="1">"1, 1, 1, False, 2, True, False, , 0, False, True, 2, 2"</definedName>
    <definedName name="CIQWBGuid" hidden="1">"e1e41260-6ae2-4a81-8d50-6f39e6858eff"</definedName>
    <definedName name="CIQWBInfo" hidden="1">"{ ""CIQVersion"":""9.49.2423.4439"" }"</definedName>
    <definedName name="Compco1" hidden="1">{"Page1",#N/A,FALSE,"CompCo";"Page2",#N/A,FALSE,"CompCo"}</definedName>
    <definedName name="Compco2" hidden="1">{"Page1",#N/A,FALSE,"CompCo";"Page2",#N/A,FALSE,"CompCo"}</definedName>
    <definedName name="happy" hidden="1">{"Page1",#N/A,FALSE,"CompCo";"Page2",#N/A,FALSE,"CompCo"}</definedName>
    <definedName name="hkli9" hidden="1">{"Page1",#N/A,FALSE,"CompCo";"Page2",#N/A,FALSE,"CompCo"}</definedName>
    <definedName name="HTML_CodePage" hidden="1">1252</definedName>
    <definedName name="HTML_Control" hidden="1">{"'Segment'!$A$1:$J$45"}</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"J:\carpente\Releases\Q2-00\segment2Q-00.htm"</definedName>
    <definedName name="HTML_Title" hidden="1">"Segment and Supplemental Information"</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E_BR" hidden="1">"c10"</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P_BR" hidden="1">"c34"</definedName>
    <definedName name="IQ_AR_BR" hidden="1">"c41"</definedName>
    <definedName name="IQ_ASSET_BACKED_FDIC" hidden="1">"c6301"</definedName>
    <definedName name="IQ_ASSET_WRITEDOWN_BR" hidden="1">"c50"</definedName>
    <definedName name="IQ_ASSET_WRITEDOWN_CF_BR" hidden="1">"c53"</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PEX_BR" hidden="1">"c111"</definedName>
    <definedName name="IQ_CASH_DIVIDENDS_NET_INCOME_FDIC" hidden="1">"c6738"</definedName>
    <definedName name="IQ_CASH_IN_PROCESS_FDIC" hidden="1">"c6386"</definedName>
    <definedName name="IQ_CASH_OPER_ACT_OR_EST" hidden="1">"c4164"</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UM_EST" hidden="1">"c4246"</definedName>
    <definedName name="IQ_CASH_OPER_STDDEV_EST" hidden="1">"c4247"</definedName>
    <definedName name="IQ_CCE_FDIC" hidden="1">"c6296"</definedName>
    <definedName name="IQ_CH">110000</definedName>
    <definedName name="IQ_CHANGE_AP_BR" hidden="1">"c135"</definedName>
    <definedName name="IQ_CHANGE_AR_BR" hidden="1">"c142"</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OTHER_NET_OPER_ASSETS_BR" hidden="1">"c3595"</definedName>
    <definedName name="IQ_CHANGE_OTHER_WORK_CAP_BR" hidden="1">"c154"</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APIC_BR" hidden="1">"c185"</definedName>
    <definedName name="IQ_COMMON_FDIC" hidden="1">"c6350"</definedName>
    <definedName name="IQ_COMMON_ISSUED_BR" hidden="1">"c199"</definedName>
    <definedName name="IQ_COMMON_REP_BR" hidden="1">"c208"</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URRENCY_GAIN_BR" hidden="1">"c236"</definedName>
    <definedName name="IQ_CURRENT_PORT_DEBT_BR" hidden="1">"c1567"</definedName>
    <definedName name="IQ_CY">10000</definedName>
    <definedName name="IQ_DA_BR" hidden="1">"c248"</definedName>
    <definedName name="IQ_DA_CF_BR" hidden="1">"c251"</definedName>
    <definedName name="IQ_DA_SUPPL_BR" hidden="1">"c260"</definedName>
    <definedName name="IQ_DA_SUPPL_CF_BR" hidden="1">"c263"</definedName>
    <definedName name="IQ_DAILY">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EARNING_ASSETS_FDIC" hidden="1">"c6360"</definedName>
    <definedName name="IQ_EARNING_ASSETS_YIELD_FDIC" hidden="1">"c6724"</definedName>
    <definedName name="IQ_EARNINGS_COVERAGE_NET_CHARGE_OFFS_FDIC" hidden="1">"c6735"</definedName>
    <definedName name="IQ_EBT_BR" hidden="1">"c378"</definedName>
    <definedName name="IQ_EBT_EXCL_BR" hidden="1">"c381"</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_ACT_FFO_THOM" hidden="1">"c4005"</definedName>
    <definedName name="IQ_EST_EPS_SURPRISE" hidden="1">"c1635"</definedName>
    <definedName name="IQ_EST_FFO_DIFF_THOM" hidden="1">"c5186"</definedName>
    <definedName name="IQ_EST_FFO_SURPRISE_PERCENT_THOM" hidden="1">"c5187"</definedName>
    <definedName name="IQ_ESTIMATED_ASSESSABLE_DEPOSITS_FDIC" hidden="1">"c6490"</definedName>
    <definedName name="IQ_ESTIMATED_INSURED_DEPOSITS_FDIC" hidden="1">"c6491"</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_BR" hidden="1">"c412"</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_CIQ" hidden="1">"c3668"</definedName>
    <definedName name="IQ_FFO_EST_DET_EST" hidden="1">"c12059"</definedName>
    <definedName name="IQ_FFO_EST_DET_EST_CURRENCY" hidden="1">"c12466"</definedName>
    <definedName name="IQ_FFO_EST_DET_EST_CURRENCY_THOM" hidden="1">"c12487"</definedName>
    <definedName name="IQ_FFO_EST_DET_EST_DATE" hidden="1">"c12212"</definedName>
    <definedName name="IQ_FFO_EST_DET_EST_DATE_THOM" hidden="1">"c12238"</definedName>
    <definedName name="IQ_FFO_EST_DET_EST_INCL" hidden="1">"c12349"</definedName>
    <definedName name="IQ_FFO_EST_DET_EST_INCL_THOM" hidden="1">"c12370"</definedName>
    <definedName name="IQ_FFO_EST_DET_EST_ORIGIN" hidden="1">"c12722"</definedName>
    <definedName name="IQ_FFO_EST_DET_EST_ORIGIN_THOM" hidden="1">"c12608"</definedName>
    <definedName name="IQ_FFO_EST_DET_EST_THOM" hidden="1">"c12088"</definedName>
    <definedName name="IQ_FFO_EST_THOM" hidden="1">"c3999"</definedName>
    <definedName name="IQ_FFO_HIGH_EST_CIQ" hidden="1">"c3670"</definedName>
    <definedName name="IQ_FFO_HIGH_EST_THOM" hidden="1">"c4001"</definedName>
    <definedName name="IQ_FFO_LOW_EST_CIQ" hidden="1">"c3671"</definedName>
    <definedName name="IQ_FFO_LOW_EST_THOM" hidden="1">"c4002"</definedName>
    <definedName name="IQ_FFO_MEDIAN_EST_CIQ" hidden="1">"c3669"</definedName>
    <definedName name="IQ_FFO_MEDIAN_EST_THOM" hidden="1">"c4000"</definedName>
    <definedName name="IQ_FFO_NUM_EST_CIQ" hidden="1">"c3672"</definedName>
    <definedName name="IQ_FFO_NUM_EST_THOM" hidden="1">"c4003"</definedName>
    <definedName name="IQ_FFO_STDDEV_EST_CIQ" hidden="1">"c3673"</definedName>
    <definedName name="IQ_FFO_STDDEV_EST_THOM" hidden="1">"c4004"</definedName>
    <definedName name="IQ_FH">100000</definedName>
    <definedName name="IQ_FHLB_ADVANCES_FDIC" hidden="1">"c6366"</definedName>
    <definedName name="IQ_FIDUCIARY_ACTIVITIES_FDIC" hidden="1">"c6571"</definedName>
    <definedName name="IQ_FIFETEEN_YEAR_FIXED_AND_FLOATING_RATE_FDIC" hidden="1">"c6423"</definedName>
    <definedName name="IQ_FIFETEEN_YEAR_MORTGAGE_PASS_THROUGHS_FDIC" hidden="1">"c6415"</definedName>
    <definedName name="IQ_FIVE_YEAR_FIXED_AND_FLOATING_RATE_FDIC" hidden="1">"c6422"</definedName>
    <definedName name="IQ_FIVE_YEAR_MORTGAGE_PASS_THROUGHS_FDIC" hidden="1">"c6414"</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_CONTRACTS_FDIC" hidden="1">"c6517"</definedName>
    <definedName name="IQ_FX_CONTRACTS_SPOT_FDIC" hidden="1">"c6356"</definedName>
    <definedName name="IQ_FY">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W_AMORT_BR" hidden="1">"c532"</definedName>
    <definedName name="IQ_GW_INTAN_AMORT_BR" hidden="1">"c1470"</definedName>
    <definedName name="IQ_GW_INTAN_AMORT_CF_BR" hidden="1">"c1473"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_EQUITY_BR" hidden="1">"c550"</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SETTLE_BR" hidden="1">"c572"</definedName>
    <definedName name="IQ_INSIDER_LOANS_FDIC" hidden="1">"c6365"</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BR" hidden="1">"c586"</definedName>
    <definedName name="IQ_INT_EXP_TOTAL_FDIC" hidden="1">"c6569"</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RATE_CONTRACTS_FDIC" hidden="1">"c6512"</definedName>
    <definedName name="IQ_INTEREST_RATE_EXPOSURES_FDIC" hidden="1">"c6662"</definedName>
    <definedName name="IQ_INVEST_LOANS_CF_BR" hidden="1">"c630"</definedName>
    <definedName name="IQ_INVEST_SECURITY_CF_BR" hidden="1">"c639"</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_BR" hidden="1">"c649"</definedName>
    <definedName name="IQ_LIFE_INSURANCE_ASSETS_FDIC" hidden="1">"c6372"</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CF_BR" hidden="1">"c661"</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_DEBT_BR" hidden="1">"c676"</definedName>
    <definedName name="IQ_LT_DEBT_ISSUED_BR" hidden="1">"c683"</definedName>
    <definedName name="IQ_LT_DEBT_REPAID_BR" hidden="1">"c691"</definedName>
    <definedName name="IQ_LT_INVEST_BR" hidden="1">"c698"</definedName>
    <definedName name="IQ_LTM">2000</definedName>
    <definedName name="IQ_LTMMONTH" hidden="1">120000</definedName>
    <definedName name="IQ_MAINT_CAPEX_ACT_OR_EST" hidden="1">"c4458"</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RGER_BR" hidden="1">"c715"</definedName>
    <definedName name="IQ_MERGER_RESTRUCTURE_BR" hidden="1">"c721"</definedName>
    <definedName name="IQ_MINORITY_INTEREST_BR" hidden="1">"c729"</definedName>
    <definedName name="IQ_MONEY_MARKET_DEPOSIT_ACCOUNTS_FDIC" hidden="1">"c6553"</definedName>
    <definedName name="IQ_MONTH">15000</definedName>
    <definedName name="IQ_MORTGAGE_BACKED_SECURITIES_FDIC" hidden="1">"c6402"</definedName>
    <definedName name="IQ_MORTGAGE_SERVICING_FDIC" hidden="1">"c6335"</definedName>
    <definedName name="IQ_MTD" hidden="1">800000</definedName>
    <definedName name="IQ_MULTIFAMILY_RESIDENTIAL_LOANS_FDIC" hidden="1">"c6311"</definedName>
    <definedName name="IQ_NAMES_REVISION_DATE_" hidden="1">45271.910162037</definedName>
    <definedName name="IQ_NAV_ACT_OR_EST" hidden="1">"c2225"</definedName>
    <definedName name="IQ_NET_CHARGE_OFFS_FDIC" hidden="1">"c6641"</definedName>
    <definedName name="IQ_NET_CHARGE_OFFS_LOANS_FDIC" hidden="1">"c6751"</definedName>
    <definedName name="IQ_NET_DEBT_ISSUED_BR" hidden="1">"c753"</definedName>
    <definedName name="IQ_NET_INCOME_FDIC" hidden="1">"c6587"</definedName>
    <definedName name="IQ_NET_INT_INC_BNK_FDIC" hidden="1">"c6570"</definedName>
    <definedName name="IQ_NET_INT_INC_BR" hidden="1">"c765"</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6000</definedName>
    <definedName name="IQ_NUMBER_DEPOSITS_LESS_THAN_100K_FDIC" hidden="1">"c6495"</definedName>
    <definedName name="IQ_NUMBER_DEPOSITS_MORE_THAN_100K_FDIC" hidden="1">"c6493"</definedName>
    <definedName name="IQ_OBLIGATIONS_OF_STATES_TOTAL_LOANS_FOREIGN_FDIC" hidden="1">"c6447"</definedName>
    <definedName name="IQ_OBLIGATIONS_STATES_FDIC" hidden="1">"c6431"</definedName>
    <definedName name="IQ_OG_TOTAL_OIL_PRODUCTON" hidden="1">"c2059"</definedName>
    <definedName name="IQ_OPER_INC_BR" hidden="1">"c850"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MORT_BR" hidden="1">"c5566"</definedName>
    <definedName name="IQ_OTHER_ASSETS_BR" hidden="1">"c862"</definedName>
    <definedName name="IQ_OTHER_ASSETS_FDIC" hidden="1">"c6338"</definedName>
    <definedName name="IQ_OTHER_BORROWED_FUNDS_FDIC" hidden="1">"c6345"</definedName>
    <definedName name="IQ_OTHER_CA_SUPPL_BR" hidden="1">"c871"</definedName>
    <definedName name="IQ_OTHER_CL_SUPPL_BR" hidden="1">"c880"</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QUITY_BR" hidden="1">"c888"</definedName>
    <definedName name="IQ_OTHER_FINANCE_ACT_BR" hidden="1">"c895"</definedName>
    <definedName name="IQ_OTHER_FINANCE_ACT_SUPPL_BR" hidden="1">"c901"</definedName>
    <definedName name="IQ_OTHER_INSURANCE_FEES_FDIC" hidden="1">"c6672"</definedName>
    <definedName name="IQ_OTHER_INTAN_BR" hidden="1">"c909"</definedName>
    <definedName name="IQ_OTHER_INTANGIBLE_FDIC" hidden="1">"c6337"</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T_ASSETS_BR" hidden="1">"c948"</definedName>
    <definedName name="IQ_OTHER_NON_INT_EXP_FDIC" hidden="1">"c6578"</definedName>
    <definedName name="IQ_OTHER_NON_INT_EXPENSE_FDIC" hidden="1">"c6679"</definedName>
    <definedName name="IQ_OTHER_NON_INT_INC_FDIC" hidden="1">"c6676"</definedName>
    <definedName name="IQ_OTHER_NON_OPER_EXP_BR" hidden="1">"c957"</definedName>
    <definedName name="IQ_OTHER_NON_OPER_EXP_SUPPL_BR" hidden="1">"c962"</definedName>
    <definedName name="IQ_OTHER_OFF_BS_LIAB_FDIC" hidden="1">"c6533"</definedName>
    <definedName name="IQ_OTHER_OPER_ACT_BR" hidden="1">"c985"</definedName>
    <definedName name="IQ_OTHER_OPER_BR" hidden="1">"c990"</definedName>
    <definedName name="IQ_OTHER_OPER_SUPPL_BR" hidden="1">"c994"</definedName>
    <definedName name="IQ_OTHER_OPER_TOT_BR" hidden="1">"c1000"</definedName>
    <definedName name="IQ_OTHER_RE_OWNED_FDIC" hidden="1">"c6330"</definedName>
    <definedName name="IQ_OTHER_REV_BR" hidden="1">"c1011"</definedName>
    <definedName name="IQ_OTHER_REV_SUPPL_BR" hidden="1">"c1016"</definedName>
    <definedName name="IQ_OTHER_SAVINGS_DEPOSITS_FDIC" hidden="1">"c6554"</definedName>
    <definedName name="IQ_OTHER_TRANSACTIONS_FDIC" hidden="1">"c6504"</definedName>
    <definedName name="IQ_OTHER_UNUSED_COMMITMENTS_FDIC" hidden="1">"c6530"</definedName>
    <definedName name="IQ_OTHER_UNUSUAL_BR" hidden="1">"c1561"</definedName>
    <definedName name="IQ_OTHER_UNUSUAL_SUPPL_BR" hidden="1">"c1496"</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CHANGE_EST_FFO_12MONTHS" hidden="1">"c1828"</definedName>
    <definedName name="IQ_PERCENT_CHANGE_EST_FFO_12MONTHS_CIQ" hidden="1">"c3769"</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THOM" hidden="1">"c5274"</definedName>
    <definedName name="IQ_PERCENT_INSURED_FDIC" hidden="1">"c6374"</definedName>
    <definedName name="IQ_PLEDGED_SECURITIES_FDIC" hidden="1">"c6401"</definedName>
    <definedName name="IQ_PRE_TAX_INCOME_FDIC" hidden="1">"c6581"</definedName>
    <definedName name="IQ_PREF_ISSUED_BR" hidden="1">"c1047"</definedName>
    <definedName name="IQ_PREF_OTHER_BR" hidden="1">"c1055"</definedName>
    <definedName name="IQ_PREF_REP_BR" hidden="1">"c1062"</definedName>
    <definedName name="IQ_PREFERRED_FDIC" hidden="1">"c6349"</definedName>
    <definedName name="IQ_PREMISES_EQUIPMENT_FDIC" hidden="1">"c6577"</definedName>
    <definedName name="IQ_PRETAX_RETURN_ASSETS_FDIC" hidden="1">"c6731"</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_BR" hidden="1">"c1106"</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BROK" hidden="1">"c1115"</definedName>
    <definedName name="IQ_RETURN_ASSETS_FDIC" hidden="1">"c6730"</definedName>
    <definedName name="IQ_RETURN_EQUITY_BROK" hidden="1">"c1120"</definedName>
    <definedName name="IQ_RETURN_EQUITY_FDIC" hidden="1">"c6732"</definedName>
    <definedName name="IQ_REVALUATION_GAINS_FDIC" hidden="1">"c6428"</definedName>
    <definedName name="IQ_REVALUATION_LOSSES_FDIC" hidden="1">"c6429"</definedName>
    <definedName name="IQ_RISK_WEIGHTED_ASSETS_FDIC" hidden="1">"c6370"</definedName>
    <definedName name="IQ_SALARY_FDIC" hidden="1">"c6576"</definedName>
    <definedName name="IQ_SALE_CONVERSION_RETIREMENT_STOCK_FDIC" hidden="1">"c6661"</definedName>
    <definedName name="IQ_SALE_INTAN_CF_BR" hidden="1">"c1133"</definedName>
    <definedName name="IQ_SALE_PPE_CF_BR" hidden="1">"c1139"</definedName>
    <definedName name="IQ_SALE_REAL_ESTATE_CF_BR" hidden="1">"c1145"</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R_BR" hidden="1">"c1231"</definedName>
    <definedName name="IQ_TOTAL_ASSETS_FDIC" hidden="1">"c6339"</definedName>
    <definedName name="IQ_TOTAL_CHARGE_OFFS_FDIC" hidden="1">"c6603"</definedName>
    <definedName name="IQ_TOTAL_DEBT_ISSUED_BR" hidden="1">"c1253"</definedName>
    <definedName name="IQ_TOTAL_DEBT_REPAID_BR" hidden="1">"c1260"</definedName>
    <definedName name="IQ_TOTAL_DEBT_SECURITIES_FDIC" hidden="1">"c6410"</definedName>
    <definedName name="IQ_TOTAL_DEPOSITS_FDIC" hidden="1">"c6342"</definedName>
    <definedName name="IQ_TOTAL_EMPLOYEES_FDIC" hidden="1">"c6355"</definedName>
    <definedName name="IQ_TOTAL_LIAB_BR" hidden="1">"c1278"</definedName>
    <definedName name="IQ_TOTAL_LIAB_EQUITY_FDIC" hidden="1">"c6354"</definedName>
    <definedName name="IQ_TOTAL_LIABILITIES_FDIC" hidden="1">"c6348"</definedName>
    <definedName name="IQ_TOTAL_OPER_EXP_BR" hidden="1">"c1284"</definedName>
    <definedName name="IQ_TOTAL_PENSION_OBLIGATION" hidden="1">"c1292"</definedName>
    <definedName name="IQ_TOTAL_RECOVERIES_FDIC" hidden="1">"c6622"</definedName>
    <definedName name="IQ_TOTAL_REV_BNK_FDIC" hidden="1">"c6786"</definedName>
    <definedName name="IQ_TOTAL_REV_BR" hidden="1">"c1303"</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OTAL_UNUSUAL_BR" hidden="1">"c5517"</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OTHER_EQUITY_BR" hidden="1">"c1314"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_REV_CURRENT_BR" hidden="1">"c1324"</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50000</definedName>
    <definedName name="IQ_WRITTEN_OPTION_CONTRACTS_FDIC" hidden="1">"c6509"</definedName>
    <definedName name="IQ_WRITTEN_OPTION_CONTRACTS_FX_RISK_FDIC" hidden="1">"c6514"</definedName>
    <definedName name="IQ_WRITTEN_OPTION_CONTRACTS_NON_FX_IR_FDIC" hidden="1">"c6519"</definedName>
    <definedName name="IQ_YTD">3000</definedName>
    <definedName name="IQ_YTDMONTH" hidden="1">130000</definedName>
    <definedName name="Japan" hidden="1">{"twx1",#N/A,FALSE,"twltm.xls";"twx2",#N/A,FALSE,"twltm.xls";"twx3",#N/A,FALSE,"twltm.xls"}</definedName>
    <definedName name="jen" hidden="1">{TRUE,TRUE,-1.25,-15.5,456.75,279.75,FALSE,FALSE,TRUE,TRUE,0,1,8,1,4,6,3,4,TRUE,TRUE,3,TRUE,1,TRUE,100,"Swvu.turnover.","ACwvu.turnover.",1,FALSE,FALSE,0.511811023622047,0.511811023622047,0.511811023622047,0.511811023622047,1,"","",FALSE,FALSE,FALSE,FALSE,1,#N/A,1,1,#DIV/0!,FALSE,"Rwvu.turnover.",#N/A,FALSE,FALSE}</definedName>
    <definedName name="jjjj" hidden="1">{"Page1",#N/A,FALSE,"CompCo";"Page2",#N/A,FALSE,"CompCo"}</definedName>
    <definedName name="lkjlkh" hidden="1">{"Page1",#N/A,FALSE,"CompCo";"Page2",#N/A,FALSE,"CompCo"}</definedName>
    <definedName name="New" hidden="1">{"twx1",#N/A,FALSE,"twltm.xls";"twx2",#N/A,FALSE,"twltm.xls";"twx3",#N/A,FALSE,"twltm.xls"}</definedName>
    <definedName name="Newer" hidden="1">{"'Segment'!$A$1:$J$45"}</definedName>
    <definedName name="ool" hidden="1">{"Page1",#N/A,FALSE,"CompCo";"Page2",#N/A,FALSE,"CompCo"}</definedName>
    <definedName name="oooooi" hidden="1">{"Page1",#N/A,FALSE,"CompCo";"Page2",#N/A,FALSE,"CompCo"}</definedName>
    <definedName name="sencount" hidden="1">1</definedName>
    <definedName name="test" hidden="1">'[3]#REF'!$C$11:$I$22</definedName>
    <definedName name="wrn.Accounts." hidden="1">{"turnover",#N/A,FALSE;"profits",#N/A,FALSE;"cash",#N/A,FALSE}</definedName>
    <definedName name="wrn.adj95." hidden="1">{"adj95mult",#N/A,FALSE,"COMPCO";"adj95est",#N/A,FALSE,"COMPCO"}</definedName>
    <definedName name="wrn.Aging._.and._.Trend._.Analysis." hidden="1">{#N/A,#N/A,FALSE,"Aging Summary";#N/A,#N/A,FALSE,"Ratio Analysis";#N/A,#N/A,FALSE,"Test 120 Day Accts";#N/A,#N/A,FALSE,"Tickmarks"}</definedName>
    <definedName name="wrn.All." hidden="1">{"Matrix",#N/A,FALSE,"ACQMTRX";"Fees",#N/A,FALSE,"ACQMTRX"}</definedName>
    <definedName name="wrn.COMPCO." hidden="1">{"Page1",#N/A,FALSE,"CompCo";"Page2",#N/A,FALSE,"CompCo"}</definedName>
    <definedName name="wrn.DCF." hidden="1">{"DCF1",#N/A,FALSE,"SIERRA DCF";"MATRIX1",#N/A,FALSE,"SIERRA DCF"}</definedName>
    <definedName name="wrn.Economic._.Value._.Added._.Analysis." hidden="1">{"EVA",#N/A,FALSE,"EVA";"WACC",#N/A,FALSE,"WACC"}</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Leases.xls." hidden="1">{#N/A,#N/A,FALSE,"Initial Year";#N/A,#N/A,FALSE,"Historical";#N/A,#N/A,FALSE,"balsheet";#N/A,#N/A,FALSE,"incstate";#N/A,#N/A,FALSE,"Fleet"}</definedName>
    <definedName name="wrn.OUTPUT." hidden="1">{"DCF","UPSIDE CASE",FALSE,"Sheet1";"DCF","BASE CASE",FALSE,"Sheet1";"DCF","DOWNSIDE CASE",FALSE,"Sheet1"}</definedName>
    <definedName name="wrn.sales." hidden="1">{"sales",#N/A,FALSE,"Sales";"sales existing",#N/A,FALSE,"Sales";"sales rd1",#N/A,FALSE,"Sales";"sales rd2",#N/A,FALSE,"Sales"}</definedName>
    <definedName name="wrn.Trended._.BS." hidden="1">{"TrendLiab",#N/A,FALSE,"Balance Sheet";"TrendAssets",#N/A,FALSE,"Balance Sheet"}</definedName>
    <definedName name="wrn.twxmodel." hidden="1">{"twx1",#N/A,FALSE,"twltm.xls";"twx2",#N/A,FALSE,"twltm.xls";"twx3",#N/A,FALSE,"twltm.xls"}</definedName>
    <definedName name="wvu.cash." hidden="1">{TRUE,TRUE,-1.25,-15.5,456.75,279.75,FALSE,FALSE,TRUE,TRUE,0,1,18,1,199,6,3,4,TRUE,TRUE,3,TRUE,1,TRUE,100,"Swvu.cash.","ACwvu.cash.",1,FALSE,FALSE,0.511811023622047,0.511811023622047,0.511811023622047,0.511811023622047,1,"","",FALSE,FALSE,FALSE,FALSE,1,#N/A,1,1,#DIV/0!,FALSE,"Rwvu.cash.",#N/A,FALSE,FALSE}</definedName>
    <definedName name="wvu.profits." hidden="1">{TRUE,TRUE,-1.25,-15.5,456.75,279.75,FALSE,FALSE,TRUE,TRUE,0,1,21,1,127,6,3,4,TRUE,TRUE,3,TRUE,1,TRUE,100,"Swvu.profits.","ACwvu.profits.",1,FALSE,FALSE,0.511811023622047,0.511811023622047,0.511811023622047,0.511811023622047,1,"","",FALSE,FALSE,FALSE,FALSE,1,#N/A,1,1,#DIV/0!,FALSE,"Rwvu.profits.",#N/A,FALSE,FALSE}</definedName>
    <definedName name="wvu.turnover." hidden="1">{TRUE,TRUE,-1.25,-15.5,456.75,279.75,FALSE,FALSE,TRUE,TRUE,0,1,8,1,4,6,3,4,TRUE,TRUE,3,TRUE,1,TRUE,100,"Swvu.turnover.","ACwvu.turnover.",1,FALSE,FALSE,0.511811023622047,0.511811023622047,0.511811023622047,0.511811023622047,1,"","",FALSE,FALSE,FALSE,FALSE,1,#N/A,1,1,#DIV/0!,FALSE,"Rwvu.turnover.",#N/A,FALSE,FALSE}</definedName>
    <definedName name="xysz" hidden="1">{TRUE,TRUE,-1.25,-15.5,456.75,279.75,FALSE,FALSE,TRUE,TRUE,0,1,21,1,127,6,3,4,TRUE,TRUE,3,TRUE,1,TRUE,100,"Swvu.profits.","ACwvu.profits.",1,FALSE,FALSE,0.511811023622047,0.511811023622047,0.511811023622047,0.511811023622047,1,"","",FALSE,FALSE,FALSE,FALSE,1,#N/A,1,1,#DIV/0!,FALSE,"Rwvu.profits.",#N/A,FALSE,FALSE}</definedName>
    <definedName name="yioyio" hidden="1">{"Page1",#N/A,FALSE,"CompCo";"Page2",#N/A,FALSE,"CompCo"}</definedName>
    <definedName name="_xlnm.Print_Area" localSheetId="2">'Simple Model - Case 1'!$B$2:$X$98</definedName>
    <definedName name="_xlnm.Print_Area" localSheetId="3">'Simple Model - Case 2'!$B$2:$X$98</definedName>
    <definedName name="_xlnm.Print_Area" localSheetId="4">'Simple Model - Case 3'!$B$2:$X$98</definedName>
    <definedName name="_xlnm.Print_Area" localSheetId="5">'LT Revenue Forecast'!$B$2:$Z$126</definedName>
    <definedName name="solver_adj" localSheetId="6" hidden="1">'Historical Financials'!#REF!</definedName>
    <definedName name="solver_cvg" localSheetId="6" hidden="1">0.0001</definedName>
    <definedName name="solver_drv" localSheetId="6" hidden="1">2</definedName>
    <definedName name="solver_eng" localSheetId="6" hidden="1">1</definedName>
    <definedName name="solver_est" localSheetId="6" hidden="1">1</definedName>
    <definedName name="solver_itr" localSheetId="6" hidden="1">2147483647</definedName>
    <definedName name="solver_lhs1" localSheetId="6" hidden="1">'Historical Financials'!#REF!</definedName>
    <definedName name="solver_lhs10" localSheetId="6" hidden="1">'Historical Financials'!#REF!</definedName>
    <definedName name="solver_lhs11" localSheetId="6" hidden="1">'Historical Financials'!#REF!</definedName>
    <definedName name="solver_lhs2" localSheetId="6" hidden="1">'Historical Financials'!#REF!</definedName>
    <definedName name="solver_lhs3" localSheetId="6" hidden="1">'Historical Financials'!#REF!</definedName>
    <definedName name="solver_lhs4" localSheetId="6" hidden="1">'Historical Financials'!#REF!</definedName>
    <definedName name="solver_lhs5" localSheetId="6" hidden="1">'Historical Financials'!#REF!</definedName>
    <definedName name="solver_lhs6" localSheetId="6" hidden="1">'Historical Financials'!#REF!</definedName>
    <definedName name="solver_lhs7" localSheetId="6" hidden="1">'Historical Financials'!#REF!</definedName>
    <definedName name="solver_lhs8" localSheetId="6" hidden="1">'Historical Financials'!#REF!</definedName>
    <definedName name="solver_lhs9" localSheetId="6" hidden="1">'Historical Financials'!#REF!</definedName>
    <definedName name="solver_mip" localSheetId="6" hidden="1">2147483647</definedName>
    <definedName name="solver_mni" localSheetId="6" hidden="1">30</definedName>
    <definedName name="solver_mrt" localSheetId="6" hidden="1">0.075</definedName>
    <definedName name="solver_msl" localSheetId="6" hidden="1">2</definedName>
    <definedName name="solver_neg" localSheetId="6" hidden="1">1</definedName>
    <definedName name="solver_nod" localSheetId="6" hidden="1">2147483647</definedName>
    <definedName name="solver_num" localSheetId="6" hidden="1">11</definedName>
    <definedName name="solver_nwt" localSheetId="6" hidden="1">1</definedName>
    <definedName name="solver_opt" localSheetId="6" hidden="1">'Historical Financials'!#REF!</definedName>
    <definedName name="solver_pre" localSheetId="6" hidden="1">0.000001</definedName>
    <definedName name="solver_rbv" localSheetId="6" hidden="1">2</definedName>
    <definedName name="solver_rel1" localSheetId="6" hidden="1">1</definedName>
    <definedName name="solver_rel10" localSheetId="6" hidden="1">1</definedName>
    <definedName name="solver_rel11" localSheetId="6" hidden="1">2</definedName>
    <definedName name="solver_rel2" localSheetId="6" hidden="1">1</definedName>
    <definedName name="solver_rel3" localSheetId="6" hidden="1">1</definedName>
    <definedName name="solver_rel4" localSheetId="6" hidden="1">1</definedName>
    <definedName name="solver_rel5" localSheetId="6" hidden="1">1</definedName>
    <definedName name="solver_rel6" localSheetId="6" hidden="1">1</definedName>
    <definedName name="solver_rel7" localSheetId="6" hidden="1">1</definedName>
    <definedName name="solver_rel8" localSheetId="6" hidden="1">1</definedName>
    <definedName name="solver_rel9" localSheetId="6" hidden="1">1</definedName>
    <definedName name="solver_rhs1" localSheetId="6" hidden="1">50%</definedName>
    <definedName name="solver_rhs10" localSheetId="6" hidden="1">'Historical Financials'!#REF!</definedName>
    <definedName name="solver_rhs11" localSheetId="6" hidden="1">1</definedName>
    <definedName name="solver_rhs2" localSheetId="6" hidden="1">50%</definedName>
    <definedName name="solver_rhs3" localSheetId="6" hidden="1">'Historical Financials'!#REF!</definedName>
    <definedName name="solver_rhs4" localSheetId="6" hidden="1">'Historical Financials'!#REF!</definedName>
    <definedName name="solver_rhs5" localSheetId="6" hidden="1">'Historical Financials'!#REF!</definedName>
    <definedName name="solver_rhs6" localSheetId="6" hidden="1">'Historical Financials'!#REF!</definedName>
    <definedName name="solver_rhs7" localSheetId="6" hidden="1">'Historical Financials'!#REF!</definedName>
    <definedName name="solver_rhs8" localSheetId="6" hidden="1">'Historical Financials'!#REF!</definedName>
    <definedName name="solver_rhs9" localSheetId="6" hidden="1">'Historical Financials'!#REF!</definedName>
    <definedName name="solver_rlx" localSheetId="6" hidden="1">2</definedName>
    <definedName name="solver_rsd" localSheetId="6" hidden="1">0</definedName>
    <definedName name="solver_scl" localSheetId="6" hidden="1">2</definedName>
    <definedName name="solver_sho" localSheetId="6" hidden="1">2</definedName>
    <definedName name="solver_ssz" localSheetId="6" hidden="1">100</definedName>
    <definedName name="solver_tim" localSheetId="6" hidden="1">2147483647</definedName>
    <definedName name="solver_tol" localSheetId="6" hidden="1">0.01</definedName>
    <definedName name="solver_typ" localSheetId="6" hidden="1">2</definedName>
    <definedName name="solver_val" localSheetId="6" hidden="1">0</definedName>
    <definedName name="solver_ver" localSheetId="6" hidden="1">3</definedName>
    <definedName name="_xlnm.Print_Titles" localSheetId="6">'Historical Financials'!$2:$6</definedName>
    <definedName name="_xlnm.Print_Area" localSheetId="6">'Historical Financials'!$B$2:$CD$644</definedName>
    <definedName name="_Table1_Out" localSheetId="7" hidden="1">#REF!</definedName>
    <definedName name="AB" localSheetId="7" hidden="1">{TRUE,TRUE,-1.25,-15.5,456.75,279.75,FALSE,FALSE,TRUE,TRUE,0,1,21,1,127,6,3,4,TRUE,TRUE,3,TRUE,1,TRUE,100,"Swvu.profits.","ACwvu.profits.",1,FALSE,FALSE,0.511811023622047,0.511811023622047,0.511811023622047,0.511811023622047,1,"","",FALSE,FALSE,FALSE,FALSE,1,#N/A,1,1,#DIV/0!,FALSE,"Rwvu.profits.",#N/A,FALSE,FALSE}</definedName>
    <definedName name="adf" localSheetId="7" hidden="1">{"Page1",#N/A,FALSE,"CompCo";"Page2",#N/A,FALSE,"CompCo"}</definedName>
    <definedName name="adfauui" localSheetId="7" hidden="1">{"Page1",#N/A,FALSE,"CompCo";"Page2",#N/A,FALSE,"CompCo"}</definedName>
    <definedName name="adfda" localSheetId="7" hidden="1">{#N/A,#N/A,FALSE,"Aging Summary";#N/A,#N/A,FALSE,"Ratio Analysis";#N/A,#N/A,FALSE,"Test 120 Day Accts";#N/A,#N/A,FALSE,"Tickmarks"}</definedName>
    <definedName name="adfda2" localSheetId="7" hidden="1">{#N/A,#N/A,FALSE,"Aging Summary";#N/A,#N/A,FALSE,"Ratio Analysis";#N/A,#N/A,FALSE,"Test 120 Day Accts";#N/A,#N/A,FALSE,"Tickmarks"}</definedName>
    <definedName name="adsf" localSheetId="7" hidden="1">{TRUE,TRUE,-1.25,-15.5,456.75,279.75,FALSE,FALSE,TRUE,TRUE,0,1,21,1,127,6,3,4,TRUE,TRUE,3,TRUE,1,TRUE,100,"Swvu.profits.","ACwvu.profits.",1,FALSE,FALSE,0.511811023622047,0.511811023622047,0.511811023622047,0.511811023622047,1,"","",FALSE,FALSE,FALSE,FALSE,1,#N/A,1,1,#DIV/0!,FALSE,"Rwvu.profits.",#N/A,FALSE,FALSE}</definedName>
    <definedName name="asdf" localSheetId="7" hidden="1">{TRUE,TRUE,-1.25,-15.5,456.75,279.75,FALSE,FALSE,TRUE,TRUE,0,1,8,1,4,6,3,4,TRUE,TRUE,3,TRUE,1,TRUE,100,"Swvu.turnover.","ACwvu.turnover.",1,FALSE,FALSE,0.511811023622047,0.511811023622047,0.511811023622047,0.511811023622047,1,"","",FALSE,FALSE,FALSE,FALSE,1,#N/A,1,1,#DIV/0!,FALSE,"Rwvu.turnover.",#N/A,FALSE,FALSE}</definedName>
    <definedName name="boring" localSheetId="7" hidden="1">{"Page1",#N/A,FALSE,"CompCo";"Page2",#N/A,FALSE,"CompCo"}</definedName>
    <definedName name="Compco1" localSheetId="7" hidden="1">{"Page1",#N/A,FALSE,"CompCo";"Page2",#N/A,FALSE,"CompCo"}</definedName>
    <definedName name="Compco2" localSheetId="7" hidden="1">{"Page1",#N/A,FALSE,"CompCo";"Page2",#N/A,FALSE,"CompCo"}</definedName>
    <definedName name="happy" localSheetId="7" hidden="1">{"Page1",#N/A,FALSE,"CompCo";"Page2",#N/A,FALSE,"CompCo"}</definedName>
    <definedName name="hkli9" localSheetId="7" hidden="1">{"Page1",#N/A,FALSE,"CompCo";"Page2",#N/A,FALSE,"CompCo"}</definedName>
    <definedName name="HTML_Control" localSheetId="7" hidden="1">{"'Segment'!$A$1:$J$45"}</definedName>
    <definedName name="IQ_NAMES_REVISION_DATE_" localSheetId="7" hidden="1">45271.910162037</definedName>
    <definedName name="Japan" localSheetId="7" hidden="1">{"twx1",#N/A,FALSE,"twltm.xls";"twx2",#N/A,FALSE,"twltm.xls";"twx3",#N/A,FALSE,"twltm.xls"}</definedName>
    <definedName name="jen" localSheetId="7" hidden="1">{TRUE,TRUE,-1.25,-15.5,456.75,279.75,FALSE,FALSE,TRUE,TRUE,0,1,8,1,4,6,3,4,TRUE,TRUE,3,TRUE,1,TRUE,100,"Swvu.turnover.","ACwvu.turnover.",1,FALSE,FALSE,0.511811023622047,0.511811023622047,0.511811023622047,0.511811023622047,1,"","",FALSE,FALSE,FALSE,FALSE,1,#N/A,1,1,#DIV/0!,FALSE,"Rwvu.turnover.",#N/A,FALSE,FALSE}</definedName>
    <definedName name="jjjj" localSheetId="7" hidden="1">{"Page1",#N/A,FALSE,"CompCo";"Page2",#N/A,FALSE,"CompCo"}</definedName>
    <definedName name="lkjlkh" localSheetId="7" hidden="1">{"Page1",#N/A,FALSE,"CompCo";"Page2",#N/A,FALSE,"CompCo"}</definedName>
    <definedName name="New" localSheetId="7" hidden="1">{"twx1",#N/A,FALSE,"twltm.xls";"twx2",#N/A,FALSE,"twltm.xls";"twx3",#N/A,FALSE,"twltm.xls"}</definedName>
    <definedName name="Newer" localSheetId="7" hidden="1">{"'Segment'!$A$1:$J$45"}</definedName>
    <definedName name="ool" localSheetId="7" hidden="1">{"Page1",#N/A,FALSE,"CompCo";"Page2",#N/A,FALSE,"CompCo"}</definedName>
    <definedName name="oooooi" localSheetId="7" hidden="1">{"Page1",#N/A,FALSE,"CompCo";"Page2",#N/A,FALSE,"CompCo"}</definedName>
    <definedName name="wrn.Accounts." localSheetId="7" hidden="1">{"turnover",#N/A,FALSE;"profits",#N/A,FALSE;"cash",#N/A,FALSE}</definedName>
    <definedName name="wrn.adj95." localSheetId="7" hidden="1">{"adj95mult",#N/A,FALSE,"COMPCO";"adj95est",#N/A,FALSE,"COMPCO"}</definedName>
    <definedName name="wrn.Aging._.and._.Trend._.Analysis." localSheetId="7" hidden="1">{#N/A,#N/A,FALSE,"Aging Summary";#N/A,#N/A,FALSE,"Ratio Analysis";#N/A,#N/A,FALSE,"Test 120 Day Accts";#N/A,#N/A,FALSE,"Tickmarks"}</definedName>
    <definedName name="wrn.All." localSheetId="7" hidden="1">{"Matrix",#N/A,FALSE,"ACQMTRX";"Fees",#N/A,FALSE,"ACQMTRX"}</definedName>
    <definedName name="wrn.COMPCO." localSheetId="7" hidden="1">{"Page1",#N/A,FALSE,"CompCo";"Page2",#N/A,FALSE,"CompCo"}</definedName>
    <definedName name="wrn.DCF." localSheetId="7" hidden="1">{"DCF1",#N/A,FALSE,"SIERRA DCF";"MATRIX1",#N/A,FALSE,"SIERRA DCF"}</definedName>
    <definedName name="wrn.Economic._.Value._.Added._.Analysis." localSheetId="7" hidden="1">{"EVA",#N/A,FALSE,"EVA";"WACC",#N/A,FALSE,"WACC"}</definedName>
    <definedName name="wrn.full._.report." localSheetId="7"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Leases.xls." localSheetId="7" hidden="1">{#N/A,#N/A,FALSE,"Initial Year";#N/A,#N/A,FALSE,"Historical";#N/A,#N/A,FALSE,"balsheet";#N/A,#N/A,FALSE,"incstate";#N/A,#N/A,FALSE,"Fleet"}</definedName>
    <definedName name="wrn.OUTPUT." localSheetId="7" hidden="1">{"DCF","UPSIDE CASE",FALSE,"Sheet1";"DCF","BASE CASE",FALSE,"Sheet1";"DCF","DOWNSIDE CASE",FALSE,"Sheet1"}</definedName>
    <definedName name="wrn.sales." localSheetId="7" hidden="1">{"sales",#N/A,FALSE,"Sales";"sales existing",#N/A,FALSE,"Sales";"sales rd1",#N/A,FALSE,"Sales";"sales rd2",#N/A,FALSE,"Sales"}</definedName>
    <definedName name="wrn.Trended._.BS." localSheetId="7" hidden="1">{"TrendLiab",#N/A,FALSE,"Balance Sheet";"TrendAssets",#N/A,FALSE,"Balance Sheet"}</definedName>
    <definedName name="wrn.twxmodel." localSheetId="7" hidden="1">{"twx1",#N/A,FALSE,"twltm.xls";"twx2",#N/A,FALSE,"twltm.xls";"twx3",#N/A,FALSE,"twltm.xls"}</definedName>
    <definedName name="wvu.cash." localSheetId="7" hidden="1">{TRUE,TRUE,-1.25,-15.5,456.75,279.75,FALSE,FALSE,TRUE,TRUE,0,1,18,1,199,6,3,4,TRUE,TRUE,3,TRUE,1,TRUE,100,"Swvu.cash.","ACwvu.cash.",1,FALSE,FALSE,0.511811023622047,0.511811023622047,0.511811023622047,0.511811023622047,1,"","",FALSE,FALSE,FALSE,FALSE,1,#N/A,1,1,#DIV/0!,FALSE,"Rwvu.cash.",#N/A,FALSE,FALSE}</definedName>
    <definedName name="wvu.profits." localSheetId="7" hidden="1">{TRUE,TRUE,-1.25,-15.5,456.75,279.75,FALSE,FALSE,TRUE,TRUE,0,1,21,1,127,6,3,4,TRUE,TRUE,3,TRUE,1,TRUE,100,"Swvu.profits.","ACwvu.profits.",1,FALSE,FALSE,0.511811023622047,0.511811023622047,0.511811023622047,0.511811023622047,1,"","",FALSE,FALSE,FALSE,FALSE,1,#N/A,1,1,#DIV/0!,FALSE,"Rwvu.profits.",#N/A,FALSE,FALSE}</definedName>
    <definedName name="wvu.turnover." localSheetId="7" hidden="1">{TRUE,TRUE,-1.25,-15.5,456.75,279.75,FALSE,FALSE,TRUE,TRUE,0,1,8,1,4,6,3,4,TRUE,TRUE,3,TRUE,1,TRUE,100,"Swvu.turnover.","ACwvu.turnover.",1,FALSE,FALSE,0.511811023622047,0.511811023622047,0.511811023622047,0.511811023622047,1,"","",FALSE,FALSE,FALSE,FALSE,1,#N/A,1,1,#DIV/0!,FALSE,"Rwvu.turnover.",#N/A,FALSE,FALSE}</definedName>
    <definedName name="xysz" localSheetId="7" hidden="1">{TRUE,TRUE,-1.25,-15.5,456.75,279.75,FALSE,FALSE,TRUE,TRUE,0,1,21,1,127,6,3,4,TRUE,TRUE,3,TRUE,1,TRUE,100,"Swvu.profits.","ACwvu.profits.",1,FALSE,FALSE,0.511811023622047,0.511811023622047,0.511811023622047,0.511811023622047,1,"","",FALSE,FALSE,FALSE,FALSE,1,#N/A,1,1,#DIV/0!,FALSE,"Rwvu.profits.",#N/A,FALSE,FALSE}</definedName>
    <definedName name="yioyio" localSheetId="7" hidden="1">{"Page1",#N/A,FALSE,"CompCo";"Page2",#N/A,FALSE,"CompCo"}</definedName>
    <definedName name="_xlnm.Print_Area" localSheetId="7">'D&amp;A Model - Case 1'!$B$2:$AC$193</definedName>
    <definedName name="_Table1_Out" localSheetId="8" hidden="1">#REF!</definedName>
    <definedName name="AB" localSheetId="8" hidden="1">{TRUE,TRUE,-1.25,-15.5,456.75,279.75,FALSE,FALSE,TRUE,TRUE,0,1,21,1,127,6,3,4,TRUE,TRUE,3,TRUE,1,TRUE,100,"Swvu.profits.","ACwvu.profits.",1,FALSE,FALSE,0.511811023622047,0.511811023622047,0.511811023622047,0.511811023622047,1,"","",FALSE,FALSE,FALSE,FALSE,1,#N/A,1,1,#DIV/0!,FALSE,"Rwvu.profits.",#N/A,FALSE,FALSE}</definedName>
    <definedName name="adf" localSheetId="8" hidden="1">{"Page1",#N/A,FALSE,"CompCo";"Page2",#N/A,FALSE,"CompCo"}</definedName>
    <definedName name="adfauui" localSheetId="8" hidden="1">{"Page1",#N/A,FALSE,"CompCo";"Page2",#N/A,FALSE,"CompCo"}</definedName>
    <definedName name="adfda" localSheetId="8" hidden="1">{#N/A,#N/A,FALSE,"Aging Summary";#N/A,#N/A,FALSE,"Ratio Analysis";#N/A,#N/A,FALSE,"Test 120 Day Accts";#N/A,#N/A,FALSE,"Tickmarks"}</definedName>
    <definedName name="adfda2" localSheetId="8" hidden="1">{#N/A,#N/A,FALSE,"Aging Summary";#N/A,#N/A,FALSE,"Ratio Analysis";#N/A,#N/A,FALSE,"Test 120 Day Accts";#N/A,#N/A,FALSE,"Tickmarks"}</definedName>
    <definedName name="adsf" localSheetId="8" hidden="1">{TRUE,TRUE,-1.25,-15.5,456.75,279.75,FALSE,FALSE,TRUE,TRUE,0,1,21,1,127,6,3,4,TRUE,TRUE,3,TRUE,1,TRUE,100,"Swvu.profits.","ACwvu.profits.",1,FALSE,FALSE,0.511811023622047,0.511811023622047,0.511811023622047,0.511811023622047,1,"","",FALSE,FALSE,FALSE,FALSE,1,#N/A,1,1,#DIV/0!,FALSE,"Rwvu.profits.",#N/A,FALSE,FALSE}</definedName>
    <definedName name="asdf" localSheetId="8" hidden="1">{TRUE,TRUE,-1.25,-15.5,456.75,279.75,FALSE,FALSE,TRUE,TRUE,0,1,8,1,4,6,3,4,TRUE,TRUE,3,TRUE,1,TRUE,100,"Swvu.turnover.","ACwvu.turnover.",1,FALSE,FALSE,0.511811023622047,0.511811023622047,0.511811023622047,0.511811023622047,1,"","",FALSE,FALSE,FALSE,FALSE,1,#N/A,1,1,#DIV/0!,FALSE,"Rwvu.turnover.",#N/A,FALSE,FALSE}</definedName>
    <definedName name="boring" localSheetId="8" hidden="1">{"Page1",#N/A,FALSE,"CompCo";"Page2",#N/A,FALSE,"CompCo"}</definedName>
    <definedName name="Compco1" localSheetId="8" hidden="1">{"Page1",#N/A,FALSE,"CompCo";"Page2",#N/A,FALSE,"CompCo"}</definedName>
    <definedName name="Compco2" localSheetId="8" hidden="1">{"Page1",#N/A,FALSE,"CompCo";"Page2",#N/A,FALSE,"CompCo"}</definedName>
    <definedName name="happy" localSheetId="8" hidden="1">{"Page1",#N/A,FALSE,"CompCo";"Page2",#N/A,FALSE,"CompCo"}</definedName>
    <definedName name="hkli9" localSheetId="8" hidden="1">{"Page1",#N/A,FALSE,"CompCo";"Page2",#N/A,FALSE,"CompCo"}</definedName>
    <definedName name="HTML_Control" localSheetId="8" hidden="1">{"'Segment'!$A$1:$J$45"}</definedName>
    <definedName name="Japan" localSheetId="8" hidden="1">{"twx1",#N/A,FALSE,"twltm.xls";"twx2",#N/A,FALSE,"twltm.xls";"twx3",#N/A,FALSE,"twltm.xls"}</definedName>
    <definedName name="jen" localSheetId="8" hidden="1">{TRUE,TRUE,-1.25,-15.5,456.75,279.75,FALSE,FALSE,TRUE,TRUE,0,1,8,1,4,6,3,4,TRUE,TRUE,3,TRUE,1,TRUE,100,"Swvu.turnover.","ACwvu.turnover.",1,FALSE,FALSE,0.511811023622047,0.511811023622047,0.511811023622047,0.511811023622047,1,"","",FALSE,FALSE,FALSE,FALSE,1,#N/A,1,1,#DIV/0!,FALSE,"Rwvu.turnover.",#N/A,FALSE,FALSE}</definedName>
    <definedName name="jjjj" localSheetId="8" hidden="1">{"Page1",#N/A,FALSE,"CompCo";"Page2",#N/A,FALSE,"CompCo"}</definedName>
    <definedName name="lkjlkh" localSheetId="8" hidden="1">{"Page1",#N/A,FALSE,"CompCo";"Page2",#N/A,FALSE,"CompCo"}</definedName>
    <definedName name="New" localSheetId="8" hidden="1">{"twx1",#N/A,FALSE,"twltm.xls";"twx2",#N/A,FALSE,"twltm.xls";"twx3",#N/A,FALSE,"twltm.xls"}</definedName>
    <definedName name="Newer" localSheetId="8" hidden="1">{"'Segment'!$A$1:$J$45"}</definedName>
    <definedName name="ool" localSheetId="8" hidden="1">{"Page1",#N/A,FALSE,"CompCo";"Page2",#N/A,FALSE,"CompCo"}</definedName>
    <definedName name="oooooi" localSheetId="8" hidden="1">{"Page1",#N/A,FALSE,"CompCo";"Page2",#N/A,FALSE,"CompCo"}</definedName>
    <definedName name="wrn.Accounts." localSheetId="8" hidden="1">{"turnover",#N/A,FALSE;"profits",#N/A,FALSE;"cash",#N/A,FALSE}</definedName>
    <definedName name="wrn.adj95." localSheetId="8" hidden="1">{"adj95mult",#N/A,FALSE,"COMPCO";"adj95est",#N/A,FALSE,"COMPCO"}</definedName>
    <definedName name="wrn.Aging._.and._.Trend._.Analysis." localSheetId="8" hidden="1">{#N/A,#N/A,FALSE,"Aging Summary";#N/A,#N/A,FALSE,"Ratio Analysis";#N/A,#N/A,FALSE,"Test 120 Day Accts";#N/A,#N/A,FALSE,"Tickmarks"}</definedName>
    <definedName name="wrn.All." localSheetId="8" hidden="1">{"Matrix",#N/A,FALSE,"ACQMTRX";"Fees",#N/A,FALSE,"ACQMTRX"}</definedName>
    <definedName name="wrn.COMPCO." localSheetId="8" hidden="1">{"Page1",#N/A,FALSE,"CompCo";"Page2",#N/A,FALSE,"CompCo"}</definedName>
    <definedName name="wrn.DCF." localSheetId="8" hidden="1">{"DCF1",#N/A,FALSE,"SIERRA DCF";"MATRIX1",#N/A,FALSE,"SIERRA DCF"}</definedName>
    <definedName name="wrn.Economic._.Value._.Added._.Analysis." localSheetId="8" hidden="1">{"EVA",#N/A,FALSE,"EVA";"WACC",#N/A,FALSE,"WACC"}</definedName>
    <definedName name="wrn.full._.report." localSheetId="8"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Leases.xls." localSheetId="8" hidden="1">{#N/A,#N/A,FALSE,"Initial Year";#N/A,#N/A,FALSE,"Historical";#N/A,#N/A,FALSE,"balsheet";#N/A,#N/A,FALSE,"incstate";#N/A,#N/A,FALSE,"Fleet"}</definedName>
    <definedName name="wrn.OUTPUT." localSheetId="8" hidden="1">{"DCF","UPSIDE CASE",FALSE,"Sheet1";"DCF","BASE CASE",FALSE,"Sheet1";"DCF","DOWNSIDE CASE",FALSE,"Sheet1"}</definedName>
    <definedName name="wrn.sales." localSheetId="8" hidden="1">{"sales",#N/A,FALSE,"Sales";"sales existing",#N/A,FALSE,"Sales";"sales rd1",#N/A,FALSE,"Sales";"sales rd2",#N/A,FALSE,"Sales"}</definedName>
    <definedName name="wrn.Trended._.BS." localSheetId="8" hidden="1">{"TrendLiab",#N/A,FALSE,"Balance Sheet";"TrendAssets",#N/A,FALSE,"Balance Sheet"}</definedName>
    <definedName name="wrn.twxmodel." localSheetId="8" hidden="1">{"twx1",#N/A,FALSE,"twltm.xls";"twx2",#N/A,FALSE,"twltm.xls";"twx3",#N/A,FALSE,"twltm.xls"}</definedName>
    <definedName name="wvu.cash." localSheetId="8" hidden="1">{TRUE,TRUE,-1.25,-15.5,456.75,279.75,FALSE,FALSE,TRUE,TRUE,0,1,18,1,199,6,3,4,TRUE,TRUE,3,TRUE,1,TRUE,100,"Swvu.cash.","ACwvu.cash.",1,FALSE,FALSE,0.511811023622047,0.511811023622047,0.511811023622047,0.511811023622047,1,"","",FALSE,FALSE,FALSE,FALSE,1,#N/A,1,1,#DIV/0!,FALSE,"Rwvu.cash.",#N/A,FALSE,FALSE}</definedName>
    <definedName name="wvu.profits." localSheetId="8" hidden="1">{TRUE,TRUE,-1.25,-15.5,456.75,279.75,FALSE,FALSE,TRUE,TRUE,0,1,21,1,127,6,3,4,TRUE,TRUE,3,TRUE,1,TRUE,100,"Swvu.profits.","ACwvu.profits.",1,FALSE,FALSE,0.511811023622047,0.511811023622047,0.511811023622047,0.511811023622047,1,"","",FALSE,FALSE,FALSE,FALSE,1,#N/A,1,1,#DIV/0!,FALSE,"Rwvu.profits.",#N/A,FALSE,FALSE}</definedName>
    <definedName name="wvu.turnover." localSheetId="8" hidden="1">{TRUE,TRUE,-1.25,-15.5,456.75,279.75,FALSE,FALSE,TRUE,TRUE,0,1,8,1,4,6,3,4,TRUE,TRUE,3,TRUE,1,TRUE,100,"Swvu.turnover.","ACwvu.turnover.",1,FALSE,FALSE,0.511811023622047,0.511811023622047,0.511811023622047,0.511811023622047,1,"","",FALSE,FALSE,FALSE,FALSE,1,#N/A,1,1,#DIV/0!,FALSE,"Rwvu.turnover.",#N/A,FALSE,FALSE}</definedName>
    <definedName name="xysz" localSheetId="8" hidden="1">{TRUE,TRUE,-1.25,-15.5,456.75,279.75,FALSE,FALSE,TRUE,TRUE,0,1,21,1,127,6,3,4,TRUE,TRUE,3,TRUE,1,TRUE,100,"Swvu.profits.","ACwvu.profits.",1,FALSE,FALSE,0.511811023622047,0.511811023622047,0.511811023622047,0.511811023622047,1,"","",FALSE,FALSE,FALSE,FALSE,1,#N/A,1,1,#DIV/0!,FALSE,"Rwvu.profits.",#N/A,FALSE,FALSE}</definedName>
    <definedName name="yioyio" localSheetId="8" hidden="1">{"Page1",#N/A,FALSE,"CompCo";"Page2",#N/A,FALSE,"CompCo"}</definedName>
    <definedName name="_xlnm.Print_Area" localSheetId="8">'Outlook Commentary'!$B$2:$D$19</definedName>
    <definedName name="_Table1_Out" localSheetId="9" hidden="1">#REF!</definedName>
    <definedName name="AB" localSheetId="9" hidden="1">{TRUE,TRUE,-1.25,-15.5,456.75,279.75,FALSE,FALSE,TRUE,TRUE,0,1,21,1,127,6,3,4,TRUE,TRUE,3,TRUE,1,TRUE,100,"Swvu.profits.","ACwvu.profits.",1,FALSE,FALSE,0.511811023622047,0.511811023622047,0.511811023622047,0.511811023622047,1,"","",FALSE,FALSE,FALSE,FALSE,1,#N/A,1,1,#DIV/0!,FALSE,"Rwvu.profits.",#N/A,FALSE,FALSE}</definedName>
    <definedName name="adf" localSheetId="9" hidden="1">{"Page1",#N/A,FALSE,"CompCo";"Page2",#N/A,FALSE,"CompCo"}</definedName>
    <definedName name="adfauui" localSheetId="9" hidden="1">{"Page1",#N/A,FALSE,"CompCo";"Page2",#N/A,FALSE,"CompCo"}</definedName>
    <definedName name="adfda" localSheetId="9" hidden="1">{#N/A,#N/A,FALSE,"Aging Summary";#N/A,#N/A,FALSE,"Ratio Analysis";#N/A,#N/A,FALSE,"Test 120 Day Accts";#N/A,#N/A,FALSE,"Tickmarks"}</definedName>
    <definedName name="adfda2" localSheetId="9" hidden="1">{#N/A,#N/A,FALSE,"Aging Summary";#N/A,#N/A,FALSE,"Ratio Analysis";#N/A,#N/A,FALSE,"Test 120 Day Accts";#N/A,#N/A,FALSE,"Tickmarks"}</definedName>
    <definedName name="adsf" localSheetId="9" hidden="1">{TRUE,TRUE,-1.25,-15.5,456.75,279.75,FALSE,FALSE,TRUE,TRUE,0,1,21,1,127,6,3,4,TRUE,TRUE,3,TRUE,1,TRUE,100,"Swvu.profits.","ACwvu.profits.",1,FALSE,FALSE,0.511811023622047,0.511811023622047,0.511811023622047,0.511811023622047,1,"","",FALSE,FALSE,FALSE,FALSE,1,#N/A,1,1,#DIV/0!,FALSE,"Rwvu.profits.",#N/A,FALSE,FALSE}</definedName>
    <definedName name="asdf" localSheetId="9" hidden="1">{TRUE,TRUE,-1.25,-15.5,456.75,279.75,FALSE,FALSE,TRUE,TRUE,0,1,8,1,4,6,3,4,TRUE,TRUE,3,TRUE,1,TRUE,100,"Swvu.turnover.","ACwvu.turnover.",1,FALSE,FALSE,0.511811023622047,0.511811023622047,0.511811023622047,0.511811023622047,1,"","",FALSE,FALSE,FALSE,FALSE,1,#N/A,1,1,#DIV/0!,FALSE,"Rwvu.turnover.",#N/A,FALSE,FALSE}</definedName>
    <definedName name="boring" localSheetId="9" hidden="1">{"Page1",#N/A,FALSE,"CompCo";"Page2",#N/A,FALSE,"CompCo"}</definedName>
    <definedName name="Compco1" localSheetId="9" hidden="1">{"Page1",#N/A,FALSE,"CompCo";"Page2",#N/A,FALSE,"CompCo"}</definedName>
    <definedName name="Compco2" localSheetId="9" hidden="1">{"Page1",#N/A,FALSE,"CompCo";"Page2",#N/A,FALSE,"CompCo"}</definedName>
    <definedName name="happy" localSheetId="9" hidden="1">{"Page1",#N/A,FALSE,"CompCo";"Page2",#N/A,FALSE,"CompCo"}</definedName>
    <definedName name="hkli9" localSheetId="9" hidden="1">{"Page1",#N/A,FALSE,"CompCo";"Page2",#N/A,FALSE,"CompCo"}</definedName>
    <definedName name="HTML_Control" localSheetId="9" hidden="1">{"'Segment'!$A$1:$J$45"}</definedName>
    <definedName name="IQ_NAMES_REVISION_DATE_" localSheetId="9" hidden="1">45271.910162037</definedName>
    <definedName name="Japan" localSheetId="9" hidden="1">{"twx1",#N/A,FALSE,"twltm.xls";"twx2",#N/A,FALSE,"twltm.xls";"twx3",#N/A,FALSE,"twltm.xls"}</definedName>
    <definedName name="jen" localSheetId="9" hidden="1">{TRUE,TRUE,-1.25,-15.5,456.75,279.75,FALSE,FALSE,TRUE,TRUE,0,1,8,1,4,6,3,4,TRUE,TRUE,3,TRUE,1,TRUE,100,"Swvu.turnover.","ACwvu.turnover.",1,FALSE,FALSE,0.511811023622047,0.511811023622047,0.511811023622047,0.511811023622047,1,"","",FALSE,FALSE,FALSE,FALSE,1,#N/A,1,1,#DIV/0!,FALSE,"Rwvu.turnover.",#N/A,FALSE,FALSE}</definedName>
    <definedName name="jjjj" localSheetId="9" hidden="1">{"Page1",#N/A,FALSE,"CompCo";"Page2",#N/A,FALSE,"CompCo"}</definedName>
    <definedName name="lkjlkh" localSheetId="9" hidden="1">{"Page1",#N/A,FALSE,"CompCo";"Page2",#N/A,FALSE,"CompCo"}</definedName>
    <definedName name="New" localSheetId="9" hidden="1">{"twx1",#N/A,FALSE,"twltm.xls";"twx2",#N/A,FALSE,"twltm.xls";"twx3",#N/A,FALSE,"twltm.xls"}</definedName>
    <definedName name="Newer" localSheetId="9" hidden="1">{"'Segment'!$A$1:$J$45"}</definedName>
    <definedName name="ool" localSheetId="9" hidden="1">{"Page1",#N/A,FALSE,"CompCo";"Page2",#N/A,FALSE,"CompCo"}</definedName>
    <definedName name="oooooi" localSheetId="9" hidden="1">{"Page1",#N/A,FALSE,"CompCo";"Page2",#N/A,FALSE,"CompCo"}</definedName>
    <definedName name="wrn.Accounts." localSheetId="9" hidden="1">{"turnover",#N/A,FALSE;"profits",#N/A,FALSE;"cash",#N/A,FALSE}</definedName>
    <definedName name="wrn.adj95." localSheetId="9" hidden="1">{"adj95mult",#N/A,FALSE,"COMPCO";"adj95est",#N/A,FALSE,"COMPCO"}</definedName>
    <definedName name="wrn.Aging._.and._.Trend._.Analysis." localSheetId="9" hidden="1">{#N/A,#N/A,FALSE,"Aging Summary";#N/A,#N/A,FALSE,"Ratio Analysis";#N/A,#N/A,FALSE,"Test 120 Day Accts";#N/A,#N/A,FALSE,"Tickmarks"}</definedName>
    <definedName name="wrn.All." localSheetId="9" hidden="1">{"Matrix",#N/A,FALSE,"ACQMTRX";"Fees",#N/A,FALSE,"ACQMTRX"}</definedName>
    <definedName name="wrn.COMPCO." localSheetId="9" hidden="1">{"Page1",#N/A,FALSE,"CompCo";"Page2",#N/A,FALSE,"CompCo"}</definedName>
    <definedName name="wrn.DCF." localSheetId="9" hidden="1">{"DCF1",#N/A,FALSE,"SIERRA DCF";"MATRIX1",#N/A,FALSE,"SIERRA DCF"}</definedName>
    <definedName name="wrn.Economic._.Value._.Added._.Analysis." localSheetId="9" hidden="1">{"EVA",#N/A,FALSE,"EVA";"WACC",#N/A,FALSE,"WACC"}</definedName>
    <definedName name="wrn.full._.report." localSheetId="9"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Leases.xls." localSheetId="9" hidden="1">{#N/A,#N/A,FALSE,"Initial Year";#N/A,#N/A,FALSE,"Historical";#N/A,#N/A,FALSE,"balsheet";#N/A,#N/A,FALSE,"incstate";#N/A,#N/A,FALSE,"Fleet"}</definedName>
    <definedName name="wrn.OUTPUT." localSheetId="9" hidden="1">{"DCF","UPSIDE CASE",FALSE,"Sheet1";"DCF","BASE CASE",FALSE,"Sheet1";"DCF","DOWNSIDE CASE",FALSE,"Sheet1"}</definedName>
    <definedName name="wrn.sales." localSheetId="9" hidden="1">{"sales",#N/A,FALSE,"Sales";"sales existing",#N/A,FALSE,"Sales";"sales rd1",#N/A,FALSE,"Sales";"sales rd2",#N/A,FALSE,"Sales"}</definedName>
    <definedName name="wrn.Trended._.BS." localSheetId="9" hidden="1">{"TrendLiab",#N/A,FALSE,"Balance Sheet";"TrendAssets",#N/A,FALSE,"Balance Sheet"}</definedName>
    <definedName name="wrn.twxmodel." localSheetId="9" hidden="1">{"twx1",#N/A,FALSE,"twltm.xls";"twx2",#N/A,FALSE,"twltm.xls";"twx3",#N/A,FALSE,"twltm.xls"}</definedName>
    <definedName name="wvu.cash." localSheetId="9" hidden="1">{TRUE,TRUE,-1.25,-15.5,456.75,279.75,FALSE,FALSE,TRUE,TRUE,0,1,18,1,199,6,3,4,TRUE,TRUE,3,TRUE,1,TRUE,100,"Swvu.cash.","ACwvu.cash.",1,FALSE,FALSE,0.511811023622047,0.511811023622047,0.511811023622047,0.511811023622047,1,"","",FALSE,FALSE,FALSE,FALSE,1,#N/A,1,1,#DIV/0!,FALSE,"Rwvu.cash.",#N/A,FALSE,FALSE}</definedName>
    <definedName name="wvu.profits." localSheetId="9" hidden="1">{TRUE,TRUE,-1.25,-15.5,456.75,279.75,FALSE,FALSE,TRUE,TRUE,0,1,21,1,127,6,3,4,TRUE,TRUE,3,TRUE,1,TRUE,100,"Swvu.profits.","ACwvu.profits.",1,FALSE,FALSE,0.511811023622047,0.511811023622047,0.511811023622047,0.511811023622047,1,"","",FALSE,FALSE,FALSE,FALSE,1,#N/A,1,1,#DIV/0!,FALSE,"Rwvu.profits.",#N/A,FALSE,FALSE}</definedName>
    <definedName name="wvu.turnover." localSheetId="9" hidden="1">{TRUE,TRUE,-1.25,-15.5,456.75,279.75,FALSE,FALSE,TRUE,TRUE,0,1,8,1,4,6,3,4,TRUE,TRUE,3,TRUE,1,TRUE,100,"Swvu.turnover.","ACwvu.turnover.",1,FALSE,FALSE,0.511811023622047,0.511811023622047,0.511811023622047,0.511811023622047,1,"","",FALSE,FALSE,FALSE,FALSE,1,#N/A,1,1,#DIV/0!,FALSE,"Rwvu.turnover.",#N/A,FALSE,FALSE}</definedName>
    <definedName name="xysz" localSheetId="9" hidden="1">{TRUE,TRUE,-1.25,-15.5,456.75,279.75,FALSE,FALSE,TRUE,TRUE,0,1,21,1,127,6,3,4,TRUE,TRUE,3,TRUE,1,TRUE,100,"Swvu.profits.","ACwvu.profits.",1,FALSE,FALSE,0.511811023622047,0.511811023622047,0.511811023622047,0.511811023622047,1,"","",FALSE,FALSE,FALSE,FALSE,1,#N/A,1,1,#DIV/0!,FALSE,"Rwvu.profits.",#N/A,FALSE,FALSE}</definedName>
    <definedName name="yioyio" localSheetId="9" hidden="1">{"Page1",#N/A,FALSE,"CompCo";"Page2",#N/A,FALSE,"CompCo"}</definedName>
    <definedName name="_xlnm.Print_Area" localSheetId="9">'D&amp;A Model - Case 2'!$B$2:$AC$193</definedName>
    <definedName name="_Table1_Out" localSheetId="10" hidden="1">#REF!</definedName>
    <definedName name="AB" localSheetId="10" hidden="1">{TRUE,TRUE,-1.25,-15.5,456.75,279.75,FALSE,FALSE,TRUE,TRUE,0,1,21,1,127,6,3,4,TRUE,TRUE,3,TRUE,1,TRUE,100,"Swvu.profits.","ACwvu.profits.",1,FALSE,FALSE,0.511811023622047,0.511811023622047,0.511811023622047,0.511811023622047,1,"","",FALSE,FALSE,FALSE,FALSE,1,#N/A,1,1,#DIV/0!,FALSE,"Rwvu.profits.",#N/A,FALSE,FALSE}</definedName>
    <definedName name="adf" localSheetId="10" hidden="1">{"Page1",#N/A,FALSE,"CompCo";"Page2",#N/A,FALSE,"CompCo"}</definedName>
    <definedName name="adfauui" localSheetId="10" hidden="1">{"Page1",#N/A,FALSE,"CompCo";"Page2",#N/A,FALSE,"CompCo"}</definedName>
    <definedName name="adfda" localSheetId="10" hidden="1">{#N/A,#N/A,FALSE,"Aging Summary";#N/A,#N/A,FALSE,"Ratio Analysis";#N/A,#N/A,FALSE,"Test 120 Day Accts";#N/A,#N/A,FALSE,"Tickmarks"}</definedName>
    <definedName name="adfda2" localSheetId="10" hidden="1">{#N/A,#N/A,FALSE,"Aging Summary";#N/A,#N/A,FALSE,"Ratio Analysis";#N/A,#N/A,FALSE,"Test 120 Day Accts";#N/A,#N/A,FALSE,"Tickmarks"}</definedName>
    <definedName name="adsf" localSheetId="10" hidden="1">{TRUE,TRUE,-1.25,-15.5,456.75,279.75,FALSE,FALSE,TRUE,TRUE,0,1,21,1,127,6,3,4,TRUE,TRUE,3,TRUE,1,TRUE,100,"Swvu.profits.","ACwvu.profits.",1,FALSE,FALSE,0.511811023622047,0.511811023622047,0.511811023622047,0.511811023622047,1,"","",FALSE,FALSE,FALSE,FALSE,1,#N/A,1,1,#DIV/0!,FALSE,"Rwvu.profits.",#N/A,FALSE,FALSE}</definedName>
    <definedName name="asdf" localSheetId="10" hidden="1">{TRUE,TRUE,-1.25,-15.5,456.75,279.75,FALSE,FALSE,TRUE,TRUE,0,1,8,1,4,6,3,4,TRUE,TRUE,3,TRUE,1,TRUE,100,"Swvu.turnover.","ACwvu.turnover.",1,FALSE,FALSE,0.511811023622047,0.511811023622047,0.511811023622047,0.511811023622047,1,"","",FALSE,FALSE,FALSE,FALSE,1,#N/A,1,1,#DIV/0!,FALSE,"Rwvu.turnover.",#N/A,FALSE,FALSE}</definedName>
    <definedName name="boring" localSheetId="10" hidden="1">{"Page1",#N/A,FALSE,"CompCo";"Page2",#N/A,FALSE,"CompCo"}</definedName>
    <definedName name="Compco1" localSheetId="10" hidden="1">{"Page1",#N/A,FALSE,"CompCo";"Page2",#N/A,FALSE,"CompCo"}</definedName>
    <definedName name="Compco2" localSheetId="10" hidden="1">{"Page1",#N/A,FALSE,"CompCo";"Page2",#N/A,FALSE,"CompCo"}</definedName>
    <definedName name="happy" localSheetId="10" hidden="1">{"Page1",#N/A,FALSE,"CompCo";"Page2",#N/A,FALSE,"CompCo"}</definedName>
    <definedName name="hkli9" localSheetId="10" hidden="1">{"Page1",#N/A,FALSE,"CompCo";"Page2",#N/A,FALSE,"CompCo"}</definedName>
    <definedName name="HTML_Control" localSheetId="10" hidden="1">{"'Segment'!$A$1:$J$45"}</definedName>
    <definedName name="IQ_NAMES_REVISION_DATE_" localSheetId="10" hidden="1">45271.910162037</definedName>
    <definedName name="Japan" localSheetId="10" hidden="1">{"twx1",#N/A,FALSE,"twltm.xls";"twx2",#N/A,FALSE,"twltm.xls";"twx3",#N/A,FALSE,"twltm.xls"}</definedName>
    <definedName name="jen" localSheetId="10" hidden="1">{TRUE,TRUE,-1.25,-15.5,456.75,279.75,FALSE,FALSE,TRUE,TRUE,0,1,8,1,4,6,3,4,TRUE,TRUE,3,TRUE,1,TRUE,100,"Swvu.turnover.","ACwvu.turnover.",1,FALSE,FALSE,0.511811023622047,0.511811023622047,0.511811023622047,0.511811023622047,1,"","",FALSE,FALSE,FALSE,FALSE,1,#N/A,1,1,#DIV/0!,FALSE,"Rwvu.turnover.",#N/A,FALSE,FALSE}</definedName>
    <definedName name="jjjj" localSheetId="10" hidden="1">{"Page1",#N/A,FALSE,"CompCo";"Page2",#N/A,FALSE,"CompCo"}</definedName>
    <definedName name="lkjlkh" localSheetId="10" hidden="1">{"Page1",#N/A,FALSE,"CompCo";"Page2",#N/A,FALSE,"CompCo"}</definedName>
    <definedName name="New" localSheetId="10" hidden="1">{"twx1",#N/A,FALSE,"twltm.xls";"twx2",#N/A,FALSE,"twltm.xls";"twx3",#N/A,FALSE,"twltm.xls"}</definedName>
    <definedName name="Newer" localSheetId="10" hidden="1">{"'Segment'!$A$1:$J$45"}</definedName>
    <definedName name="ool" localSheetId="10" hidden="1">{"Page1",#N/A,FALSE,"CompCo";"Page2",#N/A,FALSE,"CompCo"}</definedName>
    <definedName name="oooooi" localSheetId="10" hidden="1">{"Page1",#N/A,FALSE,"CompCo";"Page2",#N/A,FALSE,"CompCo"}</definedName>
    <definedName name="wrn.Accounts." localSheetId="10" hidden="1">{"turnover",#N/A,FALSE;"profits",#N/A,FALSE;"cash",#N/A,FALSE}</definedName>
    <definedName name="wrn.adj95." localSheetId="10" hidden="1">{"adj95mult",#N/A,FALSE,"COMPCO";"adj95est",#N/A,FALSE,"COMPCO"}</definedName>
    <definedName name="wrn.Aging._.and._.Trend._.Analysis." localSheetId="10" hidden="1">{#N/A,#N/A,FALSE,"Aging Summary";#N/A,#N/A,FALSE,"Ratio Analysis";#N/A,#N/A,FALSE,"Test 120 Day Accts";#N/A,#N/A,FALSE,"Tickmarks"}</definedName>
    <definedName name="wrn.All." localSheetId="10" hidden="1">{"Matrix",#N/A,FALSE,"ACQMTRX";"Fees",#N/A,FALSE,"ACQMTRX"}</definedName>
    <definedName name="wrn.COMPCO." localSheetId="10" hidden="1">{"Page1",#N/A,FALSE,"CompCo";"Page2",#N/A,FALSE,"CompCo"}</definedName>
    <definedName name="wrn.DCF." localSheetId="10" hidden="1">{"DCF1",#N/A,FALSE,"SIERRA DCF";"MATRIX1",#N/A,FALSE,"SIERRA DCF"}</definedName>
    <definedName name="wrn.Economic._.Value._.Added._.Analysis." localSheetId="10" hidden="1">{"EVA",#N/A,FALSE,"EVA";"WACC",#N/A,FALSE,"WACC"}</definedName>
    <definedName name="wrn.full._.report." localSheetId="10"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Leases.xls." localSheetId="10" hidden="1">{#N/A,#N/A,FALSE,"Initial Year";#N/A,#N/A,FALSE,"Historical";#N/A,#N/A,FALSE,"balsheet";#N/A,#N/A,FALSE,"incstate";#N/A,#N/A,FALSE,"Fleet"}</definedName>
    <definedName name="wrn.OUTPUT." localSheetId="10" hidden="1">{"DCF","UPSIDE CASE",FALSE,"Sheet1";"DCF","BASE CASE",FALSE,"Sheet1";"DCF","DOWNSIDE CASE",FALSE,"Sheet1"}</definedName>
    <definedName name="wrn.sales." localSheetId="10" hidden="1">{"sales",#N/A,FALSE,"Sales";"sales existing",#N/A,FALSE,"Sales";"sales rd1",#N/A,FALSE,"Sales";"sales rd2",#N/A,FALSE,"Sales"}</definedName>
    <definedName name="wrn.Trended._.BS." localSheetId="10" hidden="1">{"TrendLiab",#N/A,FALSE,"Balance Sheet";"TrendAssets",#N/A,FALSE,"Balance Sheet"}</definedName>
    <definedName name="wrn.twxmodel." localSheetId="10" hidden="1">{"twx1",#N/A,FALSE,"twltm.xls";"twx2",#N/A,FALSE,"twltm.xls";"twx3",#N/A,FALSE,"twltm.xls"}</definedName>
    <definedName name="wvu.cash." localSheetId="10" hidden="1">{TRUE,TRUE,-1.25,-15.5,456.75,279.75,FALSE,FALSE,TRUE,TRUE,0,1,18,1,199,6,3,4,TRUE,TRUE,3,TRUE,1,TRUE,100,"Swvu.cash.","ACwvu.cash.",1,FALSE,FALSE,0.511811023622047,0.511811023622047,0.511811023622047,0.511811023622047,1,"","",FALSE,FALSE,FALSE,FALSE,1,#N/A,1,1,#DIV/0!,FALSE,"Rwvu.cash.",#N/A,FALSE,FALSE}</definedName>
    <definedName name="wvu.profits." localSheetId="10" hidden="1">{TRUE,TRUE,-1.25,-15.5,456.75,279.75,FALSE,FALSE,TRUE,TRUE,0,1,21,1,127,6,3,4,TRUE,TRUE,3,TRUE,1,TRUE,100,"Swvu.profits.","ACwvu.profits.",1,FALSE,FALSE,0.511811023622047,0.511811023622047,0.511811023622047,0.511811023622047,1,"","",FALSE,FALSE,FALSE,FALSE,1,#N/A,1,1,#DIV/0!,FALSE,"Rwvu.profits.",#N/A,FALSE,FALSE}</definedName>
    <definedName name="wvu.turnover." localSheetId="10" hidden="1">{TRUE,TRUE,-1.25,-15.5,456.75,279.75,FALSE,FALSE,TRUE,TRUE,0,1,8,1,4,6,3,4,TRUE,TRUE,3,TRUE,1,TRUE,100,"Swvu.turnover.","ACwvu.turnover.",1,FALSE,FALSE,0.511811023622047,0.511811023622047,0.511811023622047,0.511811023622047,1,"","",FALSE,FALSE,FALSE,FALSE,1,#N/A,1,1,#DIV/0!,FALSE,"Rwvu.turnover.",#N/A,FALSE,FALSE}</definedName>
    <definedName name="xysz" localSheetId="10" hidden="1">{TRUE,TRUE,-1.25,-15.5,456.75,279.75,FALSE,FALSE,TRUE,TRUE,0,1,21,1,127,6,3,4,TRUE,TRUE,3,TRUE,1,TRUE,100,"Swvu.profits.","ACwvu.profits.",1,FALSE,FALSE,0.511811023622047,0.511811023622047,0.511811023622047,0.511811023622047,1,"","",FALSE,FALSE,FALSE,FALSE,1,#N/A,1,1,#DIV/0!,FALSE,"Rwvu.profits.",#N/A,FALSE,FALSE}</definedName>
    <definedName name="yioyio" localSheetId="10" hidden="1">{"Page1",#N/A,FALSE,"CompCo";"Page2",#N/A,FALSE,"CompCo"}</definedName>
    <definedName name="_xlnm.Print_Area" localSheetId="10">'D&amp;A Model - Case 3'!$B$2:$AC$193</definedName>
    <definedName name="_xlnm.Print_Area" localSheetId="11">'Sheet3'!$B$2:$AD$89</definedName>
    <definedName name="AB" localSheetId="13" hidden="1">{TRUE,TRUE,-1.25,-15.5,456.75,279.75,FALSE,FALSE,TRUE,TRUE,0,1,21,1,127,6,3,4,TRUE,TRUE,3,TRUE,1,TRUE,100,"Swvu.profits.","ACwvu.profits.",1,FALSE,FALSE,0.511811023622047,0.511811023622047,0.511811023622047,0.511811023622047,1,"","",FALSE,FALSE,FALSE,FALSE,1,#N/A,1,1,#DIV/0!,FALSE,"Rwvu.profits.",#N/A,FALSE,FALSE}</definedName>
    <definedName name="adf" localSheetId="13" hidden="1">{"Page1",#N/A,FALSE,"CompCo";"Page2",#N/A,FALSE,"CompCo"}</definedName>
    <definedName name="adfauui" localSheetId="13" hidden="1">{"Page1",#N/A,FALSE,"CompCo";"Page2",#N/A,FALSE,"CompCo"}</definedName>
    <definedName name="adfda" localSheetId="13" hidden="1">{#N/A,#N/A,FALSE,"Aging Summary";#N/A,#N/A,FALSE,"Ratio Analysis";#N/A,#N/A,FALSE,"Test 120 Day Accts";#N/A,#N/A,FALSE,"Tickmarks"}</definedName>
    <definedName name="adfda2" localSheetId="13" hidden="1">{#N/A,#N/A,FALSE,"Aging Summary";#N/A,#N/A,FALSE,"Ratio Analysis";#N/A,#N/A,FALSE,"Test 120 Day Accts";#N/A,#N/A,FALSE,"Tickmarks"}</definedName>
    <definedName name="adsf" localSheetId="13" hidden="1">{TRUE,TRUE,-1.25,-15.5,456.75,279.75,FALSE,FALSE,TRUE,TRUE,0,1,21,1,127,6,3,4,TRUE,TRUE,3,TRUE,1,TRUE,100,"Swvu.profits.","ACwvu.profits.",1,FALSE,FALSE,0.511811023622047,0.511811023622047,0.511811023622047,0.511811023622047,1,"","",FALSE,FALSE,FALSE,FALSE,1,#N/A,1,1,#DIV/0!,FALSE,"Rwvu.profits.",#N/A,FALSE,FALSE}</definedName>
    <definedName name="asdf" localSheetId="13" hidden="1">{TRUE,TRUE,-1.25,-15.5,456.75,279.75,FALSE,FALSE,TRUE,TRUE,0,1,8,1,4,6,3,4,TRUE,TRUE,3,TRUE,1,TRUE,100,"Swvu.turnover.","ACwvu.turnover.",1,FALSE,FALSE,0.511811023622047,0.511811023622047,0.511811023622047,0.511811023622047,1,"","",FALSE,FALSE,FALSE,FALSE,1,#N/A,1,1,#DIV/0!,FALSE,"Rwvu.turnover.",#N/A,FALSE,FALSE}</definedName>
    <definedName name="boring" localSheetId="13" hidden="1">{"Page1",#N/A,FALSE,"CompCo";"Page2",#N/A,FALSE,"CompCo"}</definedName>
    <definedName name="Compco1" localSheetId="13" hidden="1">{"Page1",#N/A,FALSE,"CompCo";"Page2",#N/A,FALSE,"CompCo"}</definedName>
    <definedName name="Compco2" localSheetId="13" hidden="1">{"Page1",#N/A,FALSE,"CompCo";"Page2",#N/A,FALSE,"CompCo"}</definedName>
    <definedName name="happy" localSheetId="13" hidden="1">{"Page1",#N/A,FALSE,"CompCo";"Page2",#N/A,FALSE,"CompCo"}</definedName>
    <definedName name="hkli9" localSheetId="13" hidden="1">{"Page1",#N/A,FALSE,"CompCo";"Page2",#N/A,FALSE,"CompCo"}</definedName>
    <definedName name="HTML_Control" localSheetId="13" hidden="1">{"'Segment'!$A$1:$J$45"}</definedName>
    <definedName name="Japan" localSheetId="13" hidden="1">{"twx1",#N/A,FALSE,"twltm.xls";"twx2",#N/A,FALSE,"twltm.xls";"twx3",#N/A,FALSE,"twltm.xls"}</definedName>
    <definedName name="jen" localSheetId="13" hidden="1">{TRUE,TRUE,-1.25,-15.5,456.75,279.75,FALSE,FALSE,TRUE,TRUE,0,1,8,1,4,6,3,4,TRUE,TRUE,3,TRUE,1,TRUE,100,"Swvu.turnover.","ACwvu.turnover.",1,FALSE,FALSE,0.511811023622047,0.511811023622047,0.511811023622047,0.511811023622047,1,"","",FALSE,FALSE,FALSE,FALSE,1,#N/A,1,1,#DIV/0!,FALSE,"Rwvu.turnover.",#N/A,FALSE,FALSE}</definedName>
    <definedName name="jjjj" localSheetId="13" hidden="1">{"Page1",#N/A,FALSE,"CompCo";"Page2",#N/A,FALSE,"CompCo"}</definedName>
    <definedName name="lkjlkh" localSheetId="13" hidden="1">{"Page1",#N/A,FALSE,"CompCo";"Page2",#N/A,FALSE,"CompCo"}</definedName>
    <definedName name="New" localSheetId="13" hidden="1">{"twx1",#N/A,FALSE,"twltm.xls";"twx2",#N/A,FALSE,"twltm.xls";"twx3",#N/A,FALSE,"twltm.xls"}</definedName>
    <definedName name="Newer" localSheetId="13" hidden="1">{"'Segment'!$A$1:$J$45"}</definedName>
    <definedName name="ool" localSheetId="13" hidden="1">{"Page1",#N/A,FALSE,"CompCo";"Page2",#N/A,FALSE,"CompCo"}</definedName>
    <definedName name="oooooi" localSheetId="13" hidden="1">{"Page1",#N/A,FALSE,"CompCo";"Page2",#N/A,FALSE,"CompCo"}</definedName>
    <definedName name="wrn.Accounts." localSheetId="13" hidden="1">{"turnover",#N/A,FALSE;"profits",#N/A,FALSE;"cash",#N/A,FALSE}</definedName>
    <definedName name="wrn.adj95." localSheetId="13" hidden="1">{"adj95mult",#N/A,FALSE,"COMPCO";"adj95est",#N/A,FALSE,"COMPCO"}</definedName>
    <definedName name="wrn.Aging._.and._.Trend._.Analysis." localSheetId="13" hidden="1">{#N/A,#N/A,FALSE,"Aging Summary";#N/A,#N/A,FALSE,"Ratio Analysis";#N/A,#N/A,FALSE,"Test 120 Day Accts";#N/A,#N/A,FALSE,"Tickmarks"}</definedName>
    <definedName name="wrn.All." localSheetId="13" hidden="1">{"Matrix",#N/A,FALSE,"ACQMTRX";"Fees",#N/A,FALSE,"ACQMTRX"}</definedName>
    <definedName name="wrn.COMPCO." localSheetId="13" hidden="1">{"Page1",#N/A,FALSE,"CompCo";"Page2",#N/A,FALSE,"CompCo"}</definedName>
    <definedName name="wrn.DCF." localSheetId="13" hidden="1">{"DCF1",#N/A,FALSE,"SIERRA DCF";"MATRIX1",#N/A,FALSE,"SIERRA DCF"}</definedName>
    <definedName name="wrn.Economic._.Value._.Added._.Analysis." localSheetId="13" hidden="1">{"EVA",#N/A,FALSE,"EVA";"WACC",#N/A,FALSE,"WACC"}</definedName>
    <definedName name="wrn.full._.report." localSheetId="13"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Leases.xls." localSheetId="13" hidden="1">{#N/A,#N/A,FALSE,"Initial Year";#N/A,#N/A,FALSE,"Historical";#N/A,#N/A,FALSE,"balsheet";#N/A,#N/A,FALSE,"incstate";#N/A,#N/A,FALSE,"Fleet"}</definedName>
    <definedName name="wrn.OUTPUT." localSheetId="13" hidden="1">{"DCF","UPSIDE CASE",FALSE,"Sheet1";"DCF","BASE CASE",FALSE,"Sheet1";"DCF","DOWNSIDE CASE",FALSE,"Sheet1"}</definedName>
    <definedName name="wrn.sales." localSheetId="13" hidden="1">{"sales",#N/A,FALSE,"Sales";"sales existing",#N/A,FALSE,"Sales";"sales rd1",#N/A,FALSE,"Sales";"sales rd2",#N/A,FALSE,"Sales"}</definedName>
    <definedName name="wrn.Trended._.BS." localSheetId="13" hidden="1">{"TrendLiab",#N/A,FALSE,"Balance Sheet";"TrendAssets",#N/A,FALSE,"Balance Sheet"}</definedName>
    <definedName name="wrn.twxmodel." localSheetId="13" hidden="1">{"twx1",#N/A,FALSE,"twltm.xls";"twx2",#N/A,FALSE,"twltm.xls";"twx3",#N/A,FALSE,"twltm.xls"}</definedName>
    <definedName name="wvu.cash." localSheetId="13" hidden="1">{TRUE,TRUE,-1.25,-15.5,456.75,279.75,FALSE,FALSE,TRUE,TRUE,0,1,18,1,199,6,3,4,TRUE,TRUE,3,TRUE,1,TRUE,100,"Swvu.cash.","ACwvu.cash.",1,FALSE,FALSE,0.511811023622047,0.511811023622047,0.511811023622047,0.511811023622047,1,"","",FALSE,FALSE,FALSE,FALSE,1,#N/A,1,1,#DIV/0!,FALSE,"Rwvu.cash.",#N/A,FALSE,FALSE}</definedName>
    <definedName name="wvu.profits." localSheetId="13" hidden="1">{TRUE,TRUE,-1.25,-15.5,456.75,279.75,FALSE,FALSE,TRUE,TRUE,0,1,21,1,127,6,3,4,TRUE,TRUE,3,TRUE,1,TRUE,100,"Swvu.profits.","ACwvu.profits.",1,FALSE,FALSE,0.511811023622047,0.511811023622047,0.511811023622047,0.511811023622047,1,"","",FALSE,FALSE,FALSE,FALSE,1,#N/A,1,1,#DIV/0!,FALSE,"Rwvu.profits.",#N/A,FALSE,FALSE}</definedName>
    <definedName name="wvu.turnover." localSheetId="13" hidden="1">{TRUE,TRUE,-1.25,-15.5,456.75,279.75,FALSE,FALSE,TRUE,TRUE,0,1,8,1,4,6,3,4,TRUE,TRUE,3,TRUE,1,TRUE,100,"Swvu.turnover.","ACwvu.turnover.",1,FALSE,FALSE,0.511811023622047,0.511811023622047,0.511811023622047,0.511811023622047,1,"","",FALSE,FALSE,FALSE,FALSE,1,#N/A,1,1,#DIV/0!,FALSE,"Rwvu.turnover.",#N/A,FALSE,FALSE}</definedName>
    <definedName name="xysz" localSheetId="13" hidden="1">{TRUE,TRUE,-1.25,-15.5,456.75,279.75,FALSE,FALSE,TRUE,TRUE,0,1,21,1,127,6,3,4,TRUE,TRUE,3,TRUE,1,TRUE,100,"Swvu.profits.","ACwvu.profits.",1,FALSE,FALSE,0.511811023622047,0.511811023622047,0.511811023622047,0.511811023622047,1,"","",FALSE,FALSE,FALSE,FALSE,1,#N/A,1,1,#DIV/0!,FALSE,"Rwvu.profits.",#N/A,FALSE,FALSE}</definedName>
    <definedName name="yioyio" localSheetId="13" hidden="1">{"Page1",#N/A,FALSE,"CompCo";"Page2",#N/A,FALSE,"CompCo"}</definedName>
    <definedName name="_xlnm.Print_Area" localSheetId="13">'Chinese Advertiser Impact'!$B$2:$AM$54</definedName>
  </definedNames>
  <calcPr calcId="191029" fullCalcOnLoad="1" iterate="1"/>
</workbook>
</file>

<file path=xl/styles.xml><?xml version="1.0" encoding="utf-8"?>
<styleSheet xmlns="http://schemas.openxmlformats.org/spreadsheetml/2006/main">
  <numFmts count="15">
    <numFmt numFmtId="164" formatCode="m/d/yy;@"/>
    <numFmt numFmtId="165" formatCode="#,##0.0%_);\(#,##0.0%\)"/>
    <numFmt numFmtId="166" formatCode="0.0%"/>
    <numFmt numFmtId="167" formatCode="#,##0.0\x_);\(#,##0.0\x\)"/>
    <numFmt numFmtId="168" formatCode="#,##0%_);\(#,##0%\)"/>
    <numFmt numFmtId="169" formatCode="&quot;$&quot;#,##0.00_);\(&quot;$&quot;#,##0.00\)"/>
    <numFmt numFmtId="170" formatCode="_(* #,##0_);_(* \(#,##0\);_(* &quot;-&quot;??_);_(@_)"/>
    <numFmt numFmtId="171" formatCode="_(* #,##0.00_);_(* \(#,##0.00\);_(* &quot;-&quot;_);_(@_)"/>
    <numFmt numFmtId="172" formatCode="_(* #,##0%_);_(* \(#,##0%\);_(* &quot;-&quot;_);_(@_)"/>
    <numFmt numFmtId="173" formatCode="_(* #,##0.0%_);_(* \(#,##0.0%\);_(* &quot;-&quot;_);_(@_)"/>
    <numFmt numFmtId="174" formatCode="_(* #,##0.0_);_(* \(#,##0.0\);_(* &quot;-&quot;_);_(@_)"/>
    <numFmt numFmtId="175" formatCode="_(* #,##0%_);_(* \(#,##0%\);_(* &quot;-&quot;??_);_(@_)"/>
    <numFmt numFmtId="176" formatCode="_(* #,##0.000_);_(* \(#,##0.000\);_(* &quot;-&quot;_);_(@_)"/>
    <numFmt numFmtId="177" formatCode="_(* #,##0.0\x_);_(* \(#,##0.0\x\);_(* &quot;-&quot;?_);_(@_)"/>
    <numFmt numFmtId="178" formatCode="mm/dd/yy;@"/>
  </numFmts>
  <fonts count="44">
    <font>
      <name val="Arial"/>
      <family val="2"/>
      <color theme="1"/>
      <sz val="8"/>
    </font>
    <font>
      <name val="Arial"/>
      <family val="2"/>
      <color theme="1"/>
      <sz val="8"/>
    </font>
    <font>
      <name val="Arial"/>
      <family val="2"/>
      <color rgb="FFFF0000"/>
      <sz val="8"/>
    </font>
    <font>
      <name val="Arial"/>
      <family val="2"/>
      <b val="1"/>
      <color theme="1"/>
      <sz val="8"/>
    </font>
    <font>
      <name val="Arial"/>
      <family val="2"/>
      <color theme="0"/>
      <sz val="8"/>
    </font>
    <font>
      <name val="Calibri"/>
      <family val="2"/>
      <color theme="1"/>
      <sz val="11"/>
      <scheme val="minor"/>
    </font>
    <font>
      <name val="Arial"/>
      <family val="2"/>
      <i val="1"/>
      <color theme="1"/>
      <sz val="8"/>
    </font>
    <font>
      <name val="Arial"/>
      <family val="2"/>
      <b val="1"/>
      <color theme="1"/>
      <sz val="8"/>
      <u val="singleAccounting"/>
    </font>
    <font>
      <name val="Arial"/>
      <family val="2"/>
      <color theme="1"/>
      <sz val="10"/>
    </font>
    <font>
      <name val="Arial"/>
      <family val="2"/>
      <i val="1"/>
      <sz val="8"/>
    </font>
    <font>
      <name val="Arial"/>
      <family val="2"/>
      <i val="1"/>
      <color rgb="FFFF0000"/>
      <sz val="8"/>
    </font>
    <font>
      <name val="Arial"/>
      <family val="2"/>
      <i val="1"/>
      <color theme="1"/>
      <sz val="8"/>
      <u val="single"/>
    </font>
    <font>
      <name val="Arial"/>
      <family val="2"/>
      <color theme="1"/>
      <sz val="8"/>
      <u val="singleAccounting"/>
    </font>
    <font>
      <name val="Arial"/>
      <family val="2"/>
      <sz val="8"/>
    </font>
    <font>
      <name val="Arial"/>
      <family val="2"/>
      <sz val="8"/>
      <u val="singleAccounting"/>
    </font>
    <font>
      <name val="Arial"/>
      <family val="2"/>
      <color rgb="FFFF0000"/>
      <sz val="8"/>
      <u val="singleAccounting"/>
    </font>
    <font>
      <name val="Arial"/>
      <family val="2"/>
      <b val="1"/>
      <i val="1"/>
      <color theme="1"/>
      <sz val="8"/>
    </font>
    <font>
      <name val="Arial"/>
      <family val="2"/>
      <b val="1"/>
      <color theme="1"/>
      <sz val="8"/>
      <u val="single"/>
    </font>
    <font>
      <name val="Arial"/>
      <family val="2"/>
      <color rgb="FF0000FF"/>
      <sz val="8"/>
    </font>
    <font>
      <name val="Arial"/>
      <family val="2"/>
      <i val="1"/>
      <color theme="1"/>
      <sz val="8"/>
      <u val="singleAccounting"/>
    </font>
    <font>
      <name val="Arial"/>
      <family val="2"/>
      <i val="1"/>
      <color rgb="FFFF0000"/>
      <sz val="8"/>
      <u val="singleAccounting"/>
    </font>
    <font>
      <name val="Arial"/>
      <family val="2"/>
      <color rgb="FF0000FF"/>
      <sz val="8"/>
      <u val="singleAccounting"/>
    </font>
    <font>
      <name val="Arial"/>
      <family val="2"/>
      <i val="1"/>
      <color rgb="FF0000FF"/>
      <sz val="8"/>
    </font>
    <font>
      <name val="Tahoma"/>
      <family val="2"/>
      <b val="1"/>
      <color indexed="81"/>
      <sz val="9"/>
    </font>
    <font>
      <name val="Tahoma"/>
      <family val="2"/>
      <color indexed="81"/>
      <sz val="9"/>
    </font>
    <font>
      <name val="Arial"/>
      <family val="2"/>
      <i val="1"/>
      <sz val="8"/>
      <u val="singleAccounting"/>
    </font>
    <font>
      <name val="Arial"/>
      <family val="2"/>
      <b val="1"/>
      <color rgb="FF0000FF"/>
      <sz val="8"/>
    </font>
    <font>
      <name val="Arial"/>
      <family val="2"/>
      <b val="1"/>
      <sz val="8"/>
    </font>
    <font>
      <name val="Arial"/>
      <family val="2"/>
      <color rgb="FF00B050"/>
      <sz val="8"/>
    </font>
    <font>
      <name val="Arial"/>
      <family val="2"/>
      <b val="1"/>
      <color rgb="FF00B050"/>
      <sz val="8"/>
    </font>
    <font>
      <name val="Arial"/>
      <family val="2"/>
      <i val="1"/>
      <color rgb="FF00B050"/>
      <sz val="8"/>
    </font>
    <font>
      <name val="Arial"/>
      <family val="2"/>
      <color rgb="FF00B050"/>
      <sz val="8"/>
      <u val="singleAccounting"/>
    </font>
    <font>
      <name val="Arial"/>
      <family val="2"/>
      <i val="1"/>
      <color rgb="FF00B050"/>
      <sz val="8"/>
      <u val="singleAccounting"/>
    </font>
    <font>
      <name val="Arial"/>
      <family val="2"/>
      <i val="1"/>
      <color rgb="FF0000FF"/>
      <sz val="8"/>
      <u val="singleAccounting"/>
    </font>
    <font>
      <name val="Arial"/>
      <family val="2"/>
      <i val="1"/>
      <color rgb="FF7030A0"/>
      <sz val="8"/>
    </font>
    <font>
      <name val="Arial"/>
      <family val="2"/>
      <i val="1"/>
      <color indexed="39"/>
      <sz val="8"/>
    </font>
    <font>
      <name val="Arial"/>
      <family val="2"/>
      <b val="1"/>
      <color rgb="FF7030A0"/>
      <sz val="8"/>
    </font>
    <font>
      <name val="Arial"/>
      <family val="2"/>
      <color rgb="FF7030A0"/>
      <sz val="8"/>
      <u val="singleAccounting"/>
    </font>
    <font>
      <name val="Arial"/>
      <family val="2"/>
      <color rgb="FF7030A0"/>
      <sz val="8"/>
    </font>
    <font>
      <name val="Arial"/>
      <family val="2"/>
      <b val="1"/>
      <color rgb="FFFF0000"/>
      <sz val="8"/>
    </font>
    <font>
      <name val="Arial"/>
      <family val="2"/>
      <b val="1"/>
      <i val="1"/>
      <sz val="8"/>
    </font>
    <font>
      <name val="Arial"/>
      <family val="2"/>
      <b val="1"/>
      <color theme="1"/>
      <sz val="12"/>
    </font>
    <font>
      <name val="Arial"/>
      <family val="2"/>
      <color theme="1"/>
      <sz val="8"/>
      <u val="single"/>
    </font>
    <font>
      <name val="Arial"/>
      <family val="2"/>
      <i val="1"/>
      <color rgb="FF7030A0"/>
      <sz val="8"/>
      <u val="singleAccounting"/>
    </font>
  </fonts>
  <fills count="5">
    <fill>
      <patternFill/>
    </fill>
    <fill>
      <patternFill patternType="gray125"/>
    </fill>
    <fill>
      <patternFill patternType="solid">
        <fgColor rgb="FFFFFF00"/>
        <bgColor indexed="64"/>
      </patternFill>
    </fill>
    <fill>
      <patternFill patternType="solid">
        <fgColor rgb="FFFFFF99"/>
        <bgColor indexed="64"/>
      </patternFill>
    </fill>
    <fill>
      <patternFill patternType="solid">
        <fgColor rgb="FFFF0000"/>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right/>
      <top/>
      <bottom style="hair">
        <color indexed="64"/>
      </bottom>
      <diagonal/>
    </border>
    <border>
      <left/>
      <right style="hair">
        <color indexed="64"/>
      </right>
      <top/>
      <bottom/>
      <diagonal/>
    </border>
  </borders>
  <cellStyleXfs count="4">
    <xf numFmtId="0" fontId="1" fillId="0" borderId="0"/>
    <xf numFmtId="9" fontId="1" fillId="0" borderId="0"/>
    <xf numFmtId="0" fontId="5" fillId="0" borderId="0"/>
    <xf numFmtId="9" fontId="8" fillId="0" borderId="0"/>
  </cellStyleXfs>
  <cellXfs count="359">
    <xf numFmtId="0" fontId="0" fillId="0" borderId="0" pivotButton="0" quotePrefix="0" xfId="0"/>
    <xf numFmtId="0" fontId="3" fillId="0" borderId="0" pivotButton="0" quotePrefix="0" xfId="2"/>
    <xf numFmtId="0" fontId="1" fillId="0" borderId="0" pivotButton="0" quotePrefix="0" xfId="2"/>
    <xf numFmtId="14" fontId="6" fillId="0" borderId="0" applyAlignment="1" pivotButton="0" quotePrefix="0" xfId="2">
      <alignment horizontal="right"/>
    </xf>
    <xf numFmtId="164" fontId="6" fillId="0" borderId="0" applyAlignment="1" pivotButton="0" quotePrefix="0" xfId="2">
      <alignment horizontal="right"/>
    </xf>
    <xf numFmtId="0" fontId="3" fillId="0" borderId="1" pivotButton="0" quotePrefix="0" xfId="2"/>
    <xf numFmtId="0" fontId="1" fillId="0" borderId="1" pivotButton="0" quotePrefix="0" xfId="2"/>
    <xf numFmtId="0" fontId="6" fillId="0" borderId="0" pivotButton="0" quotePrefix="0" xfId="2"/>
    <xf numFmtId="0" fontId="3" fillId="0" borderId="2" applyAlignment="1" pivotButton="0" quotePrefix="0" xfId="2">
      <alignment horizontal="centerContinuous"/>
    </xf>
    <xf numFmtId="0" fontId="7" fillId="0" borderId="0" applyAlignment="1" pivotButton="0" quotePrefix="0" xfId="2">
      <alignment horizontal="center"/>
    </xf>
    <xf numFmtId="14" fontId="4" fillId="0" borderId="0" applyAlignment="1" pivotButton="0" quotePrefix="0" xfId="2">
      <alignment horizontal="center"/>
    </xf>
    <xf numFmtId="14" fontId="4" fillId="0" borderId="0" applyAlignment="1" pivotButton="0" quotePrefix="0" xfId="3">
      <alignment horizontal="center"/>
    </xf>
    <xf numFmtId="41" fontId="1" fillId="0" borderId="0" pivotButton="0" quotePrefix="0" xfId="2"/>
    <xf numFmtId="0" fontId="6" fillId="0" borderId="0" applyAlignment="1" pivotButton="0" quotePrefix="0" xfId="2">
      <alignment horizontal="left" indent="1"/>
    </xf>
    <xf numFmtId="41" fontId="6" fillId="0" borderId="0" pivotButton="0" quotePrefix="0" xfId="2"/>
    <xf numFmtId="165" fontId="9" fillId="0" borderId="0" pivotButton="0" quotePrefix="0" xfId="2"/>
    <xf numFmtId="0" fontId="6" fillId="0" borderId="0" applyAlignment="1" pivotButton="0" quotePrefix="0" xfId="2">
      <alignment horizontal="left" indent="2"/>
    </xf>
    <xf numFmtId="165" fontId="10" fillId="0" borderId="0" pivotButton="0" quotePrefix="0" xfId="2"/>
    <xf numFmtId="0" fontId="6" fillId="0" borderId="0" applyAlignment="1" pivotButton="0" quotePrefix="0" xfId="2">
      <alignment horizontal="left" indent="3"/>
    </xf>
    <xf numFmtId="165" fontId="6" fillId="0" borderId="0" pivotButton="0" quotePrefix="0" xfId="2"/>
    <xf numFmtId="166" fontId="6" fillId="0" borderId="0" pivotButton="0" quotePrefix="0" xfId="1"/>
    <xf numFmtId="0" fontId="11" fillId="0" borderId="0" applyAlignment="1" pivotButton="0" quotePrefix="0" xfId="2">
      <alignment horizontal="left" indent="1"/>
    </xf>
    <xf numFmtId="165" fontId="9" fillId="0" borderId="0" applyAlignment="1" pivotButton="0" quotePrefix="0" xfId="2">
      <alignment horizontal="right"/>
    </xf>
    <xf numFmtId="0" fontId="0" fillId="0" borderId="0" pivotButton="0" quotePrefix="0" xfId="2"/>
    <xf numFmtId="0" fontId="1" fillId="0" borderId="0" applyAlignment="1" pivotButton="0" quotePrefix="0" xfId="2">
      <alignment horizontal="left" indent="1"/>
    </xf>
    <xf numFmtId="41" fontId="12" fillId="0" borderId="0" pivotButton="0" quotePrefix="0" xfId="2"/>
    <xf numFmtId="41" fontId="13" fillId="0" borderId="0" pivotButton="0" quotePrefix="0" xfId="2"/>
    <xf numFmtId="41" fontId="2" fillId="0" borderId="0" pivotButton="0" quotePrefix="0" xfId="2"/>
    <xf numFmtId="41" fontId="15" fillId="0" borderId="0" pivotButton="0" quotePrefix="0" xfId="2"/>
    <xf numFmtId="41" fontId="1" fillId="0" borderId="0" applyAlignment="1" pivotButton="0" quotePrefix="0" xfId="2">
      <alignment horizontal="right"/>
    </xf>
    <xf numFmtId="41" fontId="4" fillId="0" borderId="0" applyAlignment="1" pivotButton="0" quotePrefix="0" xfId="2">
      <alignment horizontal="right"/>
    </xf>
    <xf numFmtId="41" fontId="15" fillId="0" borderId="0" applyAlignment="1" pivotButton="0" quotePrefix="0" xfId="2">
      <alignment horizontal="right"/>
    </xf>
    <xf numFmtId="167" fontId="6" fillId="0" borderId="0" applyAlignment="1" pivotButton="0" quotePrefix="0" xfId="2">
      <alignment horizontal="right"/>
    </xf>
    <xf numFmtId="167" fontId="10" fillId="0" borderId="0" pivotButton="0" quotePrefix="0" xfId="2"/>
    <xf numFmtId="167" fontId="6" fillId="0" borderId="0" pivotButton="0" quotePrefix="0" xfId="2"/>
    <xf numFmtId="165" fontId="16" fillId="0" borderId="3" pivotButton="0" quotePrefix="0" xfId="2"/>
    <xf numFmtId="0" fontId="17" fillId="0" borderId="0" pivotButton="0" quotePrefix="0" xfId="2"/>
    <xf numFmtId="167" fontId="1" fillId="0" borderId="0" pivotButton="0" quotePrefix="0" xfId="2"/>
    <xf numFmtId="167" fontId="15" fillId="0" borderId="0" pivotButton="0" quotePrefix="0" xfId="2"/>
    <xf numFmtId="41" fontId="7" fillId="0" borderId="0" applyAlignment="1" pivotButton="0" quotePrefix="0" xfId="2">
      <alignment horizontal="center"/>
    </xf>
    <xf numFmtId="0" fontId="3" fillId="2" borderId="4" pivotButton="0" quotePrefix="0" xfId="2"/>
    <xf numFmtId="41" fontId="3" fillId="2" borderId="2" pivotButton="0" quotePrefix="0" xfId="2"/>
    <xf numFmtId="168" fontId="3" fillId="2" borderId="5" pivotButton="0" quotePrefix="0" xfId="2"/>
    <xf numFmtId="43" fontId="12" fillId="0" borderId="0" pivotButton="0" quotePrefix="0" xfId="2"/>
    <xf numFmtId="0" fontId="3" fillId="0" borderId="0" pivotButton="0" quotePrefix="0" xfId="0"/>
    <xf numFmtId="14" fontId="6" fillId="0" borderId="0" applyAlignment="1" pivotButton="0" quotePrefix="0" xfId="0">
      <alignment horizontal="right"/>
    </xf>
    <xf numFmtId="0" fontId="3" fillId="0" borderId="1" pivotButton="0" quotePrefix="0" xfId="0"/>
    <xf numFmtId="0" fontId="6" fillId="0" borderId="0" applyAlignment="1" pivotButton="0" quotePrefix="0" xfId="0">
      <alignment horizontal="centerContinuous"/>
    </xf>
    <xf numFmtId="0" fontId="0" fillId="0" borderId="0" applyAlignment="1" pivotButton="0" quotePrefix="0" xfId="0">
      <alignment horizontal="centerContinuous"/>
    </xf>
    <xf numFmtId="0" fontId="6" fillId="0" borderId="0" applyAlignment="1" pivotButton="0" quotePrefix="0" xfId="0">
      <alignment horizontal="center"/>
    </xf>
    <xf numFmtId="0" fontId="16" fillId="0" borderId="0" pivotButton="0" quotePrefix="0" xfId="0"/>
    <xf numFmtId="0" fontId="7" fillId="0" borderId="0" applyAlignment="1" pivotButton="0" quotePrefix="0" xfId="0">
      <alignment horizontal="center"/>
    </xf>
    <xf numFmtId="0" fontId="3" fillId="0" borderId="4" pivotButton="0" quotePrefix="0" xfId="0"/>
    <xf numFmtId="0" fontId="0" fillId="0" borderId="5" pivotButton="0" quotePrefix="0" xfId="0"/>
    <xf numFmtId="0" fontId="17" fillId="0" borderId="0" pivotButton="0" quotePrefix="0" xfId="0"/>
    <xf numFmtId="166" fontId="0" fillId="0" borderId="0" pivotButton="0" quotePrefix="0" xfId="1"/>
    <xf numFmtId="43" fontId="0" fillId="0" borderId="0" pivotButton="0" quotePrefix="0" xfId="0"/>
    <xf numFmtId="165" fontId="6" fillId="0" borderId="0" pivotButton="0" quotePrefix="0" xfId="0"/>
    <xf numFmtId="0" fontId="3" fillId="0" borderId="2" pivotButton="0" quotePrefix="0" xfId="0"/>
    <xf numFmtId="41" fontId="3" fillId="0" borderId="2" pivotButton="0" quotePrefix="0" xfId="0"/>
    <xf numFmtId="0" fontId="6" fillId="0" borderId="0" applyAlignment="1" pivotButton="0" quotePrefix="0" xfId="0">
      <alignment horizontal="left" indent="1"/>
    </xf>
    <xf numFmtId="165" fontId="10" fillId="0" borderId="0" pivotButton="0" quotePrefix="0" xfId="0"/>
    <xf numFmtId="0" fontId="11" fillId="0" borderId="0" applyAlignment="1" pivotButton="0" quotePrefix="0" xfId="0">
      <alignment horizontal="left" indent="1"/>
    </xf>
    <xf numFmtId="0" fontId="0" fillId="0" borderId="0" applyAlignment="1" pivotButton="0" quotePrefix="0" xfId="0">
      <alignment horizontal="left" indent="3"/>
    </xf>
    <xf numFmtId="41" fontId="0" fillId="0" borderId="0" pivotButton="0" quotePrefix="0" xfId="0"/>
    <xf numFmtId="41" fontId="12" fillId="0" borderId="0" pivotButton="0" quotePrefix="0" xfId="0"/>
    <xf numFmtId="0" fontId="0" fillId="0" borderId="0" applyAlignment="1" pivotButton="0" quotePrefix="0" xfId="0">
      <alignment horizontal="left" indent="2"/>
    </xf>
    <xf numFmtId="0" fontId="6" fillId="0" borderId="0" applyAlignment="1" pivotButton="0" quotePrefix="0" xfId="0">
      <alignment horizontal="left" indent="3"/>
    </xf>
    <xf numFmtId="165" fontId="0" fillId="0" borderId="0" pivotButton="0" quotePrefix="0" xfId="0"/>
    <xf numFmtId="43" fontId="12" fillId="0" borderId="0" pivotButton="0" quotePrefix="0" xfId="0"/>
    <xf numFmtId="0" fontId="0" fillId="0" borderId="0" applyAlignment="1" pivotButton="0" quotePrefix="0" xfId="0">
      <alignment horizontal="left" indent="1"/>
    </xf>
    <xf numFmtId="41" fontId="15" fillId="0" borderId="0" pivotButton="0" quotePrefix="0" xfId="0"/>
    <xf numFmtId="41" fontId="14" fillId="0" borderId="0" pivotButton="0" quotePrefix="0" xfId="0"/>
    <xf numFmtId="41" fontId="12" fillId="0" borderId="0" applyAlignment="1" pivotButton="0" quotePrefix="0" xfId="0">
      <alignment horizontal="center"/>
    </xf>
    <xf numFmtId="41" fontId="0" fillId="0" borderId="0" applyAlignment="1" pivotButton="0" quotePrefix="0" xfId="0">
      <alignment horizontal="center"/>
    </xf>
    <xf numFmtId="0" fontId="6" fillId="0" borderId="0" applyAlignment="1" pivotButton="0" quotePrefix="1" xfId="0">
      <alignment horizontal="left" indent="1"/>
    </xf>
    <xf numFmtId="0" fontId="6" fillId="0" borderId="0" pivotButton="0" quotePrefix="0" xfId="0"/>
    <xf numFmtId="41" fontId="19" fillId="0" borderId="0" pivotButton="0" quotePrefix="0" xfId="0"/>
    <xf numFmtId="41" fontId="14" fillId="0" borderId="0" applyAlignment="1" pivotButton="0" quotePrefix="0" xfId="0">
      <alignment horizontal="center"/>
    </xf>
    <xf numFmtId="41" fontId="2" fillId="0" borderId="0" pivotButton="0" quotePrefix="0" xfId="0"/>
    <xf numFmtId="41" fontId="13" fillId="0" borderId="0" pivotButton="0" quotePrefix="0" xfId="0"/>
    <xf numFmtId="41" fontId="18" fillId="0" borderId="0" pivotButton="0" quotePrefix="0" xfId="0"/>
    <xf numFmtId="41" fontId="21" fillId="0" borderId="0" pivotButton="0" quotePrefix="0" xfId="0"/>
    <xf numFmtId="41" fontId="18" fillId="0" borderId="0" applyAlignment="1" pivotButton="0" quotePrefix="0" xfId="0">
      <alignment horizontal="right"/>
    </xf>
    <xf numFmtId="41" fontId="0" fillId="0" borderId="0" applyAlignment="1" pivotButton="0" quotePrefix="0" xfId="0">
      <alignment horizontal="right"/>
    </xf>
    <xf numFmtId="41" fontId="21" fillId="0" borderId="0" applyAlignment="1" pivotButton="0" quotePrefix="0" xfId="0">
      <alignment horizontal="right"/>
    </xf>
    <xf numFmtId="41" fontId="12" fillId="0" borderId="0" applyAlignment="1" pivotButton="0" quotePrefix="0" xfId="0">
      <alignment horizontal="right"/>
    </xf>
    <xf numFmtId="41" fontId="13" fillId="0" borderId="0" applyAlignment="1" pivotButton="0" quotePrefix="0" xfId="0">
      <alignment horizontal="right"/>
    </xf>
    <xf numFmtId="169" fontId="0" fillId="0" borderId="0" pivotButton="0" quotePrefix="0" xfId="0"/>
    <xf numFmtId="0" fontId="11" fillId="0" borderId="0" applyAlignment="1" pivotButton="0" quotePrefix="0" xfId="0">
      <alignment horizontal="left" indent="2"/>
    </xf>
    <xf numFmtId="0" fontId="3" fillId="0" borderId="0" applyAlignment="1" pivotButton="0" quotePrefix="0" xfId="0">
      <alignment horizontal="center"/>
    </xf>
    <xf numFmtId="170" fontId="0" fillId="0" borderId="0" pivotButton="0" quotePrefix="0" xfId="0"/>
    <xf numFmtId="164" fontId="0" fillId="0" borderId="0" applyAlignment="1" pivotButton="0" quotePrefix="0" xfId="0">
      <alignment horizontal="center"/>
    </xf>
    <xf numFmtId="164" fontId="0" fillId="0" borderId="0" pivotButton="0" quotePrefix="0" xfId="0"/>
    <xf numFmtId="164" fontId="18" fillId="0" borderId="0" applyAlignment="1" pivotButton="0" quotePrefix="0" xfId="0">
      <alignment horizontal="center"/>
    </xf>
    <xf numFmtId="41" fontId="6" fillId="0" borderId="0" pivotButton="0" quotePrefix="0" xfId="0"/>
    <xf numFmtId="171" fontId="0" fillId="0" borderId="0" pivotButton="0" quotePrefix="0" xfId="0"/>
    <xf numFmtId="0" fontId="0" fillId="0" borderId="1" pivotButton="0" quotePrefix="0" xfId="0"/>
    <xf numFmtId="0" fontId="6" fillId="0" borderId="0" applyAlignment="1" pivotButton="0" quotePrefix="1" xfId="2">
      <alignment horizontal="left" indent="2"/>
    </xf>
    <xf numFmtId="172" fontId="0" fillId="0" borderId="0" pivotButton="0" quotePrefix="0" xfId="0"/>
    <xf numFmtId="41" fontId="9" fillId="0" borderId="0" pivotButton="0" quotePrefix="0" xfId="0"/>
    <xf numFmtId="0" fontId="6" fillId="0" borderId="0" applyAlignment="1" pivotButton="0" quotePrefix="0" xfId="0">
      <alignment horizontal="left" indent="2"/>
    </xf>
    <xf numFmtId="41" fontId="25" fillId="0" borderId="0" pivotButton="0" quotePrefix="0" xfId="0"/>
    <xf numFmtId="41" fontId="20" fillId="0" borderId="0" pivotButton="0" quotePrefix="0" xfId="0"/>
    <xf numFmtId="0" fontId="0" fillId="0" borderId="0" pivotButton="0" quotePrefix="1" xfId="0"/>
    <xf numFmtId="41" fontId="0" fillId="0" borderId="0" pivotButton="0" quotePrefix="0" xfId="1"/>
    <xf numFmtId="172" fontId="6" fillId="0" borderId="0" pivotButton="0" quotePrefix="0" xfId="0"/>
    <xf numFmtId="173" fontId="6" fillId="0" borderId="0" pivotButton="0" quotePrefix="0" xfId="0"/>
    <xf numFmtId="172" fontId="19" fillId="0" borderId="0" pivotButton="0" quotePrefix="0" xfId="0"/>
    <xf numFmtId="173" fontId="19" fillId="0" borderId="0" pivotButton="0" quotePrefix="0" xfId="0"/>
    <xf numFmtId="0" fontId="3" fillId="0" borderId="0" applyAlignment="1" pivotButton="0" quotePrefix="0" xfId="0">
      <alignment horizontal="left" indent="1"/>
    </xf>
    <xf numFmtId="41" fontId="3" fillId="0" borderId="0" pivotButton="0" quotePrefix="0" xfId="0"/>
    <xf numFmtId="0" fontId="12" fillId="0" borderId="0" pivotButton="0" quotePrefix="0" xfId="0"/>
    <xf numFmtId="41" fontId="26" fillId="0" borderId="0" pivotButton="0" quotePrefix="0" xfId="0"/>
    <xf numFmtId="169" fontId="3" fillId="0" borderId="0" pivotButton="0" quotePrefix="0" xfId="0"/>
    <xf numFmtId="41" fontId="22" fillId="0" borderId="0" pivotButton="0" quotePrefix="0" xfId="0"/>
    <xf numFmtId="0" fontId="18" fillId="0" borderId="0" pivotButton="0" quotePrefix="0" xfId="0"/>
    <xf numFmtId="170" fontId="3" fillId="0" borderId="0" pivotButton="0" quotePrefix="0" xfId="0"/>
    <xf numFmtId="41" fontId="27" fillId="0" borderId="0" pivotButton="0" quotePrefix="0" xfId="0"/>
    <xf numFmtId="172" fontId="22" fillId="0" borderId="0" pivotButton="0" quotePrefix="0" xfId="0"/>
    <xf numFmtId="172" fontId="9" fillId="0" borderId="0" pivotButton="0" quotePrefix="0" xfId="0"/>
    <xf numFmtId="172" fontId="25" fillId="0" borderId="0" pivotButton="0" quotePrefix="0" xfId="0"/>
    <xf numFmtId="172" fontId="12" fillId="0" borderId="0" pivotButton="0" quotePrefix="0" xfId="0"/>
    <xf numFmtId="166" fontId="6" fillId="0" borderId="0" applyAlignment="1" pivotButton="0" quotePrefix="0" xfId="1">
      <alignment horizontal="right"/>
    </xf>
    <xf numFmtId="173" fontId="0" fillId="0" borderId="0" pivotButton="0" quotePrefix="0" xfId="0"/>
    <xf numFmtId="173" fontId="12" fillId="0" borderId="0" pivotButton="0" quotePrefix="0" xfId="0"/>
    <xf numFmtId="43" fontId="3" fillId="0" borderId="0" pivotButton="0" quotePrefix="0" xfId="0"/>
    <xf numFmtId="173" fontId="3" fillId="0" borderId="0" pivotButton="0" quotePrefix="0" xfId="0"/>
    <xf numFmtId="171" fontId="18" fillId="0" borderId="0" pivotButton="0" quotePrefix="0" xfId="0"/>
    <xf numFmtId="0" fontId="3" fillId="0" borderId="4" applyAlignment="1" pivotButton="0" quotePrefix="0" xfId="2">
      <alignment horizontal="center"/>
    </xf>
    <xf numFmtId="0" fontId="3" fillId="0" borderId="2" applyAlignment="1" pivotButton="0" quotePrefix="0" xfId="2">
      <alignment horizontal="center"/>
    </xf>
    <xf numFmtId="0" fontId="3" fillId="0" borderId="5" applyAlignment="1" pivotButton="0" quotePrefix="0" xfId="2">
      <alignment horizontal="center"/>
    </xf>
    <xf numFmtId="41" fontId="16" fillId="0" borderId="0" pivotButton="0" quotePrefix="0" xfId="0"/>
    <xf numFmtId="165" fontId="16" fillId="0" borderId="0" pivotButton="0" quotePrefix="0" xfId="0"/>
    <xf numFmtId="172" fontId="19" fillId="0" borderId="0" applyAlignment="1" pivotButton="0" quotePrefix="0" xfId="0">
      <alignment horizontal="right"/>
    </xf>
    <xf numFmtId="0" fontId="3" fillId="0" borderId="2" applyAlignment="1" pivotButton="0" quotePrefix="0" xfId="0">
      <alignment horizontal="centerContinuous"/>
    </xf>
    <xf numFmtId="0" fontId="0" fillId="0" borderId="2" applyAlignment="1" pivotButton="0" quotePrefix="0" xfId="0">
      <alignment horizontal="centerContinuous"/>
    </xf>
    <xf numFmtId="0" fontId="6" fillId="0" borderId="2" applyAlignment="1" pivotButton="0" quotePrefix="0" xfId="0">
      <alignment horizontal="centerContinuous"/>
    </xf>
    <xf numFmtId="172" fontId="10" fillId="0" borderId="0" pivotButton="0" quotePrefix="0" xfId="0"/>
    <xf numFmtId="41" fontId="3" fillId="0" borderId="0" applyAlignment="1" pivotButton="0" quotePrefix="0" xfId="0">
      <alignment horizontal="center"/>
    </xf>
    <xf numFmtId="0" fontId="3" fillId="0" borderId="0" applyAlignment="1" pivotButton="0" quotePrefix="1" xfId="0">
      <alignment horizontal="left" indent="1"/>
    </xf>
    <xf numFmtId="0" fontId="16" fillId="0" borderId="0" applyAlignment="1" pivotButton="0" quotePrefix="0" xfId="0">
      <alignment horizontal="left" indent="2"/>
    </xf>
    <xf numFmtId="41" fontId="16" fillId="0" borderId="0" applyAlignment="1" pivotButton="0" quotePrefix="0" xfId="0">
      <alignment horizontal="center"/>
    </xf>
    <xf numFmtId="41" fontId="27" fillId="0" borderId="0" applyAlignment="1" pivotButton="0" quotePrefix="0" xfId="0">
      <alignment horizontal="center"/>
    </xf>
    <xf numFmtId="41" fontId="10" fillId="0" borderId="0" pivotButton="0" quotePrefix="0" xfId="0"/>
    <xf numFmtId="172" fontId="9" fillId="0" borderId="0" pivotButton="0" quotePrefix="0" xfId="2"/>
    <xf numFmtId="172" fontId="6" fillId="0" borderId="0" pivotButton="0" quotePrefix="0" xfId="2"/>
    <xf numFmtId="173" fontId="9" fillId="0" borderId="0" pivotButton="0" quotePrefix="0" xfId="2"/>
    <xf numFmtId="173" fontId="10" fillId="0" borderId="0" pivotButton="0" quotePrefix="0" xfId="2"/>
    <xf numFmtId="0" fontId="3" fillId="0" borderId="0" applyAlignment="1" pivotButton="0" quotePrefix="0" xfId="2">
      <alignment horizontal="left" indent="1"/>
    </xf>
    <xf numFmtId="41" fontId="16" fillId="0" borderId="0" pivotButton="0" quotePrefix="0" xfId="2"/>
    <xf numFmtId="41" fontId="3" fillId="0" borderId="0" pivotButton="0" quotePrefix="0" xfId="2"/>
    <xf numFmtId="0" fontId="16" fillId="0" borderId="0" pivotButton="0" quotePrefix="0" xfId="2"/>
    <xf numFmtId="41" fontId="29" fillId="0" borderId="0" pivotButton="0" quotePrefix="0" xfId="2"/>
    <xf numFmtId="43" fontId="18" fillId="0" borderId="0" pivotButton="0" quotePrefix="0" xfId="2"/>
    <xf numFmtId="43" fontId="1" fillId="0" borderId="0" pivotButton="0" quotePrefix="0" xfId="2"/>
    <xf numFmtId="41" fontId="30" fillId="0" borderId="0" pivotButton="0" quotePrefix="0" xfId="2"/>
    <xf numFmtId="41" fontId="31" fillId="0" borderId="0" pivotButton="0" quotePrefix="0" xfId="2"/>
    <xf numFmtId="172" fontId="16" fillId="0" borderId="0" pivotButton="0" quotePrefix="0" xfId="0"/>
    <xf numFmtId="41" fontId="28" fillId="0" borderId="0" pivotButton="0" quotePrefix="0" xfId="2"/>
    <xf numFmtId="43" fontId="6" fillId="0" borderId="0" pivotButton="0" quotePrefix="0" xfId="0"/>
    <xf numFmtId="168" fontId="6" fillId="0" borderId="0" pivotButton="0" quotePrefix="0" xfId="0"/>
    <xf numFmtId="0" fontId="3" fillId="0" borderId="1" applyAlignment="1" pivotButton="0" quotePrefix="0" xfId="0">
      <alignment horizontal="centerContinuous"/>
    </xf>
    <xf numFmtId="0" fontId="0" fillId="0" borderId="1" applyAlignment="1" pivotButton="0" quotePrefix="0" xfId="0">
      <alignment horizontal="centerContinuous"/>
    </xf>
    <xf numFmtId="172" fontId="6" fillId="0" borderId="0" applyAlignment="1" pivotButton="0" quotePrefix="0" xfId="0">
      <alignment horizontal="right"/>
    </xf>
    <xf numFmtId="41" fontId="28" fillId="0" borderId="0" applyAlignment="1" pivotButton="0" quotePrefix="0" xfId="2">
      <alignment horizontal="right"/>
    </xf>
    <xf numFmtId="41" fontId="31" fillId="0" borderId="0" applyAlignment="1" pivotButton="0" quotePrefix="0" xfId="2">
      <alignment horizontal="right"/>
    </xf>
    <xf numFmtId="41" fontId="20" fillId="0" borderId="0" pivotButton="0" quotePrefix="0" xfId="2"/>
    <xf numFmtId="0" fontId="0" fillId="0" borderId="0" applyAlignment="1" pivotButton="0" quotePrefix="0" xfId="2">
      <alignment horizontal="left" indent="1"/>
    </xf>
    <xf numFmtId="0" fontId="12" fillId="0" borderId="0" pivotButton="0" quotePrefix="0" xfId="2"/>
    <xf numFmtId="0" fontId="3" fillId="0" borderId="0" applyAlignment="1" pivotButton="0" quotePrefix="0" xfId="2">
      <alignment horizontal="left"/>
    </xf>
    <xf numFmtId="173" fontId="6" fillId="0" borderId="0" applyAlignment="1" pivotButton="0" quotePrefix="0" xfId="0">
      <alignment horizontal="right"/>
    </xf>
    <xf numFmtId="173" fontId="19" fillId="0" borderId="0" applyAlignment="1" pivotButton="0" quotePrefix="0" xfId="0">
      <alignment horizontal="right"/>
    </xf>
    <xf numFmtId="41" fontId="32" fillId="0" borderId="0" pivotButton="0" quotePrefix="0" xfId="2"/>
    <xf numFmtId="164" fontId="6" fillId="0" borderId="0" pivotButton="0" quotePrefix="0" xfId="0"/>
    <xf numFmtId="9" fontId="6" fillId="0" borderId="0" pivotButton="0" quotePrefix="0" xfId="1"/>
    <xf numFmtId="167" fontId="0" fillId="0" borderId="0" applyAlignment="1" pivotButton="0" quotePrefix="0" xfId="2">
      <alignment horizontal="right"/>
    </xf>
    <xf numFmtId="9" fontId="0" fillId="0" borderId="0" pivotButton="0" quotePrefix="0" xfId="1"/>
    <xf numFmtId="41" fontId="10" fillId="0" borderId="0" pivotButton="0" quotePrefix="0" xfId="2"/>
    <xf numFmtId="13" fontId="1" fillId="0" borderId="0" pivotButton="0" quotePrefix="0" xfId="2"/>
    <xf numFmtId="0" fontId="13" fillId="0" borderId="0" pivotButton="0" quotePrefix="0" xfId="0"/>
    <xf numFmtId="168" fontId="22" fillId="0" borderId="0" pivotButton="0" quotePrefix="0" xfId="0"/>
    <xf numFmtId="0" fontId="30" fillId="0" borderId="0" pivotButton="0" quotePrefix="0" xfId="0"/>
    <xf numFmtId="173" fontId="10" fillId="0" borderId="0" pivotButton="0" quotePrefix="0" xfId="0"/>
    <xf numFmtId="171" fontId="13" fillId="0" borderId="0" pivotButton="0" quotePrefix="0" xfId="0"/>
    <xf numFmtId="43" fontId="6" fillId="0" borderId="0" pivotButton="0" quotePrefix="0" xfId="2"/>
    <xf numFmtId="172" fontId="2" fillId="0" borderId="0" pivotButton="0" quotePrefix="0" xfId="0"/>
    <xf numFmtId="172" fontId="13" fillId="0" borderId="0" pivotButton="0" quotePrefix="0" xfId="0"/>
    <xf numFmtId="172" fontId="14" fillId="0" borderId="0" pivotButton="0" quotePrefix="0" xfId="0"/>
    <xf numFmtId="172" fontId="15" fillId="0" borderId="0" pivotButton="0" quotePrefix="0" xfId="0"/>
    <xf numFmtId="172" fontId="27" fillId="0" borderId="0" pivotButton="0" quotePrefix="0" xfId="0"/>
    <xf numFmtId="41" fontId="6" fillId="0" borderId="0" applyAlignment="1" pivotButton="0" quotePrefix="0" xfId="0">
      <alignment horizontal="center"/>
    </xf>
    <xf numFmtId="41" fontId="33" fillId="0" borderId="0" pivotButton="0" quotePrefix="0" xfId="0"/>
    <xf numFmtId="41" fontId="9" fillId="0" borderId="0" applyAlignment="1" pivotButton="0" quotePrefix="0" xfId="0">
      <alignment horizontal="center"/>
    </xf>
    <xf numFmtId="43" fontId="28" fillId="0" borderId="0" pivotButton="0" quotePrefix="0" xfId="2"/>
    <xf numFmtId="166" fontId="16" fillId="0" borderId="0" pivotButton="0" quotePrefix="0" xfId="1"/>
    <xf numFmtId="41" fontId="28" fillId="0" borderId="0" pivotButton="0" quotePrefix="0" xfId="0"/>
    <xf numFmtId="172" fontId="30" fillId="0" borderId="0" pivotButton="0" quotePrefix="0" xfId="0"/>
    <xf numFmtId="41" fontId="31" fillId="0" borderId="0" pivotButton="0" quotePrefix="0" xfId="0"/>
    <xf numFmtId="0" fontId="3" fillId="0" borderId="4" applyAlignment="1" pivotButton="0" quotePrefix="0" xfId="2">
      <alignment horizontal="centerContinuous"/>
    </xf>
    <xf numFmtId="0" fontId="3" fillId="0" borderId="5" applyAlignment="1" pivotButton="0" quotePrefix="0" xfId="2">
      <alignment horizontal="centerContinuous"/>
    </xf>
    <xf numFmtId="174" fontId="1" fillId="0" borderId="0" pivotButton="0" quotePrefix="0" xfId="2"/>
    <xf numFmtId="41" fontId="34" fillId="0" borderId="0" pivotButton="0" quotePrefix="0" xfId="0"/>
    <xf numFmtId="41" fontId="6" fillId="0" borderId="0" applyAlignment="1" pivotButton="0" quotePrefix="0" xfId="0">
      <alignment horizontal="right"/>
    </xf>
    <xf numFmtId="9" fontId="3" fillId="0" borderId="2" pivotButton="0" quotePrefix="0" xfId="1"/>
    <xf numFmtId="174" fontId="18" fillId="3" borderId="0" pivotButton="0" quotePrefix="0" xfId="0"/>
    <xf numFmtId="174" fontId="6" fillId="0" borderId="0" pivotButton="0" quotePrefix="0" xfId="0"/>
    <xf numFmtId="41" fontId="18" fillId="0" borderId="0" applyAlignment="1" pivotButton="0" quotePrefix="1" xfId="0">
      <alignment horizontal="right"/>
    </xf>
    <xf numFmtId="41" fontId="22" fillId="0" borderId="0" applyAlignment="1" pivotButton="0" quotePrefix="0" xfId="0">
      <alignment horizontal="left"/>
    </xf>
    <xf numFmtId="41" fontId="22" fillId="0" borderId="0" applyAlignment="1" pivotButton="0" quotePrefix="1" xfId="0">
      <alignment horizontal="right"/>
    </xf>
    <xf numFmtId="175" fontId="0" fillId="0" borderId="0" pivotButton="0" quotePrefix="0" xfId="0"/>
    <xf numFmtId="9" fontId="1" fillId="0" borderId="0" pivotButton="0" quotePrefix="0" xfId="1"/>
    <xf numFmtId="41" fontId="3" fillId="0" borderId="0" applyAlignment="1" pivotButton="0" quotePrefix="0" xfId="0">
      <alignment horizontal="right"/>
    </xf>
    <xf numFmtId="173" fontId="0" fillId="0" borderId="0" applyAlignment="1" pivotButton="0" quotePrefix="0" xfId="0">
      <alignment horizontal="right"/>
    </xf>
    <xf numFmtId="173" fontId="12" fillId="0" borderId="0" applyAlignment="1" pivotButton="0" quotePrefix="0" xfId="0">
      <alignment horizontal="right"/>
    </xf>
    <xf numFmtId="173" fontId="3" fillId="0" borderId="0" applyAlignment="1" pivotButton="0" quotePrefix="0" xfId="0">
      <alignment horizontal="right"/>
    </xf>
    <xf numFmtId="171" fontId="18" fillId="0" borderId="0" applyAlignment="1" pivotButton="0" quotePrefix="0" xfId="0">
      <alignment horizontal="right"/>
    </xf>
    <xf numFmtId="43" fontId="0" fillId="0" borderId="0" applyAlignment="1" pivotButton="0" quotePrefix="0" xfId="0">
      <alignment horizontal="right"/>
    </xf>
    <xf numFmtId="43" fontId="12" fillId="0" borderId="0" applyAlignment="1" pivotButton="0" quotePrefix="0" xfId="0">
      <alignment horizontal="right"/>
    </xf>
    <xf numFmtId="43" fontId="3" fillId="0" borderId="0" applyAlignment="1" pivotButton="0" quotePrefix="0" xfId="0">
      <alignment horizontal="right"/>
    </xf>
    <xf numFmtId="41" fontId="3" fillId="0" borderId="1" pivotButton="0" quotePrefix="0" xfId="0"/>
    <xf numFmtId="41" fontId="14" fillId="0" borderId="0" applyAlignment="1" pivotButton="0" quotePrefix="0" xfId="0">
      <alignment horizontal="right"/>
    </xf>
    <xf numFmtId="170" fontId="3" fillId="0" borderId="0" applyAlignment="1" pivotButton="0" quotePrefix="0" xfId="0">
      <alignment horizontal="right"/>
    </xf>
    <xf numFmtId="172" fontId="9" fillId="0" borderId="0" applyAlignment="1" pivotButton="0" quotePrefix="0" xfId="0">
      <alignment horizontal="right"/>
    </xf>
    <xf numFmtId="172" fontId="25" fillId="0" borderId="0" applyAlignment="1" pivotButton="0" quotePrefix="0" xfId="0">
      <alignment horizontal="right"/>
    </xf>
    <xf numFmtId="168" fontId="22" fillId="0" borderId="0" applyAlignment="1" pivotButton="0" quotePrefix="0" xfId="0">
      <alignment horizontal="right"/>
    </xf>
    <xf numFmtId="0" fontId="0" fillId="0" borderId="0" applyAlignment="1" pivotButton="0" quotePrefix="0" xfId="0">
      <alignment horizontal="left"/>
    </xf>
    <xf numFmtId="0" fontId="11" fillId="0" borderId="0" pivotButton="0" quotePrefix="0" xfId="0"/>
    <xf numFmtId="176" fontId="13" fillId="0" borderId="0" pivotButton="0" quotePrefix="0" xfId="0"/>
    <xf numFmtId="172" fontId="0" fillId="0" borderId="0" applyAlignment="1" pivotButton="0" quotePrefix="0" xfId="0">
      <alignment horizontal="right"/>
    </xf>
    <xf numFmtId="172" fontId="12" fillId="0" borderId="0" applyAlignment="1" pivotButton="0" quotePrefix="0" xfId="0">
      <alignment horizontal="right"/>
    </xf>
    <xf numFmtId="168" fontId="0" fillId="0" borderId="0" pivotButton="0" quotePrefix="0" xfId="0"/>
    <xf numFmtId="0" fontId="3" fillId="0" borderId="1" applyAlignment="1" pivotButton="0" quotePrefix="0" xfId="2">
      <alignment horizontal="centerContinuous"/>
    </xf>
    <xf numFmtId="0" fontId="1" fillId="0" borderId="1" applyAlignment="1" pivotButton="0" quotePrefix="0" xfId="2">
      <alignment horizontal="centerContinuous"/>
    </xf>
    <xf numFmtId="0" fontId="1" fillId="0" borderId="6" pivotButton="0" quotePrefix="0" xfId="2"/>
    <xf numFmtId="0" fontId="7" fillId="0" borderId="0" applyAlignment="1" pivotButton="0" quotePrefix="1" xfId="2">
      <alignment horizontal="center"/>
    </xf>
    <xf numFmtId="172" fontId="20" fillId="0" borderId="0" pivotButton="0" quotePrefix="0" xfId="0"/>
    <xf numFmtId="172" fontId="3" fillId="0" borderId="0" pivotButton="0" quotePrefix="0" xfId="0"/>
    <xf numFmtId="172" fontId="30" fillId="0" borderId="0" pivotButton="0" quotePrefix="0" xfId="2"/>
    <xf numFmtId="177" fontId="1" fillId="0" borderId="0" pivotButton="0" quotePrefix="0" xfId="2"/>
    <xf numFmtId="177" fontId="1" fillId="0" borderId="0" applyAlignment="1" pivotButton="0" quotePrefix="0" xfId="2">
      <alignment horizontal="right"/>
    </xf>
    <xf numFmtId="177" fontId="0" fillId="0" borderId="0" applyAlignment="1" pivotButton="0" quotePrefix="0" xfId="2">
      <alignment horizontal="right"/>
    </xf>
    <xf numFmtId="9" fontId="13" fillId="0" borderId="0" pivotButton="0" quotePrefix="0" xfId="1"/>
    <xf numFmtId="0" fontId="7" fillId="0" borderId="0" pivotButton="0" quotePrefix="0" xfId="0"/>
    <xf numFmtId="178" fontId="0" fillId="0" borderId="3" applyAlignment="1" pivotButton="0" quotePrefix="0" xfId="0">
      <alignment horizontal="left" vertical="center"/>
    </xf>
    <xf numFmtId="0" fontId="0" fillId="0" borderId="3" applyAlignment="1" pivotButton="0" quotePrefix="0" xfId="0">
      <alignment horizontal="center" vertical="center"/>
    </xf>
    <xf numFmtId="0" fontId="0" fillId="0" borderId="3" applyAlignment="1" pivotButton="0" quotePrefix="0" xfId="0">
      <alignment vertical="center" wrapText="1"/>
    </xf>
    <xf numFmtId="0" fontId="35" fillId="0" borderId="0" pivotButton="0" quotePrefix="0" xfId="0"/>
    <xf numFmtId="41" fontId="36" fillId="0" borderId="0" pivotButton="0" quotePrefix="0" xfId="2"/>
    <xf numFmtId="41" fontId="37" fillId="0" borderId="0" pivotButton="0" quotePrefix="0" xfId="2"/>
    <xf numFmtId="41" fontId="38" fillId="0" borderId="0" pivotButton="0" quotePrefix="0" xfId="2"/>
    <xf numFmtId="173" fontId="34" fillId="0" borderId="0" pivotButton="0" quotePrefix="0" xfId="2"/>
    <xf numFmtId="171" fontId="28" fillId="0" borderId="0" pivotButton="0" quotePrefix="0" xfId="0"/>
    <xf numFmtId="0" fontId="0" fillId="0" borderId="0" applyAlignment="1" pivotButton="0" quotePrefix="0" xfId="0">
      <alignment wrapText="1"/>
    </xf>
    <xf numFmtId="0" fontId="3" fillId="0" borderId="0" applyAlignment="1" pivotButton="0" quotePrefix="0" xfId="0">
      <alignment wrapText="1"/>
    </xf>
    <xf numFmtId="0" fontId="3" fillId="0" borderId="1" applyAlignment="1" pivotButton="0" quotePrefix="0" xfId="0">
      <alignment wrapText="1"/>
    </xf>
    <xf numFmtId="174" fontId="9" fillId="0" borderId="0" applyAlignment="1" pivotButton="0" quotePrefix="0" xfId="0">
      <alignment horizontal="right"/>
    </xf>
    <xf numFmtId="174" fontId="25" fillId="0" borderId="0" applyAlignment="1" pivotButton="0" quotePrefix="0" xfId="0">
      <alignment horizontal="right"/>
    </xf>
    <xf numFmtId="41" fontId="30" fillId="0" borderId="0" pivotButton="0" quotePrefix="0" xfId="0"/>
    <xf numFmtId="41" fontId="39" fillId="0" borderId="0" pivotButton="0" quotePrefix="0" xfId="0"/>
    <xf numFmtId="0" fontId="0" fillId="0" borderId="0" applyAlignment="1" pivotButton="0" quotePrefix="0" xfId="0">
      <alignment horizontal="right"/>
    </xf>
    <xf numFmtId="0" fontId="6" fillId="0" borderId="0" applyAlignment="1" pivotButton="0" quotePrefix="0" xfId="0">
      <alignment horizontal="right"/>
    </xf>
    <xf numFmtId="41" fontId="36" fillId="0" borderId="0" applyAlignment="1" pivotButton="0" quotePrefix="0" xfId="0">
      <alignment horizontal="right"/>
    </xf>
    <xf numFmtId="41" fontId="34" fillId="0" borderId="0" applyAlignment="1" pivotButton="0" quotePrefix="0" xfId="0">
      <alignment horizontal="right"/>
    </xf>
    <xf numFmtId="41" fontId="26" fillId="0" borderId="0" applyAlignment="1" pivotButton="0" quotePrefix="0" xfId="0">
      <alignment horizontal="right"/>
    </xf>
    <xf numFmtId="41" fontId="39" fillId="0" borderId="0" applyAlignment="1" pivotButton="0" quotePrefix="0" xfId="0">
      <alignment horizontal="right"/>
    </xf>
    <xf numFmtId="41" fontId="10" fillId="0" borderId="0" applyAlignment="1" pivotButton="0" quotePrefix="0" xfId="0">
      <alignment horizontal="right"/>
    </xf>
    <xf numFmtId="41" fontId="22" fillId="0" borderId="0" applyAlignment="1" pivotButton="0" quotePrefix="0" xfId="0">
      <alignment horizontal="right"/>
    </xf>
    <xf numFmtId="41" fontId="2" fillId="0" borderId="0" applyAlignment="1" pivotButton="0" quotePrefix="0" xfId="0">
      <alignment horizontal="right"/>
    </xf>
    <xf numFmtId="0" fontId="11" fillId="0" borderId="0" applyAlignment="1" pivotButton="0" quotePrefix="0" xfId="2">
      <alignment horizontal="left" indent="2"/>
    </xf>
    <xf numFmtId="174" fontId="0" fillId="0" borderId="0" pivotButton="0" quotePrefix="0" xfId="0"/>
    <xf numFmtId="41" fontId="40" fillId="0" borderId="0" pivotButton="0" quotePrefix="0" xfId="0"/>
    <xf numFmtId="174" fontId="13" fillId="0" borderId="0" pivotButton="0" quotePrefix="0" xfId="0"/>
    <xf numFmtId="172" fontId="18" fillId="0" borderId="1" pivotButton="0" quotePrefix="0" xfId="0"/>
    <xf numFmtId="174" fontId="18" fillId="0" borderId="7" pivotButton="0" quotePrefix="0" xfId="0"/>
    <xf numFmtId="0" fontId="3" fillId="0" borderId="8" applyAlignment="1" pivotButton="0" quotePrefix="0" xfId="0">
      <alignment horizontal="centerContinuous"/>
    </xf>
    <xf numFmtId="0" fontId="3" fillId="0" borderId="9" pivotButton="0" quotePrefix="0" xfId="0"/>
    <xf numFmtId="0" fontId="0" fillId="0" borderId="9" pivotButton="0" quotePrefix="0" xfId="0"/>
    <xf numFmtId="0" fontId="41" fillId="0" borderId="0" pivotButton="0" quotePrefix="0" xfId="0"/>
    <xf numFmtId="0" fontId="3" fillId="0" borderId="9" applyAlignment="1" pivotButton="0" quotePrefix="0" xfId="0">
      <alignment horizontal="right"/>
    </xf>
    <xf numFmtId="0" fontId="42" fillId="0" borderId="0" pivotButton="0" quotePrefix="0" xfId="0"/>
    <xf numFmtId="164" fontId="22" fillId="0" borderId="0" applyAlignment="1" pivotButton="0" quotePrefix="0" xfId="0">
      <alignment horizontal="center"/>
    </xf>
    <xf numFmtId="164" fontId="9" fillId="0" borderId="0" applyAlignment="1" pivotButton="0" quotePrefix="0" xfId="0">
      <alignment horizontal="center"/>
    </xf>
    <xf numFmtId="0" fontId="3" fillId="0" borderId="0" applyAlignment="1" pivotButton="0" quotePrefix="0" xfId="0">
      <alignment horizontal="left"/>
    </xf>
    <xf numFmtId="171" fontId="43" fillId="0" borderId="0" pivotButton="0" quotePrefix="0" xfId="0"/>
    <xf numFmtId="171" fontId="25" fillId="0" borderId="0" pivotButton="0" quotePrefix="0" xfId="0"/>
    <xf numFmtId="172" fontId="10" fillId="3" borderId="0" applyAlignment="1" pivotButton="0" quotePrefix="0" xfId="0">
      <alignment horizontal="right"/>
    </xf>
    <xf numFmtId="172" fontId="34" fillId="0" borderId="0" pivotButton="0" quotePrefix="0" xfId="0"/>
    <xf numFmtId="41" fontId="29" fillId="0" borderId="0" pivotButton="0" quotePrefix="0" xfId="0"/>
    <xf numFmtId="9" fontId="6" fillId="0" borderId="0" pivotButton="0" quotePrefix="0" xfId="1"/>
    <xf numFmtId="0" fontId="3" fillId="0" borderId="1" applyAlignment="1" pivotButton="0" quotePrefix="0" xfId="0">
      <alignment horizontal="center"/>
    </xf>
    <xf numFmtId="177" fontId="1" fillId="4" borderId="0" pivotButton="0" quotePrefix="0" xfId="2"/>
    <xf numFmtId="172" fontId="9" fillId="0" borderId="0" pivotButton="0" quotePrefix="0" xfId="2"/>
    <xf numFmtId="172" fontId="6" fillId="0" borderId="0" pivotButton="0" quotePrefix="0" xfId="2"/>
    <xf numFmtId="172" fontId="30" fillId="0" borderId="0" pivotButton="0" quotePrefix="0" xfId="2"/>
    <xf numFmtId="173" fontId="9" fillId="0" borderId="0" pivotButton="0" quotePrefix="0" xfId="2"/>
    <xf numFmtId="173" fontId="10" fillId="0" borderId="0" pivotButton="0" quotePrefix="0" xfId="2"/>
    <xf numFmtId="173" fontId="34" fillId="0" borderId="0" pivotButton="0" quotePrefix="0" xfId="2"/>
    <xf numFmtId="177" fontId="1" fillId="0" borderId="0" pivotButton="0" quotePrefix="0" xfId="2"/>
    <xf numFmtId="177" fontId="1" fillId="4" borderId="0" pivotButton="0" quotePrefix="0" xfId="2"/>
    <xf numFmtId="177" fontId="1" fillId="0" borderId="0" applyAlignment="1" pivotButton="0" quotePrefix="0" xfId="2">
      <alignment horizontal="right"/>
    </xf>
    <xf numFmtId="177" fontId="0" fillId="0" borderId="0" applyAlignment="1" pivotButton="0" quotePrefix="0" xfId="2">
      <alignment horizontal="right"/>
    </xf>
    <xf numFmtId="174" fontId="1" fillId="0" borderId="0" pivotButton="0" quotePrefix="0" xfId="2"/>
    <xf numFmtId="172" fontId="0" fillId="0" borderId="0" pivotButton="0" quotePrefix="0" xfId="0"/>
    <xf numFmtId="172" fontId="6" fillId="0" borderId="0" pivotButton="0" quotePrefix="0" xfId="0"/>
    <xf numFmtId="172" fontId="10" fillId="0" borderId="0" pivotButton="0" quotePrefix="0" xfId="0"/>
    <xf numFmtId="173" fontId="6" fillId="0" borderId="0" pivotButton="0" quotePrefix="0" xfId="0"/>
    <xf numFmtId="173" fontId="6" fillId="0" borderId="0" applyAlignment="1" pivotButton="0" quotePrefix="0" xfId="0">
      <alignment horizontal="right"/>
    </xf>
    <xf numFmtId="172" fontId="3" fillId="0" borderId="0" pivotButton="0" quotePrefix="0" xfId="0"/>
    <xf numFmtId="172" fontId="30" fillId="0" borderId="0" pivotButton="0" quotePrefix="0" xfId="0"/>
    <xf numFmtId="173" fontId="10" fillId="0" borderId="0" pivotButton="0" quotePrefix="0" xfId="0"/>
    <xf numFmtId="172" fontId="12" fillId="0" borderId="0" pivotButton="0" quotePrefix="0" xfId="0"/>
    <xf numFmtId="172" fontId="9" fillId="0" borderId="0" pivotButton="0" quotePrefix="0" xfId="0"/>
    <xf numFmtId="172" fontId="19" fillId="0" borderId="0" pivotButton="0" quotePrefix="0" xfId="0"/>
    <xf numFmtId="173" fontId="19" fillId="0" borderId="0" pivotButton="0" quotePrefix="0" xfId="0"/>
    <xf numFmtId="169" fontId="3" fillId="0" borderId="0" pivotButton="0" quotePrefix="0" xfId="0"/>
    <xf numFmtId="172" fontId="20" fillId="0" borderId="0" pivotButton="0" quotePrefix="0" xfId="0"/>
    <xf numFmtId="172" fontId="19" fillId="0" borderId="0" applyAlignment="1" pivotButton="0" quotePrefix="0" xfId="0">
      <alignment horizontal="right"/>
    </xf>
    <xf numFmtId="172" fontId="0" fillId="0" borderId="0" applyAlignment="1" pivotButton="0" quotePrefix="0" xfId="0">
      <alignment horizontal="right"/>
    </xf>
    <xf numFmtId="172" fontId="12" fillId="0" borderId="0" applyAlignment="1" pivotButton="0" quotePrefix="0" xfId="0">
      <alignment horizontal="right"/>
    </xf>
    <xf numFmtId="172" fontId="6" fillId="0" borderId="0" applyAlignment="1" pivotButton="0" quotePrefix="0" xfId="0">
      <alignment horizontal="right"/>
    </xf>
    <xf numFmtId="176" fontId="13" fillId="0" borderId="0" pivotButton="0" quotePrefix="0" xfId="0"/>
    <xf numFmtId="172" fontId="16" fillId="0" borderId="0" pivotButton="0" quotePrefix="0" xfId="0"/>
    <xf numFmtId="173" fontId="19" fillId="0" borderId="0" applyAlignment="1" pivotButton="0" quotePrefix="0" xfId="0">
      <alignment horizontal="right"/>
    </xf>
    <xf numFmtId="175" fontId="0" fillId="0" borderId="0" pivotButton="0" quotePrefix="0" xfId="0"/>
    <xf numFmtId="172" fontId="9" fillId="0" borderId="0" applyAlignment="1" pivotButton="0" quotePrefix="0" xfId="0">
      <alignment horizontal="right"/>
    </xf>
    <xf numFmtId="172" fontId="22" fillId="0" borderId="0" pivotButton="0" quotePrefix="0" xfId="0"/>
    <xf numFmtId="172" fontId="25" fillId="0" borderId="0" applyAlignment="1" pivotButton="0" quotePrefix="0" xfId="0">
      <alignment horizontal="right"/>
    </xf>
    <xf numFmtId="172" fontId="25" fillId="0" borderId="0" pivotButton="0" quotePrefix="0" xfId="0"/>
    <xf numFmtId="173" fontId="0" fillId="0" borderId="0" pivotButton="0" quotePrefix="0" xfId="0"/>
    <xf numFmtId="173" fontId="0" fillId="0" borderId="0" applyAlignment="1" pivotButton="0" quotePrefix="0" xfId="0">
      <alignment horizontal="right"/>
    </xf>
    <xf numFmtId="173" fontId="12" fillId="0" borderId="0" pivotButton="0" quotePrefix="0" xfId="0"/>
    <xf numFmtId="173" fontId="12" fillId="0" borderId="0" applyAlignment="1" pivotButton="0" quotePrefix="0" xfId="0">
      <alignment horizontal="right"/>
    </xf>
    <xf numFmtId="173" fontId="3" fillId="0" borderId="0" pivotButton="0" quotePrefix="0" xfId="0"/>
    <xf numFmtId="173" fontId="3" fillId="0" borderId="0" applyAlignment="1" pivotButton="0" quotePrefix="0" xfId="0">
      <alignment horizontal="right"/>
    </xf>
    <xf numFmtId="171" fontId="18" fillId="0" borderId="0" pivotButton="0" quotePrefix="0" xfId="0"/>
    <xf numFmtId="171" fontId="0" fillId="0" borderId="0" pivotButton="0" quotePrefix="0" xfId="0"/>
    <xf numFmtId="171" fontId="18" fillId="0" borderId="0" applyAlignment="1" pivotButton="0" quotePrefix="0" xfId="0">
      <alignment horizontal="right"/>
    </xf>
    <xf numFmtId="169" fontId="0" fillId="0" borderId="0" pivotButton="0" quotePrefix="0" xfId="0"/>
    <xf numFmtId="171" fontId="28" fillId="0" borderId="0" pivotButton="0" quotePrefix="0" xfId="0"/>
    <xf numFmtId="171" fontId="13" fillId="0" borderId="0" pivotButton="0" quotePrefix="0" xfId="0"/>
    <xf numFmtId="172" fontId="2" fillId="0" borderId="0" pivotButton="0" quotePrefix="0" xfId="0"/>
    <xf numFmtId="172" fontId="13" fillId="0" borderId="0" pivotButton="0" quotePrefix="0" xfId="0"/>
    <xf numFmtId="172" fontId="14" fillId="0" borderId="0" pivotButton="0" quotePrefix="0" xfId="0"/>
    <xf numFmtId="172" fontId="15" fillId="0" borderId="0" pivotButton="0" quotePrefix="0" xfId="0"/>
    <xf numFmtId="172" fontId="27" fillId="0" borderId="0" pivotButton="0" quotePrefix="0" xfId="0"/>
    <xf numFmtId="174" fontId="18" fillId="3" borderId="0" pivotButton="0" quotePrefix="0" xfId="0"/>
    <xf numFmtId="174" fontId="6" fillId="0" borderId="0" pivotButton="0" quotePrefix="0" xfId="0"/>
    <xf numFmtId="174" fontId="0" fillId="0" borderId="0" pivotButton="0" quotePrefix="0" xfId="0"/>
    <xf numFmtId="178" fontId="0" fillId="0" borderId="3" applyAlignment="1" pivotButton="0" quotePrefix="0" xfId="0">
      <alignment horizontal="left" vertical="center"/>
    </xf>
    <xf numFmtId="174" fontId="13" fillId="0" borderId="0" pivotButton="0" quotePrefix="0" xfId="0"/>
    <xf numFmtId="174" fontId="9" fillId="0" borderId="0" applyAlignment="1" pivotButton="0" quotePrefix="0" xfId="0">
      <alignment horizontal="right"/>
    </xf>
    <xf numFmtId="174" fontId="25" fillId="0" borderId="0" applyAlignment="1" pivotButton="0" quotePrefix="0" xfId="0">
      <alignment horizontal="right"/>
    </xf>
    <xf numFmtId="172" fontId="18" fillId="0" borderId="1" pivotButton="0" quotePrefix="0" xfId="0"/>
    <xf numFmtId="174" fontId="18" fillId="0" borderId="7" pivotButton="0" quotePrefix="0" xfId="0"/>
    <xf numFmtId="171" fontId="43" fillId="0" borderId="0" pivotButton="0" quotePrefix="0" xfId="0"/>
    <xf numFmtId="171" fontId="25" fillId="0" borderId="0" pivotButton="0" quotePrefix="0" xfId="0"/>
    <xf numFmtId="172" fontId="10" fillId="3" borderId="0" applyAlignment="1" pivotButton="0" quotePrefix="0" xfId="0">
      <alignment horizontal="right"/>
    </xf>
    <xf numFmtId="172" fontId="34" fillId="0" borderId="0" pivotButton="0" quotePrefix="0" xfId="0"/>
  </cellXfs>
  <cellStyles count="4">
    <cellStyle name="Normal" xfId="0" builtinId="0"/>
    <cellStyle name="Percent" xfId="1" builtinId="5"/>
    <cellStyle name="Normal 2 2" xfId="2"/>
    <cellStyle name="Percent 2" xfId="3"/>
  </cellStyles>
  <tableStyles count="1" defaultTableStyle="TableStyleMedium2" defaultPivotStyle="PivotStyleLight16">
    <tableStyle name="Invisible" pivot="0" table="0" count="0"/>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externalLink" Target="/xl/externalLinks/externalLink1.xml" Id="rId15" /><Relationship Type="http://schemas.openxmlformats.org/officeDocument/2006/relationships/externalLink" Target="/xl/externalLinks/externalLink2.xml" Id="rId16" /><Relationship Type="http://schemas.openxmlformats.org/officeDocument/2006/relationships/externalLink" Target="/xl/externalLinks/externalLink3.xml" Id="rId17" /><Relationship Type="http://schemas.openxmlformats.org/officeDocument/2006/relationships/externalLink" Target="/xl/externalLinks/externalLink4.xml" Id="rId18" /><Relationship Type="http://schemas.openxmlformats.org/officeDocument/2006/relationships/styles" Target="styles.xml" Id="rId19" /><Relationship Type="http://schemas.openxmlformats.org/officeDocument/2006/relationships/theme" Target="theme/theme1.xml" Id="rId20"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b="1"/>
              <a:t>Hedgeye META</a:t>
            </a:r>
            <a:r>
              <a:rPr lang="en-US" b="1" baseline="0"/>
              <a:t xml:space="preserve"> Backtest</a:t>
            </a:r>
            <a:endParaRPr lang="en-US" b="1"/>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lineChart>
        <grouping val="standard"/>
        <varyColors val="0"/>
        <ser>
          <idx val="0"/>
          <order val="0"/>
          <tx>
            <strRef>
              <f>'Historical Financials'!$CL$258</f>
              <strCache>
                <ptCount val="1"/>
                <pt idx="0">
                  <v>Hedgeye Ad Agency META Ad Spend</v>
                </pt>
              </strCache>
            </strRef>
          </tx>
          <spPr>
            <a:ln w="28575" cap="rnd">
              <a:solidFill>
                <a:schemeClr val="accent1"/>
              </a:solidFill>
              <a:prstDash val="solid"/>
              <a:round/>
            </a:ln>
          </spPr>
          <marker>
            <symbol val="none"/>
            <spPr>
              <a:ln>
                <a:prstDash val="solid"/>
              </a:ln>
            </spPr>
          </marker>
          <cat>
            <strRef>
              <f>'Historical Financials'!$CM$257:$DD$257</f>
              <strCache>
                <ptCount val="18"/>
                <pt idx="0">
                  <v>1Q20</v>
                </pt>
                <pt idx="1">
                  <v>2Q20</v>
                </pt>
                <pt idx="2">
                  <v>3Q20</v>
                </pt>
                <pt idx="3">
                  <v>4Q20</v>
                </pt>
                <pt idx="4">
                  <v>1Q21</v>
                </pt>
                <pt idx="5">
                  <v>2Q21</v>
                </pt>
                <pt idx="6">
                  <v>3Q21</v>
                </pt>
                <pt idx="7">
                  <v>4Q21</v>
                </pt>
                <pt idx="8">
                  <v>1Q22</v>
                </pt>
                <pt idx="9">
                  <v>2Q22</v>
                </pt>
                <pt idx="10">
                  <v>3Q22</v>
                </pt>
                <pt idx="11">
                  <v>4Q22</v>
                </pt>
                <pt idx="12">
                  <v>1Q23</v>
                </pt>
                <pt idx="13">
                  <v>2Q23</v>
                </pt>
                <pt idx="14">
                  <v>3Q23</v>
                </pt>
                <pt idx="15">
                  <v>4Q23</v>
                </pt>
                <pt idx="16">
                  <v>1Q24e</v>
                </pt>
                <pt idx="17">
                  <v>2Q24e</v>
                </pt>
              </strCache>
            </strRef>
          </cat>
          <val>
            <numRef>
              <f>'Historical Financials'!$CM$258:$DD$258</f>
              <numCache>
                <formatCode>_(* #,##0%_);_(* \(#,##0%\);_(* "-"??_);_(@_)</formatCode>
                <ptCount val="18"/>
                <pt idx="0">
                  <v>0.127</v>
                </pt>
                <pt idx="1">
                  <v>0.128</v>
                </pt>
                <pt idx="2">
                  <v>0.368</v>
                </pt>
                <pt idx="3">
                  <v>0.474</v>
                </pt>
                <pt idx="4">
                  <v>0.229</v>
                </pt>
                <pt idx="5">
                  <v>0.34</v>
                </pt>
                <pt idx="6">
                  <v>0.076</v>
                </pt>
                <pt idx="7">
                  <v>-0.089</v>
                </pt>
                <pt idx="8">
                  <v>-0.099</v>
                </pt>
                <pt idx="9">
                  <v>-0.124</v>
                </pt>
                <pt idx="10">
                  <v>-0.002</v>
                </pt>
                <pt idx="11">
                  <v>0.131</v>
                </pt>
                <pt idx="12">
                  <v>0.191</v>
                </pt>
                <pt idx="13">
                  <v>0.098</v>
                </pt>
                <pt idx="14">
                  <v>0.281</v>
                </pt>
                <pt idx="15">
                  <v>0.262</v>
                </pt>
                <pt idx="16">
                  <v>0.248</v>
                </pt>
                <pt idx="17">
                  <v>0.152</v>
                </pt>
              </numCache>
            </numRef>
          </val>
          <smooth val="0"/>
        </ser>
        <ser>
          <idx val="1"/>
          <order val="1"/>
          <tx>
            <strRef>
              <f>'Historical Financials'!$CL$259</f>
              <strCache>
                <ptCount val="1"/>
                <pt idx="0">
                  <v>Meta US &amp; Canada Ad Rev</v>
                </pt>
              </strCache>
            </strRef>
          </tx>
          <spPr>
            <a:ln w="28575" cap="rnd">
              <a:solidFill>
                <a:schemeClr val="accent2"/>
              </a:solidFill>
              <a:prstDash val="solid"/>
              <a:round/>
            </a:ln>
          </spPr>
          <marker>
            <symbol val="none"/>
            <spPr>
              <a:ln>
                <a:prstDash val="solid"/>
              </a:ln>
            </spPr>
          </marker>
          <cat>
            <strRef>
              <f>'Historical Financials'!$CM$257:$DD$257</f>
              <strCache>
                <ptCount val="18"/>
                <pt idx="0">
                  <v>1Q20</v>
                </pt>
                <pt idx="1">
                  <v>2Q20</v>
                </pt>
                <pt idx="2">
                  <v>3Q20</v>
                </pt>
                <pt idx="3">
                  <v>4Q20</v>
                </pt>
                <pt idx="4">
                  <v>1Q21</v>
                </pt>
                <pt idx="5">
                  <v>2Q21</v>
                </pt>
                <pt idx="6">
                  <v>3Q21</v>
                </pt>
                <pt idx="7">
                  <v>4Q21</v>
                </pt>
                <pt idx="8">
                  <v>1Q22</v>
                </pt>
                <pt idx="9">
                  <v>2Q22</v>
                </pt>
                <pt idx="10">
                  <v>3Q22</v>
                </pt>
                <pt idx="11">
                  <v>4Q22</v>
                </pt>
                <pt idx="12">
                  <v>1Q23</v>
                </pt>
                <pt idx="13">
                  <v>2Q23</v>
                </pt>
                <pt idx="14">
                  <v>3Q23</v>
                </pt>
                <pt idx="15">
                  <v>4Q23</v>
                </pt>
                <pt idx="16">
                  <v>1Q24e</v>
                </pt>
                <pt idx="17">
                  <v>2Q24e</v>
                </pt>
              </strCache>
            </strRef>
          </cat>
          <val>
            <numRef>
              <f>'Historical Financials'!$CM$259:$DD$259</f>
              <numCache>
                <formatCode>_(* #,##0%_);_(* \(#,##0%\);_(* "-"_);_(@_)</formatCode>
                <ptCount val="18"/>
                <pt idx="0">
                  <v>0.1632653061224489</v>
                </pt>
                <pt idx="1">
                  <v>0.1392102615694164</v>
                </pt>
                <pt idx="2">
                  <v>0.2009137910304197</v>
                </pt>
                <pt idx="3">
                  <v>0.3122442869973057</v>
                </pt>
                <pt idx="4">
                  <v>0.4198591717388709</v>
                </pt>
                <pt idx="5">
                  <v>0.4754387901534385</v>
                </pt>
                <pt idx="6">
                  <v>0.3109731678013616</v>
                </pt>
                <pt idx="7">
                  <v>0.1453992395437262</v>
                </pt>
                <pt idx="8">
                  <v>0.01067496007396818</v>
                </pt>
                <pt idx="9">
                  <v>-0.04324405207242255</v>
                </pt>
                <pt idx="10">
                  <v>-0.0250496410569726</v>
                </pt>
                <pt idx="11">
                  <v>-0.003784357986987175</v>
                </pt>
                <pt idx="12">
                  <v>0.05705256154357952</v>
                </pt>
                <pt idx="13">
                  <v>0.1050203315608382</v>
                </pt>
                <pt idx="14">
                  <v>0.1715494281685728</v>
                </pt>
                <pt idx="15">
                  <v>0.1852049316894369</v>
                </pt>
              </numCache>
            </numRef>
          </val>
          <smooth val="0"/>
        </ser>
        <ser>
          <idx val="2"/>
          <order val="2"/>
          <tx>
            <strRef>
              <f>'Historical Financials'!$CL$260</f>
              <strCache>
                <ptCount val="1"/>
                <pt idx="0">
                  <v>Meta Ad Rev, cFX</v>
                </pt>
              </strCache>
            </strRef>
          </tx>
          <spPr>
            <a:ln w="28575" cap="rnd">
              <a:solidFill>
                <a:schemeClr val="accent3"/>
              </a:solidFill>
              <a:prstDash val="solid"/>
              <a:round/>
            </a:ln>
          </spPr>
          <marker>
            <symbol val="none"/>
            <spPr>
              <a:ln>
                <a:prstDash val="solid"/>
              </a:ln>
            </spPr>
          </marker>
          <cat>
            <strRef>
              <f>'Historical Financials'!$CM$257:$DD$257</f>
              <strCache>
                <ptCount val="18"/>
                <pt idx="0">
                  <v>1Q20</v>
                </pt>
                <pt idx="1">
                  <v>2Q20</v>
                </pt>
                <pt idx="2">
                  <v>3Q20</v>
                </pt>
                <pt idx="3">
                  <v>4Q20</v>
                </pt>
                <pt idx="4">
                  <v>1Q21</v>
                </pt>
                <pt idx="5">
                  <v>2Q21</v>
                </pt>
                <pt idx="6">
                  <v>3Q21</v>
                </pt>
                <pt idx="7">
                  <v>4Q21</v>
                </pt>
                <pt idx="8">
                  <v>1Q22</v>
                </pt>
                <pt idx="9">
                  <v>2Q22</v>
                </pt>
                <pt idx="10">
                  <v>3Q22</v>
                </pt>
                <pt idx="11">
                  <v>4Q22</v>
                </pt>
                <pt idx="12">
                  <v>1Q23</v>
                </pt>
                <pt idx="13">
                  <v>2Q23</v>
                </pt>
                <pt idx="14">
                  <v>3Q23</v>
                </pt>
                <pt idx="15">
                  <v>4Q23</v>
                </pt>
                <pt idx="16">
                  <v>1Q24e</v>
                </pt>
                <pt idx="17">
                  <v>2Q24e</v>
                </pt>
              </strCache>
            </strRef>
          </cat>
          <val>
            <numRef>
              <f>'Historical Financials'!$CM$260:$DD$260</f>
              <numCache>
                <formatCode>_(* #,##0%_);_(* \(#,##0%\);_(* "-"_);_(@_)</formatCode>
                <ptCount val="18"/>
                <pt idx="0">
                  <v>0.1879023605150214</v>
                </pt>
                <pt idx="1">
                  <v>0.1198267564966313</v>
                </pt>
                <pt idx="2">
                  <v>0.2082494391071736</v>
                </pt>
                <pt idx="3">
                  <v>0.2950906635802468</v>
                </pt>
                <pt idx="4">
                  <v>0.4188073394495413</v>
                </pt>
                <pt idx="5">
                  <v>0.5067408984225752</v>
                </pt>
                <pt idx="6">
                  <v>0.3272072754831377</v>
                </pt>
                <pt idx="7">
                  <v>0.2117924007797845</v>
                </pt>
                <pt idx="8">
                  <v>0.09619088800660403</v>
                </pt>
                <pt idx="9">
                  <v>0.02893631910426864</v>
                </pt>
                <pt idx="10">
                  <v>0.02606450700240481</v>
                </pt>
                <pt idx="11">
                  <v>0.01813781059468744</v>
                </pt>
                <pt idx="12">
                  <v>0.07070894140306683</v>
                </pt>
                <pt idx="13">
                  <v>0.1284100596760442</v>
                </pt>
                <pt idx="14">
                  <v>0.2115137496787458</v>
                </pt>
                <pt idx="15">
                  <v>0.2125487937543995</v>
                </pt>
              </numCache>
            </numRef>
          </val>
          <smooth val="0"/>
        </ser>
        <dLbls>
          <showLegendKey val="0"/>
          <showVal val="0"/>
          <showCatName val="0"/>
          <showSerName val="0"/>
          <showPercent val="0"/>
          <showBubbleSize val="0"/>
        </dLbls>
        <smooth val="0"/>
        <axId val="1917370768"/>
        <axId val="1917371248"/>
      </lineChart>
      <catAx>
        <axId val="1917370768"/>
        <scaling>
          <orientation val="minMax"/>
        </scaling>
        <delete val="0"/>
        <axPos val="b"/>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17371248"/>
        <crosses val="autoZero"/>
        <auto val="1"/>
        <lblAlgn val="ctr"/>
        <lblOffset val="100"/>
        <noMultiLvlLbl val="0"/>
      </catAx>
      <valAx>
        <axId val="191737124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Y/Y % Change</a:t>
                </a:r>
              </a:p>
            </rich>
          </tx>
          <overlay val="0"/>
          <spPr>
            <a:noFill/>
            <a:ln>
              <a:noFill/>
              <a:prstDash val="solid"/>
            </a:ln>
          </spPr>
          <txPr>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t/>
              </a:r>
              <a:endParaRPr lang="en-US"/>
            </a:p>
          </txPr>
        </title>
        <numFmt formatCode="_(* #,##0%_);_(* \(#,##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17370768"/>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b="1"/>
              <a:t>Finance Lease Right-of-Use Assets</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barChart>
        <barDir val="col"/>
        <grouping val="clustered"/>
        <varyColors val="0"/>
        <ser>
          <idx val="0"/>
          <order val="0"/>
          <spPr>
            <a:solidFill>
              <a:schemeClr val="accent1"/>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Sheet3!$D$6:$P$6</f>
              <strCache>
                <ptCount val="13"/>
                <pt idx="0">
                  <v>1Q21</v>
                </pt>
                <pt idx="1">
                  <v>2Q21</v>
                </pt>
                <pt idx="2">
                  <v>3Q21</v>
                </pt>
                <pt idx="3">
                  <v>4Q21</v>
                </pt>
                <pt idx="4">
                  <v>1Q22</v>
                </pt>
                <pt idx="5">
                  <v>2Q22</v>
                </pt>
                <pt idx="6">
                  <v>3Q22</v>
                </pt>
                <pt idx="7">
                  <v>4Q22</v>
                </pt>
                <pt idx="8">
                  <v>1Q23</v>
                </pt>
                <pt idx="9">
                  <v>2Q23</v>
                </pt>
                <pt idx="10">
                  <v>3Q23</v>
                </pt>
                <pt idx="11">
                  <v>4Q23</v>
                </pt>
                <pt idx="12">
                  <v>1Q24</v>
                </pt>
              </strCache>
            </strRef>
          </cat>
          <val>
            <numRef>
              <f>Sheet3!$D$232:$P$232</f>
              <numCache>
                <formatCode>_(* #,##0_);_(* \(#,##0\);_(* "-"_);_(@_)</formatCode>
                <ptCount val="13"/>
                <pt idx="0">
                  <v>2398</v>
                </pt>
                <pt idx="1">
                  <v>2557</v>
                </pt>
                <pt idx="2">
                  <v>2685</v>
                </pt>
                <pt idx="3">
                  <v>2840</v>
                </pt>
                <pt idx="4">
                  <v>2955</v>
                </pt>
                <pt idx="5">
                  <v>3004</v>
                </pt>
                <pt idx="6">
                  <v>2995</v>
                </pt>
                <pt idx="7">
                  <v>3353</v>
                </pt>
                <pt idx="8">
                  <v>3573</v>
                </pt>
                <pt idx="9">
                  <v>3804</v>
                </pt>
                <pt idx="10">
                  <v>3794</v>
                </pt>
                <pt idx="11">
                  <v>4185</v>
                </pt>
                <pt idx="12">
                  <v>4323</v>
                </pt>
              </numCache>
            </numRef>
          </val>
        </ser>
        <dLbls>
          <showLegendKey val="0"/>
          <showVal val="0"/>
          <showCatName val="0"/>
          <showSerName val="0"/>
          <showPercent val="0"/>
          <showBubbleSize val="0"/>
        </dLbls>
        <gapWidth val="219"/>
        <overlap val="-27"/>
        <axId val="1943068047"/>
        <axId val="1943067087"/>
      </barChart>
      <catAx>
        <axId val="19430680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43067087"/>
        <crosses val="autoZero"/>
        <auto val="1"/>
        <lblAlgn val="ctr"/>
        <lblOffset val="100"/>
        <noMultiLvlLbl val="0"/>
      </catAx>
      <valAx>
        <axId val="1943067087"/>
        <scaling>
          <orientation val="minMax"/>
        </scaling>
        <delete val="0"/>
        <axPos val="l"/>
        <majorGridlines>
          <spPr>
            <a:ln w="9525" cap="flat" cmpd="sng" algn="ctr">
              <a:solidFill>
                <a:schemeClr val="tx1">
                  <a:lumMod val="15000"/>
                  <a:lumOff val="85000"/>
                </a:schemeClr>
              </a:solidFill>
              <a:prstDash val="solid"/>
              <a:round/>
            </a:ln>
          </spPr>
        </majorGridlines>
        <numFmt formatCode="_(* #,##0_);_(* \(#,##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430680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Alex Nicolau</author>
  </authors>
  <commentList>
    <comment ref="AB6" authorId="0" shapeId="0">
      <text>
        <t>Alex Nicolau:
In the fourth quarter of 2016, we elected to early adopt Accounting Standards Update No. 2016-09, Compensation-Stock Compensation (Topic 718): Improvement to Employee Share-based Payment Accounting (ASU 2016-09) which, among other items, requires us to record excess tax benefits as a reduction of the provision for income taxes in the income statements, whereas they were previously recognized in equity. We also elected to account for forfeitures as they occur, rather than to estimate expected forfeitures, as allowed by the standard. We were required to reflect any adoption adjustments as of January 1, 2016, the beginning of the annual period that included the interim period of adoption. As such, certain data presented for and following 2016 include the impact of the ASU 2016-09 adoption.</t>
      </text>
    </comment>
    <comment ref="AC6" authorId="0" shapeId="0">
      <text>
        <t>Alex Nicolau:
In the fourth quarter of 2016, we elected to early adopt Accounting Standards Update No. 2016-09, Compensation-Stock Compensation (Topic 718): Improvement to Employee Share-based Payment Accounting (ASU 2016-09) which, among other items, requires us to record excess tax benefits as a reduction of the provision for income taxes in the income statements, whereas they were previously recognized in equity. We also elected to account for forfeitures as they occur, rather than to estimate expected forfeitures, as allowed by the standard. We were required to reflect any adoption adjustments as of January 1, 2016, the beginning of the annual period that included the interim period of adoption. As such, certain data presented for and following 2016 include the impact of the ASU 2016-09 adoption.</t>
      </text>
    </comment>
    <comment ref="AD6" authorId="0" shapeId="0">
      <text>
        <t>Alex Nicolau:
In the fourth quarter of 2016, we elected to early adopt Accounting Standards Update No. 2016-09, Compensation-Stock Compensation (Topic 718): Improvement to Employee Share-based Payment Accounting (ASU 2016-09) which, among other items, requires us to record excess tax benefits as a reduction of the provision for income taxes in the income statements, whereas they were previously recognized in equity. We also elected to account for forfeitures as they occur, rather than to estimate expected forfeitures, as allowed by the standard. We were required to reflect any adoption adjustments as of January 1, 2016, the beginning of the annual period that included the interim period of adoption. As such, certain data presented for and following 2016 include the impact of the ASU 2016-09 adoption.</t>
      </text>
    </comment>
    <comment ref="BB25" authorId="0" shapeId="0">
      <text>
        <t>Alex Nicolau:
Adjusted for restruturing costs</t>
      </text>
    </comment>
    <comment ref="BC25" authorId="0" shapeId="0">
      <text>
        <t>Alex Nicolau:
Adjusted for restruturing costs</t>
      </text>
    </comment>
    <comment ref="BD25" authorId="0" shapeId="0">
      <text>
        <t>Alex Nicolau:
Adjusted for restruturing costs</t>
      </text>
    </comment>
    <comment ref="BE25" authorId="0" shapeId="0">
      <text>
        <t>Alex Nicolau:
Adjusted for restruturing costs</t>
      </text>
    </comment>
    <comment ref="BF25" authorId="0" shapeId="0">
      <text>
        <t>Alex Nicolau:
Adjusted for restruturing costs</t>
      </text>
    </comment>
    <comment ref="BG25" authorId="0" shapeId="0">
      <text>
        <t>Alex Nicolau:
Adjusted for restruturing costs</t>
      </text>
    </comment>
    <comment ref="BH25" authorId="0" shapeId="0">
      <text>
        <t>Alex Nicolau:
Adjusted for restruturing costs</t>
      </text>
    </comment>
    <comment ref="BB29" authorId="0" shapeId="0">
      <text>
        <t>Alex Nicolau:
Adjusted for restruturing costs</t>
      </text>
    </comment>
    <comment ref="BC29" authorId="0" shapeId="0">
      <text>
        <t>Alex Nicolau:
Adjusted for restruturing costs</t>
      </text>
    </comment>
    <comment ref="BD29" authorId="0" shapeId="0">
      <text>
        <t>Alex Nicolau:
Adjusted for restruturing costs</t>
      </text>
    </comment>
    <comment ref="BE29" authorId="0" shapeId="0">
      <text>
        <t>Alex Nicolau:
Adjusted for restruturing costs</t>
      </text>
    </comment>
    <comment ref="BF29" authorId="0" shapeId="0">
      <text>
        <t>Alex Nicolau:
Adjusted for restruturing costs</t>
      </text>
    </comment>
    <comment ref="BG29" authorId="0" shapeId="0">
      <text>
        <t>Alex Nicolau:
Adjusted for restruturing costs</t>
      </text>
    </comment>
    <comment ref="BH29" authorId="0" shapeId="0">
      <text>
        <t>Alex Nicolau:
Adjusted for restruturing costs</t>
      </text>
    </comment>
    <comment ref="BB30" authorId="0" shapeId="0">
      <text>
        <t>Alex Nicolau:
Adjusted for restruturing costs</t>
      </text>
    </comment>
    <comment ref="BC30" authorId="0" shapeId="0">
      <text>
        <t>Alex Nicolau:
Adjusted for restruturing costs</t>
      </text>
    </comment>
    <comment ref="BD30" authorId="0" shapeId="0">
      <text>
        <t>Alex Nicolau:
Adjusted for restruturing costs</t>
      </text>
    </comment>
    <comment ref="BE30" authorId="0" shapeId="0">
      <text>
        <t>Alex Nicolau:
Adjusted for restruturing costs</t>
      </text>
    </comment>
    <comment ref="BF30" authorId="0" shapeId="0">
      <text>
        <t>Alex Nicolau:
Adjusted for restruturing costs</t>
      </text>
    </comment>
    <comment ref="BG30" authorId="0" shapeId="0">
      <text>
        <t>Alex Nicolau:
Adjusted for restruturing costs</t>
      </text>
    </comment>
    <comment ref="BH30" authorId="0" shapeId="0">
      <text>
        <t>Alex Nicolau:
Adjusted for restruturing costs</t>
      </text>
    </comment>
    <comment ref="AN31" authorId="0" shapeId="0">
      <text>
        <t>Alex Nicolau:
Adj. for $3bn accrual for FTC inquiry</t>
      </text>
    </comment>
    <comment ref="AO31" authorId="0" shapeId="0">
      <text>
        <t>Alex Nicolau:
Adj. for additional $2bn legal expense related to FTC settlement</t>
      </text>
    </comment>
    <comment ref="AQ31" authorId="0" shapeId="0">
      <text>
        <t>Alex Nicolau:
Adjusted for charges related to a $550 million settlement in principle we reached this month in connection with the Illinois Biometric Information Privacy Act litigation.</t>
      </text>
    </comment>
    <comment ref="BB31" authorId="0" shapeId="0">
      <text>
        <t>Alex Nicolau:
Adjusted for restruturing costs</t>
      </text>
    </comment>
    <comment ref="BC31" authorId="0" shapeId="0">
      <text>
        <t>Alex Nicolau:
Adjusted for restruturing costs</t>
      </text>
    </comment>
    <comment ref="BD31" authorId="0" shapeId="0">
      <text>
        <t>Alex Nicolau:
Adjusted for restruturing costs</t>
      </text>
    </comment>
    <comment ref="BE31" authorId="0" shapeId="0">
      <text>
        <t>Alex Nicolau:
Adjusted for restructuring costs and $1.9bn of accrued legal expenses, mostly related to IDPC fine in the ongoing data transfers matter and adoption of new fining guidelines by EDPB</t>
      </text>
    </comment>
    <comment ref="BF31" authorId="0" shapeId="0">
      <text>
        <t>Alex Nicolau:
Adjusted for restruturing costs</t>
      </text>
    </comment>
    <comment ref="BG31" authorId="0" shapeId="0">
      <text>
        <t>Alex Nicolau:
Adjusted for restruturing costs</t>
      </text>
    </comment>
    <comment ref="BH31" authorId="0" shapeId="0">
      <text>
        <t>Alex Nicolau:
Adjusted for restruturing costs</t>
      </text>
    </comment>
    <comment ref="BI31" authorId="0" shapeId="0">
      <text>
        <t>Alex Nicolau:
Adjusted for $1.4bn of accrued legal expenses</t>
      </text>
    </comment>
    <comment ref="BB209" authorId="0" shapeId="0">
      <text>
        <t>Alex Nicolau:
Adjusted for restructuring charges</t>
      </text>
    </comment>
    <comment ref="BC209" authorId="0" shapeId="0">
      <text>
        <t>Alex Nicolau:
Adjusted for restructuring charges</t>
      </text>
    </comment>
    <comment ref="BD209" authorId="0" shapeId="0">
      <text>
        <t>Alex Nicolau:
Adjusted for restructuring charges</t>
      </text>
    </comment>
    <comment ref="BE209" authorId="0" shapeId="0">
      <text>
        <t>Alex Nicolau:
Adjusted for restructuring charges</t>
      </text>
    </comment>
    <comment ref="BF209" authorId="0" shapeId="0">
      <text>
        <t>Alex Nicolau:
Adjusted for restructuring charges</t>
      </text>
    </comment>
    <comment ref="BG209" authorId="0" shapeId="0">
      <text>
        <t>Alex Nicolau:
Adjusted for restructuring charges</t>
      </text>
    </comment>
    <comment ref="BH209" authorId="0" shapeId="0">
      <text>
        <t>Alex Nicolau:
Adjusted for restructuring charges</t>
      </text>
    </comment>
    <comment ref="BB210" authorId="0" shapeId="0">
      <text>
        <t>Alex Nicolau:
Adjusted for restructuring charges</t>
      </text>
    </comment>
    <comment ref="BC210" authorId="0" shapeId="0">
      <text>
        <t>Alex Nicolau:
Adjusted for restructuring charges</t>
      </text>
    </comment>
    <comment ref="BD210" authorId="0" shapeId="0">
      <text>
        <t>Alex Nicolau:
Adjusted for restructuring charges</t>
      </text>
    </comment>
    <comment ref="BE210" authorId="0" shapeId="0">
      <text>
        <t>Alex Nicolau:
Adjusted for restructuring charges</t>
      </text>
    </comment>
    <comment ref="BF210" authorId="0" shapeId="0">
      <text>
        <t>Alex Nicolau:
Adjusted for restructuring charges</t>
      </text>
    </comment>
    <comment ref="BG210" authorId="0" shapeId="0">
      <text>
        <t>Alex Nicolau:
Adjusted for restructuring charges</t>
      </text>
    </comment>
    <comment ref="BH210" authorId="0" shapeId="0">
      <text>
        <t>Alex Nicolau:
Adjusted for restructuring charges</t>
      </text>
    </comment>
    <comment ref="B286" authorId="0" shapeId="0">
      <text>
        <t>Alex Nicolau:
The numbers for DAUs and MAUs do not include Instagram, WhatsApp, or Oculus users unless they would otherwise qualify as such users,
respectively, based on their other activities on Facebook.</t>
      </text>
    </comment>
    <comment ref="B307" authorId="0" shapeId="0">
      <text>
        <t>Alex Nicolau:
The numbers for DAUs and MAUs do not include Instagram, WhatsApp, or Oculus users unless they would otherwise qualify as such users,
respectively, based on their other activities on Facebook.</t>
      </text>
    </comment>
    <comment ref="B328" authorId="0" shapeId="0">
      <text>
        <t>Alex Nicolau:
The numbers for DAUs and MAUs do not include Instagram, WhatsApp, or Oculus users unless they would otherwise qualify as such users,
respectively, based on their other activities on Facebook.</t>
      </text>
    </comment>
    <comment ref="CG608" authorId="0" shapeId="0">
      <text>
        <t>=CIQ("$USDGBP","IQ_LASTSALEPRICE")</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89</col>
      <colOff>116540</colOff>
      <row>261</row>
      <rowOff>31377</rowOff>
    </from>
    <to>
      <col>102</col>
      <colOff>425285</colOff>
      <row>283</row>
      <rowOff>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31</col>
      <colOff>140073</colOff>
      <row>24</row>
      <rowOff>1120</rowOff>
    </from>
    <to>
      <col>43</col>
      <colOff>168088</colOff>
      <row>51</row>
      <rowOff>11207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https://catrockcap.sharepoint.com/Masters/Industry%20dynamics%20(All)/3%20-%20Mobile%20media/backups/mobile%20backups.xls" TargetMode="External" Id="rId1" /></Relationships>
</file>

<file path=xl/externalLinks/_rels/externalLink2.xml.rels><Relationships xmlns="http://schemas.openxmlformats.org/package/2006/relationships"><Relationship Type="http://schemas.openxmlformats.org/officeDocument/2006/relationships/externalLinkPath" Target="https://catrockcap.sharepoint.com/Technology/SFPG/John%20Loof/pandora/roadshow/1.10.09/Management%20presentation%20v11.xls" TargetMode="External" Id="rId1" /></Relationships>
</file>

<file path=xl/externalLinks/_rels/externalLink3.xml.rels><Relationships xmlns="http://schemas.openxmlformats.org/package/2006/relationships"><Relationship Type="http://schemas.openxmlformats.org/officeDocument/2006/relationships/externalLinkPath" Target="https://catrockcap.sharepoint.com/omc/LINKY.xls" TargetMode="External" Id="rId1" /></Relationships>
</file>

<file path=xl/externalLinks/_rels/externalLink4.xml.rels><Relationships xmlns="http://schemas.openxmlformats.org/package/2006/relationships"><Relationship Type="http://schemas.openxmlformats.org/officeDocument/2006/relationships/externalLinkPath" Target="https://catrockcap.sharepoint.com/sites/allstaff/Shared%20Documents/Portfolio/Internet%20-%20FB/Model/FB%20Model%20v63.xlsx" TargetMode="External" Id="rId2" /></Relationships>
</file>

<file path=xl/externalLinks/externalLink1.xml><?xml version="1.0" encoding="utf-8"?>
<externalLink xmlns:r="http://schemas.openxmlformats.org/officeDocument/2006/relationships" xmlns="http://schemas.openxmlformats.org/spreadsheetml/2006/main">
  <externalBook r:id="rId1">
    <sheetNames>
      <sheetName val="Mobile data apps"/>
      <sheetName val="Converged devices"/>
      <sheetName val="Mobile search &amp; ads"/>
      <sheetName val="Mobile messaging"/>
      <sheetName val="Mobile Music"/>
      <sheetName val="Mobile gaming"/>
      <sheetName val="Mobile TV &amp; Video"/>
      <sheetName val="Mobile LBS"/>
      <sheetName val="Mobile SNS"/>
      <sheetName val="Mobile enterprise"/>
      <sheetName val="Voice 2 text"/>
      <sheetName val="Mobile payments"/>
      <sheetName val="iPhone &amp; Android"/>
      <sheetName val="Device mfr share"/>
      <sheetName val="Operator share"/>
      <sheetName val="16"/>
      <sheetName val="17"/>
      <sheetName val="18"/>
      <sheetName val="19"/>
      <sheetName val="20"/>
      <sheetName val="Shareholdings Input"/>
      <sheetName val="Checks"/>
      <sheetName val="Inputs"/>
      <sheetName val="Balance Sheet Inputs"/>
      <sheetName val="Income Statement Summary"/>
      <sheetName val="Options Input"/>
      <sheetName val="Interloper"/>
      <sheetName val="Stock Prices Input"/>
    </sheetNames>
    <sheetDataSet>
      <sheetData sheetId="0">
        <row r="1">
          <cell r="A1" t="str">
            <v>Frost &amp; Sullivan</v>
          </cell>
        </row>
        <row r="2">
          <cell r="A2" t="str">
            <v>World Smart &amp; Feature Phone Markets</v>
          </cell>
        </row>
        <row r="3">
          <cell r="A3" t="str">
            <v>8/1/2008, Pg. 54</v>
          </cell>
        </row>
        <row r="5">
          <cell r="B5">
            <v>2007</v>
          </cell>
          <cell r="C5">
            <v>2008</v>
          </cell>
          <cell r="D5">
            <v>2009</v>
          </cell>
          <cell r="E5">
            <v>2010</v>
          </cell>
          <cell r="F5">
            <v>2011</v>
          </cell>
          <cell r="G5">
            <v>2012</v>
          </cell>
        </row>
        <row r="6">
          <cell r="A6" t="str">
            <v>Mobile subscribers</v>
          </cell>
          <cell r="B6">
            <v>3</v>
          </cell>
          <cell r="C6">
            <v>3.5</v>
          </cell>
          <cell r="D6">
            <v>4</v>
          </cell>
          <cell r="E6">
            <v>4.4000000000000004</v>
          </cell>
          <cell r="F6">
            <v>4.7</v>
          </cell>
          <cell r="G6">
            <v>5</v>
          </cell>
          <cell r="H6">
            <v>0.10756634324829006</v>
          </cell>
        </row>
        <row r="7">
          <cell r="A7" t="str">
            <v>Mobile penetration</v>
          </cell>
          <cell r="B7">
            <v>0.45112781954887216</v>
          </cell>
          <cell r="C7">
            <v>0.52083333333333337</v>
          </cell>
          <cell r="D7">
            <v>0.5891016200294551</v>
          </cell>
          <cell r="E7">
            <v>0.64046579330422126</v>
          </cell>
          <cell r="F7">
            <v>0.67625899280575541</v>
          </cell>
          <cell r="G7">
            <v>0.71123755334281646</v>
          </cell>
        </row>
        <row r="9">
          <cell r="A9" t="str">
            <v>World population</v>
          </cell>
          <cell r="B9">
            <v>6.65</v>
          </cell>
          <cell r="C9">
            <v>6.72</v>
          </cell>
          <cell r="D9">
            <v>6.79</v>
          </cell>
          <cell r="E9">
            <v>6.87</v>
          </cell>
          <cell r="F9">
            <v>6.95</v>
          </cell>
          <cell r="G9">
            <v>7.03</v>
          </cell>
        </row>
        <row r="25">
          <cell r="A25" t="str">
            <v>IDC, U.S. Consumer Mobile Subscriber, Revenue, and ARPU 2008–2012 Forecast: Mobile Services in Transition</v>
          </cell>
        </row>
        <row r="26">
          <cell r="A26" t="str">
            <v>March 2008</v>
          </cell>
        </row>
        <row r="27">
          <cell r="A27" t="str">
            <v>Forecast tab, Table 2</v>
          </cell>
        </row>
        <row r="29">
          <cell r="B29">
            <v>2007</v>
          </cell>
          <cell r="C29">
            <v>2008</v>
          </cell>
          <cell r="D29">
            <v>2009</v>
          </cell>
          <cell r="E29">
            <v>2010</v>
          </cell>
          <cell r="F29">
            <v>2011</v>
          </cell>
          <cell r="G29">
            <v>2012</v>
          </cell>
        </row>
        <row r="30">
          <cell r="A30" t="str">
            <v>Mobile subscribers</v>
          </cell>
          <cell r="B30">
            <v>256.2</v>
          </cell>
          <cell r="C30">
            <v>274</v>
          </cell>
          <cell r="D30">
            <v>288.89999999999998</v>
          </cell>
          <cell r="E30">
            <v>302.10000000000002</v>
          </cell>
          <cell r="F30">
            <v>312.2</v>
          </cell>
          <cell r="G30">
            <v>321.7</v>
          </cell>
          <cell r="H30">
            <v>4.6584713472560102E-2</v>
          </cell>
        </row>
        <row r="31">
          <cell r="A31" t="str">
            <v>Mobile penetration</v>
          </cell>
          <cell r="B31">
            <v>0.84304047384007896</v>
          </cell>
          <cell r="C31">
            <v>0.89279895731508641</v>
          </cell>
          <cell r="D31">
            <v>0.93223620522749273</v>
          </cell>
          <cell r="E31">
            <v>0.96517571884984033</v>
          </cell>
          <cell r="F31">
            <v>0.98766213223663391</v>
          </cell>
          <cell r="G31">
            <v>1.0078320802005012</v>
          </cell>
        </row>
        <row r="33">
          <cell r="A33" t="str">
            <v>World population</v>
          </cell>
          <cell r="B33">
            <v>303.89999999999998</v>
          </cell>
          <cell r="C33">
            <v>306.89999999999998</v>
          </cell>
          <cell r="D33">
            <v>309.89999999999998</v>
          </cell>
          <cell r="E33">
            <v>313</v>
          </cell>
          <cell r="F33">
            <v>316.10000000000002</v>
          </cell>
          <cell r="G33">
            <v>319.2</v>
          </cell>
        </row>
        <row r="48">
          <cell r="A48" t="str">
            <v>Gartner</v>
          </cell>
        </row>
        <row r="49">
          <cell r="A49" t="str">
            <v>Forecast: Mobile Services, Worldwide, 2003-2012</v>
          </cell>
        </row>
        <row r="50">
          <cell r="A50" t="str">
            <v>July 2008, Table 1-13</v>
          </cell>
        </row>
        <row r="52">
          <cell r="A52" t="str">
            <v>ARPU</v>
          </cell>
        </row>
        <row r="53">
          <cell r="B53">
            <v>2007</v>
          </cell>
          <cell r="C53">
            <v>2008</v>
          </cell>
          <cell r="D53">
            <v>2009</v>
          </cell>
          <cell r="E53">
            <v>2010</v>
          </cell>
          <cell r="F53">
            <v>2011</v>
          </cell>
          <cell r="G53">
            <v>2012</v>
          </cell>
          <cell r="H53" t="str">
            <v>CAGR</v>
          </cell>
        </row>
        <row r="54">
          <cell r="A54" t="str">
            <v>Voice</v>
          </cell>
          <cell r="B54">
            <v>17.615898069617696</v>
          </cell>
          <cell r="C54">
            <v>15.921146111966745</v>
          </cell>
          <cell r="D54">
            <v>14.446581496454426</v>
          </cell>
          <cell r="E54">
            <v>13.400321545174164</v>
          </cell>
          <cell r="F54">
            <v>12.602384405934075</v>
          </cell>
          <cell r="G54">
            <v>11.914341240947955</v>
          </cell>
          <cell r="H54">
            <v>-7.523145516740648E-2</v>
          </cell>
        </row>
        <row r="55">
          <cell r="A55" t="str">
            <v>Data</v>
          </cell>
          <cell r="B55">
            <v>3.8507685970489707</v>
          </cell>
          <cell r="C55">
            <v>4.1955205546999217</v>
          </cell>
          <cell r="D55">
            <v>4.4700851702122426</v>
          </cell>
          <cell r="E55">
            <v>4.7496784548258351</v>
          </cell>
          <cell r="F55">
            <v>5.0809489273992599</v>
          </cell>
          <cell r="G55">
            <v>5.4273254257187107</v>
          </cell>
          <cell r="H55">
            <v>7.1044926432900279E-2</v>
          </cell>
        </row>
        <row r="56">
          <cell r="B56">
            <v>21.466666666666669</v>
          </cell>
          <cell r="C56">
            <v>20.116666666666667</v>
          </cell>
          <cell r="D56">
            <v>18.916666666666668</v>
          </cell>
          <cell r="E56">
            <v>18.149999999999999</v>
          </cell>
          <cell r="F56">
            <v>17.683333333333334</v>
          </cell>
          <cell r="G56">
            <v>17.341666666666665</v>
          </cell>
          <cell r="H56">
            <v>-4.1779971142622441E-2</v>
          </cell>
        </row>
        <row r="57">
          <cell r="A57" t="str">
            <v>Voice Revenue ($M)</v>
          </cell>
          <cell r="B57">
            <v>632280.36499999999</v>
          </cell>
          <cell r="C57">
            <v>686849.25300000003</v>
          </cell>
          <cell r="D57">
            <v>719652.37300000002</v>
          </cell>
          <cell r="E57">
            <v>745481.98</v>
          </cell>
          <cell r="F57">
            <v>763995.33</v>
          </cell>
          <cell r="G57">
            <v>773214.42299999995</v>
          </cell>
        </row>
        <row r="58">
          <cell r="A58" t="str">
            <v>Data Revenue ($M)</v>
          </cell>
          <cell r="B58">
            <v>138214.09299999999</v>
          </cell>
          <cell r="C58">
            <v>180997.658</v>
          </cell>
          <cell r="D58">
            <v>222676.02900000001</v>
          </cell>
          <cell r="E58">
            <v>264232.44300000003</v>
          </cell>
          <cell r="F58">
            <v>308022.76199999999</v>
          </cell>
          <cell r="G58">
            <v>352221.429</v>
          </cell>
        </row>
        <row r="59">
          <cell r="A59" t="str">
            <v>Voice %</v>
          </cell>
          <cell r="B59">
            <v>0.8206163697026877</v>
          </cell>
          <cell r="C59">
            <v>0.79144056894615133</v>
          </cell>
          <cell r="D59">
            <v>0.76369593813855996</v>
          </cell>
          <cell r="E59">
            <v>0.73830972700684105</v>
          </cell>
          <cell r="F59">
            <v>0.71267018318194575</v>
          </cell>
          <cell r="G59">
            <v>0.68703553527811378</v>
          </cell>
        </row>
        <row r="60">
          <cell r="A60" t="str">
            <v>Data %</v>
          </cell>
          <cell r="B60">
            <v>0.17938363029731227</v>
          </cell>
          <cell r="C60">
            <v>0.20855943105384861</v>
          </cell>
          <cell r="D60">
            <v>0.23630406186144012</v>
          </cell>
          <cell r="E60">
            <v>0.261690272993159</v>
          </cell>
          <cell r="F60">
            <v>0.28732981681805425</v>
          </cell>
          <cell r="G60">
            <v>0.31296446472188627</v>
          </cell>
        </row>
        <row r="77">
          <cell r="J77" t="str">
            <v>2007-12E CAGRs</v>
          </cell>
        </row>
        <row r="78">
          <cell r="J78" t="str">
            <v>Voice</v>
          </cell>
          <cell r="K78">
            <v>-7.523145516740648E-2</v>
          </cell>
        </row>
        <row r="79">
          <cell r="J79" t="str">
            <v>Data</v>
          </cell>
          <cell r="K79">
            <v>7.1044926432900279E-2</v>
          </cell>
        </row>
        <row r="80">
          <cell r="J80" t="str">
            <v>Total</v>
          </cell>
          <cell r="K80">
            <v>-4.1779971142622441E-2</v>
          </cell>
        </row>
        <row r="84">
          <cell r="A84" t="str">
            <v>Informa</v>
          </cell>
        </row>
        <row r="85">
          <cell r="A85" t="str">
            <v>MAPOS, 4th Edition</v>
          </cell>
        </row>
        <row r="86">
          <cell r="A86" t="str">
            <v>2008, Table 5.2 (Total)</v>
          </cell>
        </row>
        <row r="88">
          <cell r="A88" t="str">
            <v>Handset sales</v>
          </cell>
        </row>
        <row r="89">
          <cell r="B89">
            <v>2007</v>
          </cell>
          <cell r="C89">
            <v>2008</v>
          </cell>
          <cell r="D89">
            <v>2009</v>
          </cell>
          <cell r="E89">
            <v>2010</v>
          </cell>
          <cell r="F89">
            <v>2011</v>
          </cell>
          <cell r="G89">
            <v>2012</v>
          </cell>
          <cell r="H89" t="str">
            <v>CAGR</v>
          </cell>
        </row>
        <row r="90">
          <cell r="A90" t="str">
            <v>BREW</v>
          </cell>
          <cell r="B90">
            <v>99.8</v>
          </cell>
          <cell r="C90">
            <v>126.1</v>
          </cell>
          <cell r="D90">
            <v>150.1</v>
          </cell>
          <cell r="E90">
            <v>168.9</v>
          </cell>
          <cell r="F90">
            <v>186.4</v>
          </cell>
          <cell r="G90">
            <v>208</v>
          </cell>
          <cell r="H90">
            <v>0.15820799562334176</v>
          </cell>
        </row>
        <row r="91">
          <cell r="A91" t="str">
            <v>Java</v>
          </cell>
          <cell r="B91">
            <v>556.9</v>
          </cell>
          <cell r="C91">
            <v>739.8</v>
          </cell>
          <cell r="D91">
            <v>906.8</v>
          </cell>
          <cell r="E91">
            <v>1040.9000000000001</v>
          </cell>
          <cell r="F91">
            <v>1126.3</v>
          </cell>
          <cell r="G91">
            <v>1174.7</v>
          </cell>
          <cell r="H91">
            <v>0.16099393278204754</v>
          </cell>
        </row>
        <row r="92">
          <cell r="A92" t="str">
            <v>Other</v>
          </cell>
          <cell r="B92">
            <v>448.80000000000007</v>
          </cell>
          <cell r="C92">
            <v>339.6</v>
          </cell>
          <cell r="D92">
            <v>235.00000000000023</v>
          </cell>
          <cell r="E92">
            <v>146.29999999999973</v>
          </cell>
          <cell r="F92">
            <v>98.399999999999864</v>
          </cell>
          <cell r="G92">
            <v>69.599999999999909</v>
          </cell>
          <cell r="H92">
            <v>-0.31117122925979768</v>
          </cell>
        </row>
        <row r="93">
          <cell r="B93">
            <v>1105.5</v>
          </cell>
          <cell r="C93">
            <v>1205.5</v>
          </cell>
          <cell r="D93">
            <v>1291.9000000000001</v>
          </cell>
          <cell r="E93">
            <v>1356.1</v>
          </cell>
          <cell r="F93">
            <v>1411.1</v>
          </cell>
          <cell r="G93">
            <v>1452.3</v>
          </cell>
          <cell r="H93">
            <v>5.6086565746741535E-2</v>
          </cell>
        </row>
        <row r="95">
          <cell r="J95" t="str">
            <v>2007-12E CAGRs</v>
          </cell>
        </row>
        <row r="96">
          <cell r="J96" t="str">
            <v>BREW</v>
          </cell>
          <cell r="K96">
            <v>0.15820799562334176</v>
          </cell>
        </row>
        <row r="97">
          <cell r="J97" t="str">
            <v>Java</v>
          </cell>
          <cell r="K97">
            <v>0.16099393278204754</v>
          </cell>
        </row>
        <row r="98">
          <cell r="J98" t="str">
            <v>Other</v>
          </cell>
          <cell r="K98">
            <v>-0.31117122925979768</v>
          </cell>
        </row>
        <row r="99">
          <cell r="J99" t="str">
            <v>Total</v>
          </cell>
          <cell r="K99">
            <v>5.6086565746741535E-2</v>
          </cell>
        </row>
      </sheetData>
      <sheetData sheetId="1">
        <row r="1">
          <cell r="A1" t="str">
            <v>Gartner</v>
          </cell>
        </row>
        <row r="2">
          <cell r="A2" t="str">
            <v>Forecast: Mobile Devices Sales to End Users by Device Category, 2003-2012</v>
          </cell>
        </row>
        <row r="3">
          <cell r="A3" t="str">
            <v>Table 2-1</v>
          </cell>
        </row>
        <row r="4">
          <cell r="A4" t="str">
            <v>mm of units</v>
          </cell>
        </row>
        <row r="5">
          <cell r="B5">
            <v>2007</v>
          </cell>
          <cell r="C5">
            <v>2008</v>
          </cell>
          <cell r="D5">
            <v>2009</v>
          </cell>
          <cell r="E5">
            <v>2010</v>
          </cell>
          <cell r="F5">
            <v>2011</v>
          </cell>
          <cell r="G5">
            <v>2012</v>
          </cell>
        </row>
        <row r="6">
          <cell r="A6" t="str">
            <v>Basic</v>
          </cell>
          <cell r="B6">
            <v>0.31645020000000001</v>
          </cell>
          <cell r="C6">
            <v>0.37279980000000001</v>
          </cell>
          <cell r="D6">
            <v>0.40461449999999999</v>
          </cell>
          <cell r="E6">
            <v>0.4247706</v>
          </cell>
          <cell r="F6">
            <v>0.42113290000000003</v>
          </cell>
          <cell r="G6">
            <v>0.41202699999999998</v>
          </cell>
          <cell r="H6">
            <v>5.4202545001164504E-2</v>
          </cell>
        </row>
        <row r="7">
          <cell r="A7" t="str">
            <v>Enhanced</v>
          </cell>
          <cell r="B7">
            <v>0.71407030000000005</v>
          </cell>
          <cell r="C7">
            <v>0.71630190000000005</v>
          </cell>
          <cell r="D7">
            <v>0.71434310000000001</v>
          </cell>
          <cell r="E7">
            <v>0.70460690000000004</v>
          </cell>
          <cell r="F7">
            <v>0.68117950000000005</v>
          </cell>
          <cell r="G7">
            <v>0.65348190000000006</v>
          </cell>
          <cell r="H7">
            <v>-1.7577006318137745E-2</v>
          </cell>
        </row>
        <row r="8">
          <cell r="A8" t="str">
            <v>Smartphones</v>
          </cell>
          <cell r="B8">
            <v>0.12244139999999981</v>
          </cell>
          <cell r="C8">
            <v>0.18657410000000008</v>
          </cell>
          <cell r="D8">
            <v>0.28825710000000004</v>
          </cell>
          <cell r="E8">
            <v>0.41027790000000008</v>
          </cell>
          <cell r="F8">
            <v>0.56280189999999974</v>
          </cell>
          <cell r="G8">
            <v>0.73365340000000012</v>
          </cell>
          <cell r="H8">
            <v>0.43058125307141393</v>
          </cell>
        </row>
        <row r="9">
          <cell r="B9">
            <v>1.1529619</v>
          </cell>
          <cell r="C9">
            <v>1.2756758000000001</v>
          </cell>
          <cell r="D9">
            <v>1.4072146999999999</v>
          </cell>
          <cell r="E9">
            <v>1.5396554</v>
          </cell>
          <cell r="F9">
            <v>1.6651142999999999</v>
          </cell>
          <cell r="G9">
            <v>1.7991623000000001</v>
          </cell>
          <cell r="H9">
            <v>9.3077808019314645E-2</v>
          </cell>
        </row>
        <row r="11">
          <cell r="J11" t="str">
            <v>2007-12E CAGRs</v>
          </cell>
        </row>
        <row r="12">
          <cell r="J12" t="str">
            <v>Basic</v>
          </cell>
          <cell r="K12">
            <v>5.4202545001164504E-2</v>
          </cell>
        </row>
        <row r="13">
          <cell r="J13" t="str">
            <v>Enhanced</v>
          </cell>
          <cell r="K13">
            <v>-1.7577006318137745E-2</v>
          </cell>
        </row>
        <row r="14">
          <cell r="J14" t="str">
            <v>Smartphones</v>
          </cell>
          <cell r="K14">
            <v>0.43058125307141393</v>
          </cell>
        </row>
        <row r="15">
          <cell r="J15" t="str">
            <v>Total</v>
          </cell>
          <cell r="K15">
            <v>9.3077808019314645E-2</v>
          </cell>
        </row>
        <row r="32">
          <cell r="A32" t="str">
            <v>Informa</v>
          </cell>
        </row>
        <row r="33">
          <cell r="A33" t="str">
            <v>MAPOS, 4th Edition</v>
          </cell>
        </row>
        <row r="34">
          <cell r="A34" t="str">
            <v>2008, Table 5.2 (Total)</v>
          </cell>
        </row>
        <row r="35">
          <cell r="A35" t="str">
            <v>bn of units</v>
          </cell>
        </row>
        <row r="36">
          <cell r="B36">
            <v>2007</v>
          </cell>
          <cell r="C36">
            <v>2008</v>
          </cell>
          <cell r="D36">
            <v>2009</v>
          </cell>
          <cell r="E36">
            <v>2010</v>
          </cell>
          <cell r="F36">
            <v>2011</v>
          </cell>
          <cell r="G36">
            <v>2012</v>
          </cell>
          <cell r="H36">
            <v>4.9776032623549682E-4</v>
          </cell>
        </row>
        <row r="37">
          <cell r="A37" t="str">
            <v>2G</v>
          </cell>
          <cell r="B37">
            <v>0.13419999999999999</v>
          </cell>
          <cell r="C37">
            <v>7.9000000000000001E-2</v>
          </cell>
          <cell r="D37">
            <v>4.7299999999999995E-2</v>
          </cell>
          <cell r="E37">
            <v>3.0699999999999998E-2</v>
          </cell>
          <cell r="F37">
            <v>1.1900000000000001E-2</v>
          </cell>
          <cell r="G37">
            <v>6.7999999999999996E-3</v>
          </cell>
          <cell r="H37">
            <v>-0.44925409160096075</v>
          </cell>
        </row>
        <row r="38">
          <cell r="A38" t="str">
            <v>2.5G</v>
          </cell>
          <cell r="B38">
            <v>0.7288</v>
          </cell>
          <cell r="C38">
            <v>0.73580000000000001</v>
          </cell>
          <cell r="D38">
            <v>0.69170000000000009</v>
          </cell>
          <cell r="E38">
            <v>0.62909999999999999</v>
          </cell>
          <cell r="F38">
            <v>0.54849999999999999</v>
          </cell>
          <cell r="G38">
            <v>0.41760000000000003</v>
          </cell>
          <cell r="H38">
            <v>-0.10539684553828843</v>
          </cell>
        </row>
        <row r="39">
          <cell r="A39" t="str">
            <v>3G</v>
          </cell>
          <cell r="B39">
            <v>0.22259999999999999</v>
          </cell>
          <cell r="C39">
            <v>0.34499999999999997</v>
          </cell>
          <cell r="D39">
            <v>0.45380000000000004</v>
          </cell>
          <cell r="E39">
            <v>0.49539999999999995</v>
          </cell>
          <cell r="F39">
            <v>0.50280000000000002</v>
          </cell>
          <cell r="G39">
            <v>0.50819999999999999</v>
          </cell>
          <cell r="H39">
            <v>0.17951074121676669</v>
          </cell>
        </row>
        <row r="40">
          <cell r="A40" t="str">
            <v>3.5G+</v>
          </cell>
          <cell r="B40">
            <v>0.02</v>
          </cell>
          <cell r="C40">
            <v>4.58E-2</v>
          </cell>
          <cell r="D40">
            <v>9.9199999999999997E-2</v>
          </cell>
          <cell r="E40">
            <v>0.20100000000000001</v>
          </cell>
          <cell r="F40">
            <v>0.34789999999999999</v>
          </cell>
          <cell r="G40">
            <v>0.51970000000000005</v>
          </cell>
          <cell r="H40">
            <v>0.91842375838193391</v>
          </cell>
        </row>
        <row r="41">
          <cell r="B41">
            <v>1.1054999999999999</v>
          </cell>
          <cell r="C41">
            <v>1.2055</v>
          </cell>
          <cell r="D41">
            <v>1.2919</v>
          </cell>
          <cell r="E41">
            <v>1.3560999999999999</v>
          </cell>
          <cell r="F41">
            <v>1.4110999999999998</v>
          </cell>
          <cell r="G41">
            <v>1.4522999999999999</v>
          </cell>
          <cell r="H41">
            <v>5.6086565746741535E-2</v>
          </cell>
        </row>
        <row r="43">
          <cell r="J43" t="str">
            <v>2007-12E CAGRs</v>
          </cell>
        </row>
        <row r="44">
          <cell r="J44" t="str">
            <v>2G</v>
          </cell>
          <cell r="K44">
            <v>-0.44925409160096075</v>
          </cell>
        </row>
        <row r="45">
          <cell r="J45" t="str">
            <v>2.5G</v>
          </cell>
          <cell r="K45">
            <v>-0.10539684553828843</v>
          </cell>
        </row>
        <row r="46">
          <cell r="J46" t="str">
            <v>3G</v>
          </cell>
          <cell r="K46">
            <v>0.17951074121676669</v>
          </cell>
        </row>
        <row r="47">
          <cell r="J47" t="str">
            <v>3.5G+</v>
          </cell>
          <cell r="K47">
            <v>0.91842375838193391</v>
          </cell>
        </row>
        <row r="48">
          <cell r="J48" t="str">
            <v>Total</v>
          </cell>
          <cell r="K48">
            <v>5.6086565746741535E-2</v>
          </cell>
        </row>
        <row r="66">
          <cell r="A66" t="str">
            <v>Informa</v>
          </cell>
        </row>
        <row r="67">
          <cell r="A67" t="str">
            <v>MAPOS, 4th Edition</v>
          </cell>
        </row>
        <row r="68">
          <cell r="A68" t="str">
            <v>2008, Table 6.5</v>
          </cell>
        </row>
        <row r="69">
          <cell r="A69" t="str">
            <v>$US MMM</v>
          </cell>
        </row>
        <row r="70">
          <cell r="B70">
            <v>2007</v>
          </cell>
          <cell r="C70">
            <v>2008</v>
          </cell>
          <cell r="D70">
            <v>2009</v>
          </cell>
          <cell r="E70">
            <v>2010</v>
          </cell>
          <cell r="F70">
            <v>2011</v>
          </cell>
          <cell r="G70">
            <v>2012</v>
          </cell>
        </row>
        <row r="71">
          <cell r="A71" t="str">
            <v>P2P msg</v>
          </cell>
          <cell r="B71">
            <v>79501.2</v>
          </cell>
          <cell r="C71">
            <v>85621.3</v>
          </cell>
          <cell r="D71">
            <v>89515.1</v>
          </cell>
          <cell r="E71">
            <v>92350.3</v>
          </cell>
          <cell r="F71">
            <v>94785.600000000006</v>
          </cell>
          <cell r="G71">
            <v>94926.7</v>
          </cell>
        </row>
        <row r="72">
          <cell r="A72" t="str">
            <v>Entertainment</v>
          </cell>
          <cell r="B72">
            <v>17723.399999999998</v>
          </cell>
          <cell r="C72">
            <v>21143.100000000002</v>
          </cell>
          <cell r="D72">
            <v>24796.399999999998</v>
          </cell>
          <cell r="E72">
            <v>28423.000000000004</v>
          </cell>
          <cell r="F72">
            <v>31456.1</v>
          </cell>
          <cell r="G72">
            <v>34781.1</v>
          </cell>
        </row>
        <row r="73">
          <cell r="A73" t="str">
            <v>Games</v>
          </cell>
          <cell r="B73">
            <v>3229.3</v>
          </cell>
          <cell r="C73">
            <v>3985.9</v>
          </cell>
          <cell r="D73">
            <v>4794.5</v>
          </cell>
          <cell r="E73">
            <v>5599.6</v>
          </cell>
          <cell r="F73">
            <v>6398.2</v>
          </cell>
          <cell r="G73">
            <v>7205.3</v>
          </cell>
        </row>
        <row r="74">
          <cell r="A74" t="str">
            <v>Music</v>
          </cell>
          <cell r="B74">
            <v>9775.2000000000007</v>
          </cell>
          <cell r="C74">
            <v>11190.1</v>
          </cell>
          <cell r="D74">
            <v>12569</v>
          </cell>
          <cell r="E74">
            <v>13767.2</v>
          </cell>
          <cell r="F74">
            <v>14733</v>
          </cell>
          <cell r="G74">
            <v>15472.8</v>
          </cell>
        </row>
        <row r="75">
          <cell r="A75" t="str">
            <v>Video &amp; TV</v>
          </cell>
          <cell r="B75">
            <v>1861.9</v>
          </cell>
          <cell r="C75">
            <v>2882.3</v>
          </cell>
          <cell r="D75">
            <v>4174.1000000000004</v>
          </cell>
          <cell r="E75">
            <v>5666.2</v>
          </cell>
          <cell r="F75">
            <v>6830.8</v>
          </cell>
          <cell r="G75">
            <v>8513</v>
          </cell>
        </row>
        <row r="76">
          <cell r="A76" t="str">
            <v>Images</v>
          </cell>
          <cell r="B76">
            <v>2399.9</v>
          </cell>
          <cell r="C76">
            <v>2539.4</v>
          </cell>
          <cell r="D76">
            <v>2614.6999999999998</v>
          </cell>
          <cell r="E76">
            <v>2630.1</v>
          </cell>
          <cell r="F76">
            <v>2606.8000000000002</v>
          </cell>
          <cell r="G76">
            <v>2557.9</v>
          </cell>
        </row>
        <row r="77">
          <cell r="A77" t="str">
            <v>Gambling</v>
          </cell>
          <cell r="B77">
            <v>457.1</v>
          </cell>
          <cell r="C77">
            <v>545.4</v>
          </cell>
          <cell r="D77">
            <v>644.1</v>
          </cell>
          <cell r="E77">
            <v>759.9</v>
          </cell>
          <cell r="F77">
            <v>887.3</v>
          </cell>
          <cell r="G77">
            <v>1032.0999999999999</v>
          </cell>
        </row>
        <row r="78">
          <cell r="A78" t="str">
            <v>Enterprise</v>
          </cell>
          <cell r="B78">
            <v>3535.8</v>
          </cell>
          <cell r="C78">
            <v>4982.1000000000004</v>
          </cell>
          <cell r="D78">
            <v>6339.7</v>
          </cell>
          <cell r="E78">
            <v>7221.4</v>
          </cell>
          <cell r="F78">
            <v>7800</v>
          </cell>
          <cell r="G78">
            <v>8230</v>
          </cell>
        </row>
        <row r="79">
          <cell r="A79" t="str">
            <v>Browsing</v>
          </cell>
          <cell r="B79">
            <v>14469.6</v>
          </cell>
          <cell r="C79">
            <v>21596.400000000001</v>
          </cell>
          <cell r="D79">
            <v>29841.3</v>
          </cell>
          <cell r="E79">
            <v>38043.699999999997</v>
          </cell>
          <cell r="F79">
            <v>46403.6</v>
          </cell>
          <cell r="G79">
            <v>55613.5</v>
          </cell>
        </row>
        <row r="80">
          <cell r="A80" t="str">
            <v>Infotainment</v>
          </cell>
          <cell r="B80">
            <v>19488</v>
          </cell>
          <cell r="C80">
            <v>24551.9</v>
          </cell>
          <cell r="D80">
            <v>29228.7</v>
          </cell>
          <cell r="E80">
            <v>33957.800000000003</v>
          </cell>
          <cell r="F80">
            <v>38449.599999999999</v>
          </cell>
          <cell r="G80">
            <v>42854.1</v>
          </cell>
        </row>
        <row r="81">
          <cell r="A81" t="str">
            <v>m-commerce</v>
          </cell>
          <cell r="B81">
            <v>697.8</v>
          </cell>
          <cell r="C81">
            <v>1138.8</v>
          </cell>
          <cell r="D81">
            <v>1697.2</v>
          </cell>
          <cell r="E81">
            <v>2244.6</v>
          </cell>
          <cell r="F81">
            <v>2736</v>
          </cell>
          <cell r="G81">
            <v>3230</v>
          </cell>
        </row>
        <row r="82">
          <cell r="A82" t="str">
            <v>Total</v>
          </cell>
          <cell r="B82">
            <v>135415.79999999999</v>
          </cell>
          <cell r="C82">
            <v>159033.60000000001</v>
          </cell>
          <cell r="D82">
            <v>181418.40000000002</v>
          </cell>
          <cell r="E82">
            <v>202240.80000000002</v>
          </cell>
          <cell r="F82">
            <v>221630.90000000002</v>
          </cell>
          <cell r="G82">
            <v>239635.4</v>
          </cell>
        </row>
        <row r="85">
          <cell r="A85" t="str">
            <v>Worldwide mobile data market by application</v>
          </cell>
        </row>
        <row r="86">
          <cell r="A86" t="str">
            <v>$bn</v>
          </cell>
        </row>
        <row r="87">
          <cell r="B87">
            <v>2007</v>
          </cell>
          <cell r="C87">
            <v>2008</v>
          </cell>
          <cell r="D87">
            <v>2009</v>
          </cell>
          <cell r="E87">
            <v>2010</v>
          </cell>
          <cell r="F87">
            <v>2011</v>
          </cell>
          <cell r="G87">
            <v>2012</v>
          </cell>
        </row>
        <row r="88">
          <cell r="A88" t="str">
            <v>P2P msg</v>
          </cell>
          <cell r="B88">
            <v>79.501199999999997</v>
          </cell>
          <cell r="C88">
            <v>85.621300000000005</v>
          </cell>
          <cell r="D88">
            <v>89.515100000000004</v>
          </cell>
          <cell r="E88">
            <v>92.350300000000004</v>
          </cell>
          <cell r="F88">
            <v>94.785600000000002</v>
          </cell>
          <cell r="G88">
            <v>94.926699999999997</v>
          </cell>
        </row>
        <row r="89">
          <cell r="A89" t="str">
            <v>Entertainment</v>
          </cell>
          <cell r="B89">
            <v>17.723399999999998</v>
          </cell>
          <cell r="C89">
            <v>21.1431</v>
          </cell>
          <cell r="D89">
            <v>24.796399999999998</v>
          </cell>
          <cell r="E89">
            <v>28.423000000000005</v>
          </cell>
          <cell r="F89">
            <v>31.456099999999999</v>
          </cell>
          <cell r="G89">
            <v>34.781099999999995</v>
          </cell>
        </row>
        <row r="90">
          <cell r="A90" t="str">
            <v>Enterprise</v>
          </cell>
          <cell r="B90">
            <v>3.5358000000000001</v>
          </cell>
          <cell r="C90">
            <v>4.9821</v>
          </cell>
          <cell r="D90">
            <v>6.3396999999999997</v>
          </cell>
          <cell r="E90">
            <v>7.2214</v>
          </cell>
          <cell r="F90">
            <v>7.8</v>
          </cell>
          <cell r="G90">
            <v>8.23</v>
          </cell>
        </row>
        <row r="91">
          <cell r="A91" t="str">
            <v>Browsing</v>
          </cell>
          <cell r="B91">
            <v>14.4696</v>
          </cell>
          <cell r="C91">
            <v>21.596400000000003</v>
          </cell>
          <cell r="D91">
            <v>29.8413</v>
          </cell>
          <cell r="E91">
            <v>38.043699999999994</v>
          </cell>
          <cell r="F91">
            <v>46.403599999999997</v>
          </cell>
          <cell r="G91">
            <v>55.613500000000002</v>
          </cell>
        </row>
        <row r="92">
          <cell r="A92" t="str">
            <v>Infotainment</v>
          </cell>
          <cell r="B92">
            <v>19.488</v>
          </cell>
          <cell r="C92">
            <v>24.5519</v>
          </cell>
          <cell r="D92">
            <v>29.2287</v>
          </cell>
          <cell r="E92">
            <v>33.957800000000006</v>
          </cell>
          <cell r="F92">
            <v>38.449599999999997</v>
          </cell>
          <cell r="G92">
            <v>42.854099999999995</v>
          </cell>
        </row>
        <row r="93">
          <cell r="A93" t="str">
            <v>m-commerce</v>
          </cell>
          <cell r="B93">
            <v>0.69779999999999998</v>
          </cell>
          <cell r="C93">
            <v>1.1388</v>
          </cell>
          <cell r="D93">
            <v>1.6972</v>
          </cell>
          <cell r="E93">
            <v>2.2445999999999997</v>
          </cell>
          <cell r="F93">
            <v>2.7360000000000002</v>
          </cell>
          <cell r="G93">
            <v>3.23</v>
          </cell>
        </row>
        <row r="94">
          <cell r="B94">
            <v>135.41579999999999</v>
          </cell>
          <cell r="C94">
            <v>159.03360000000001</v>
          </cell>
          <cell r="D94">
            <v>181.41839999999999</v>
          </cell>
          <cell r="E94">
            <v>202.24079999999998</v>
          </cell>
          <cell r="F94">
            <v>221.63090000000003</v>
          </cell>
          <cell r="G94">
            <v>239.63539999999995</v>
          </cell>
          <cell r="H94">
            <v>0.12092441041708923</v>
          </cell>
        </row>
        <row r="110">
          <cell r="A110" t="str">
            <v>Worldwide wireless entertainment market by type</v>
          </cell>
        </row>
        <row r="111">
          <cell r="A111" t="str">
            <v>$bn</v>
          </cell>
        </row>
        <row r="113">
          <cell r="B113">
            <v>2007</v>
          </cell>
          <cell r="C113">
            <v>2008</v>
          </cell>
          <cell r="D113">
            <v>2009</v>
          </cell>
          <cell r="E113">
            <v>2010</v>
          </cell>
          <cell r="F113">
            <v>2011</v>
          </cell>
          <cell r="G113">
            <v>2012</v>
          </cell>
        </row>
        <row r="114">
          <cell r="A114" t="str">
            <v>Games</v>
          </cell>
          <cell r="B114">
            <v>3.2293000000000003</v>
          </cell>
          <cell r="C114">
            <v>3.9859</v>
          </cell>
          <cell r="D114">
            <v>4.7945000000000002</v>
          </cell>
          <cell r="E114">
            <v>5.5996000000000006</v>
          </cell>
          <cell r="F114">
            <v>6.3982000000000001</v>
          </cell>
          <cell r="G114">
            <v>7.2053000000000003</v>
          </cell>
          <cell r="H114">
            <v>0.17410985956600422</v>
          </cell>
        </row>
        <row r="115">
          <cell r="A115" t="str">
            <v>Music</v>
          </cell>
          <cell r="B115">
            <v>9.7751999999999999</v>
          </cell>
          <cell r="C115">
            <v>11.190100000000001</v>
          </cell>
          <cell r="D115">
            <v>12.569000000000001</v>
          </cell>
          <cell r="E115">
            <v>13.767200000000001</v>
          </cell>
          <cell r="F115">
            <v>14.733000000000001</v>
          </cell>
          <cell r="G115">
            <v>15.472799999999999</v>
          </cell>
          <cell r="H115">
            <v>9.6197108121403474E-2</v>
          </cell>
        </row>
        <row r="116">
          <cell r="A116" t="str">
            <v>Video &amp; TV</v>
          </cell>
          <cell r="B116">
            <v>1.8619000000000001</v>
          </cell>
          <cell r="C116">
            <v>2.8823000000000003</v>
          </cell>
          <cell r="D116">
            <v>4.1741000000000001</v>
          </cell>
          <cell r="E116">
            <v>5.6661999999999999</v>
          </cell>
          <cell r="F116">
            <v>6.8308</v>
          </cell>
          <cell r="G116">
            <v>8.5129999999999999</v>
          </cell>
          <cell r="H116">
            <v>0.35526822535934044</v>
          </cell>
        </row>
        <row r="117">
          <cell r="A117" t="str">
            <v>Images</v>
          </cell>
          <cell r="B117">
            <v>2.3999000000000001</v>
          </cell>
          <cell r="C117">
            <v>2.5394000000000001</v>
          </cell>
          <cell r="D117">
            <v>2.6147</v>
          </cell>
          <cell r="E117">
            <v>2.6301000000000001</v>
          </cell>
          <cell r="F117">
            <v>2.6068000000000002</v>
          </cell>
          <cell r="G117">
            <v>2.5579000000000001</v>
          </cell>
          <cell r="H117">
            <v>1.2833560189002391E-2</v>
          </cell>
        </row>
        <row r="118">
          <cell r="A118" t="str">
            <v>Gambling</v>
          </cell>
          <cell r="B118">
            <v>0.45710000000000001</v>
          </cell>
          <cell r="C118">
            <v>0.5454</v>
          </cell>
          <cell r="D118">
            <v>0.64410000000000001</v>
          </cell>
          <cell r="E118">
            <v>0.75990000000000002</v>
          </cell>
          <cell r="F118">
            <v>0.88729999999999998</v>
          </cell>
          <cell r="G118">
            <v>1.0321</v>
          </cell>
          <cell r="H118">
            <v>0.17690690624053551</v>
          </cell>
        </row>
        <row r="119">
          <cell r="B119">
            <v>17.723400000000002</v>
          </cell>
          <cell r="C119">
            <v>21.143100000000004</v>
          </cell>
          <cell r="D119">
            <v>24.796400000000002</v>
          </cell>
          <cell r="E119">
            <v>28.423000000000002</v>
          </cell>
          <cell r="F119">
            <v>31.456099999999999</v>
          </cell>
          <cell r="G119">
            <v>34.781099999999995</v>
          </cell>
          <cell r="H119">
            <v>0.14435100344119633</v>
          </cell>
        </row>
        <row r="138">
          <cell r="A138" t="str">
            <v>http://www.gartner.com/it/page.jsp?id=754112</v>
          </cell>
        </row>
        <row r="140">
          <cell r="A140" t="str">
            <v>Table 1</v>
          </cell>
        </row>
        <row r="141">
          <cell r="A141" t="str">
            <v>Worldwide: Preliminary Smartphone Sales to End Users byVendor, 2Q08 (Units)</v>
          </cell>
        </row>
        <row r="143">
          <cell r="A143" t="str">
            <v>Company</v>
          </cell>
          <cell r="B143" t="str">
            <v>2Q08</v>
          </cell>
          <cell r="C143" t="str">
            <v>2Q08 Market Share (%)</v>
          </cell>
          <cell r="D143" t="str">
            <v>2Q07</v>
          </cell>
          <cell r="E143" t="str">
            <v>2Q07 Market Share (%)</v>
          </cell>
          <cell r="F143" t="str">
            <v>2Q08- 2Q07 Growth (%)</v>
          </cell>
        </row>
        <row r="145">
          <cell r="B145" t="str">
            <v>Sales</v>
          </cell>
          <cell r="D145" t="str">
            <v>Sales</v>
          </cell>
        </row>
        <row r="146">
          <cell r="A146" t="str">
            <v>Nokia</v>
          </cell>
          <cell r="B146">
            <v>15297900</v>
          </cell>
          <cell r="C146">
            <v>47.5</v>
          </cell>
          <cell r="D146">
            <v>14151689</v>
          </cell>
          <cell r="E146">
            <v>50.8</v>
          </cell>
          <cell r="F146">
            <v>8.1</v>
          </cell>
        </row>
        <row r="147">
          <cell r="A147" t="str">
            <v>RIM</v>
          </cell>
          <cell r="B147">
            <v>5594159</v>
          </cell>
          <cell r="C147">
            <v>17.399999999999999</v>
          </cell>
          <cell r="D147">
            <v>2471200</v>
          </cell>
          <cell r="E147">
            <v>8.9</v>
          </cell>
          <cell r="F147">
            <v>126.4</v>
          </cell>
        </row>
        <row r="148">
          <cell r="A148" t="str">
            <v>HTC</v>
          </cell>
          <cell r="B148">
            <v>1330825</v>
          </cell>
          <cell r="C148">
            <v>4.0999999999999996</v>
          </cell>
          <cell r="D148">
            <v>605900</v>
          </cell>
          <cell r="E148">
            <v>2.2000000000000002</v>
          </cell>
          <cell r="F148">
            <v>119.6</v>
          </cell>
        </row>
        <row r="149">
          <cell r="A149" t="str">
            <v>Sharp</v>
          </cell>
          <cell r="B149">
            <v>1328090</v>
          </cell>
          <cell r="C149">
            <v>4.0999999999999996</v>
          </cell>
          <cell r="D149">
            <v>2275401</v>
          </cell>
          <cell r="E149">
            <v>8.1999999999999993</v>
          </cell>
          <cell r="F149">
            <v>-41.6</v>
          </cell>
        </row>
        <row r="150">
          <cell r="A150" t="str">
            <v>Fujitsu</v>
          </cell>
          <cell r="B150">
            <v>1071490</v>
          </cell>
          <cell r="C150">
            <v>3.3</v>
          </cell>
          <cell r="D150">
            <v>877955</v>
          </cell>
          <cell r="E150">
            <v>3.2</v>
          </cell>
          <cell r="F150">
            <v>22</v>
          </cell>
        </row>
        <row r="151">
          <cell r="A151" t="str">
            <v>Others</v>
          </cell>
          <cell r="B151">
            <v>7598711</v>
          </cell>
          <cell r="C151">
            <v>23.6</v>
          </cell>
          <cell r="D151">
            <v>7472441</v>
          </cell>
          <cell r="E151">
            <v>26.8</v>
          </cell>
          <cell r="F151">
            <v>1.7</v>
          </cell>
        </row>
        <row r="152">
          <cell r="A152" t="str">
            <v>Total</v>
          </cell>
          <cell r="B152">
            <v>32221175</v>
          </cell>
          <cell r="C152">
            <v>100</v>
          </cell>
          <cell r="D152">
            <v>27854586</v>
          </cell>
          <cell r="E152">
            <v>100</v>
          </cell>
          <cell r="F152">
            <v>15.7</v>
          </cell>
        </row>
        <row r="164">
          <cell r="A164" t="str">
            <v>http://www.gartner.com/it/page.jsp?id=827912</v>
          </cell>
        </row>
        <row r="165">
          <cell r="A165" t="str">
            <v>Table 1</v>
          </cell>
        </row>
        <row r="166">
          <cell r="A166" t="str">
            <v>Worldwide: Preliminary Smartphone Sales to End Users byVendor, 3Q08 (Thousands of Units)</v>
          </cell>
        </row>
        <row r="168">
          <cell r="A168" t="str">
            <v>Company</v>
          </cell>
          <cell r="B168" t="str">
            <v>3Q08</v>
          </cell>
          <cell r="C168" t="str">
            <v>3Q08 Market Share (%)</v>
          </cell>
          <cell r="D168" t="str">
            <v>3Q07</v>
          </cell>
          <cell r="E168" t="str">
            <v>3Q07 Market Share (%)</v>
          </cell>
          <cell r="F168" t="str">
            <v>3Q08- 3Q07 Growth (%)</v>
          </cell>
        </row>
        <row r="170">
          <cell r="B170" t="str">
            <v>Sales</v>
          </cell>
          <cell r="D170" t="str">
            <v>Sales</v>
          </cell>
        </row>
        <row r="171">
          <cell r="A171" t="str">
            <v>Nokia</v>
          </cell>
          <cell r="B171">
            <v>15472</v>
          </cell>
          <cell r="C171">
            <v>42.4</v>
          </cell>
          <cell r="D171">
            <v>15964</v>
          </cell>
          <cell r="E171">
            <v>48.7</v>
          </cell>
          <cell r="F171">
            <v>-3.1</v>
          </cell>
          <cell r="H171">
            <v>1</v>
          </cell>
        </row>
        <row r="172">
          <cell r="A172" t="str">
            <v>RIM</v>
          </cell>
          <cell r="B172">
            <v>5800</v>
          </cell>
          <cell r="C172">
            <v>15.9</v>
          </cell>
          <cell r="D172">
            <v>3192</v>
          </cell>
          <cell r="E172">
            <v>9.6999999999999993</v>
          </cell>
          <cell r="F172">
            <v>81.7</v>
          </cell>
        </row>
        <row r="173">
          <cell r="A173" t="str">
            <v>Apple</v>
          </cell>
          <cell r="B173">
            <v>4720</v>
          </cell>
          <cell r="C173">
            <v>12.9</v>
          </cell>
          <cell r="D173">
            <v>1104</v>
          </cell>
          <cell r="E173">
            <v>3.4</v>
          </cell>
          <cell r="F173">
            <v>327.5</v>
          </cell>
        </row>
        <row r="174">
          <cell r="A174" t="str">
            <v>HTC</v>
          </cell>
          <cell r="B174">
            <v>1656</v>
          </cell>
          <cell r="C174">
            <v>4.5</v>
          </cell>
          <cell r="D174">
            <v>1315</v>
          </cell>
          <cell r="E174">
            <v>4</v>
          </cell>
          <cell r="F174">
            <v>25.9</v>
          </cell>
        </row>
        <row r="175">
          <cell r="A175" t="str">
            <v>Sharp</v>
          </cell>
          <cell r="B175">
            <v>1239</v>
          </cell>
          <cell r="C175">
            <v>3.4</v>
          </cell>
          <cell r="D175">
            <v>1535</v>
          </cell>
          <cell r="E175">
            <v>4.7</v>
          </cell>
          <cell r="F175">
            <v>-19.3</v>
          </cell>
        </row>
        <row r="176">
          <cell r="A176" t="str">
            <v>Others</v>
          </cell>
          <cell r="B176">
            <v>7626</v>
          </cell>
          <cell r="C176">
            <v>20.9</v>
          </cell>
          <cell r="D176">
            <v>9643</v>
          </cell>
          <cell r="E176">
            <v>29.4</v>
          </cell>
          <cell r="F176">
            <v>-20.9</v>
          </cell>
        </row>
        <row r="177">
          <cell r="A177" t="str">
            <v>Total</v>
          </cell>
          <cell r="B177" t="str">
            <v>36,515</v>
          </cell>
          <cell r="C177" t="str">
            <v>100.0</v>
          </cell>
          <cell r="D177" t="str">
            <v>32,753</v>
          </cell>
          <cell r="E177" t="str">
            <v>100.0</v>
          </cell>
          <cell r="F177" t="str">
            <v>11.5</v>
          </cell>
        </row>
      </sheetData>
      <sheetData sheetId="2"/>
      <sheetData sheetId="3"/>
      <sheetData sheetId="4">
        <row r="1">
          <cell r="A1" t="str">
            <v>eMarketer</v>
          </cell>
        </row>
        <row r="2">
          <cell r="A2" t="str">
            <v>Mobile Music: Ads to the rescue</v>
          </cell>
        </row>
        <row r="3">
          <cell r="A3" t="str">
            <v>7/1/2008, pg1</v>
          </cell>
        </row>
        <row r="5">
          <cell r="B5">
            <v>2007</v>
          </cell>
          <cell r="C5">
            <v>2008</v>
          </cell>
          <cell r="D5">
            <v>2009</v>
          </cell>
          <cell r="E5">
            <v>2010</v>
          </cell>
          <cell r="F5">
            <v>2011</v>
          </cell>
          <cell r="G5">
            <v>2012</v>
          </cell>
        </row>
        <row r="6">
          <cell r="A6" t="str">
            <v>Mastertones, ringback tones &amp; other</v>
          </cell>
          <cell r="B6">
            <v>1.796</v>
          </cell>
          <cell r="C6">
            <v>2.3519999999999999</v>
          </cell>
          <cell r="D6">
            <v>3.0840000000000001</v>
          </cell>
          <cell r="E6">
            <v>4.2539999999999996</v>
          </cell>
          <cell r="F6">
            <v>5.8453999999999997</v>
          </cell>
          <cell r="G6">
            <v>8.0693999999999999</v>
          </cell>
          <cell r="H6">
            <v>0.35053854083336855</v>
          </cell>
        </row>
        <row r="7">
          <cell r="A7" t="str">
            <v>Full-track downloads</v>
          </cell>
          <cell r="B7">
            <v>0.63100000000000001</v>
          </cell>
          <cell r="C7">
            <v>0.96099999999999997</v>
          </cell>
          <cell r="D7">
            <v>1.4510000000000001</v>
          </cell>
          <cell r="E7">
            <v>2.1909999999999998</v>
          </cell>
          <cell r="F7">
            <v>3.4333999999999998</v>
          </cell>
          <cell r="G7">
            <v>5.3794000000000004</v>
          </cell>
          <cell r="H7">
            <v>0.53511493129849819</v>
          </cell>
        </row>
        <row r="8">
          <cell r="B8">
            <v>2.427</v>
          </cell>
          <cell r="C8">
            <v>3.3129999999999997</v>
          </cell>
          <cell r="D8">
            <v>4.5350000000000001</v>
          </cell>
          <cell r="E8">
            <v>6.4449999999999994</v>
          </cell>
          <cell r="F8">
            <v>9.2788000000000004</v>
          </cell>
          <cell r="G8">
            <v>13.4488</v>
          </cell>
          <cell r="H8">
            <v>0.40838941295571418</v>
          </cell>
        </row>
        <row r="10">
          <cell r="J10" t="str">
            <v>2007-12E CAGRs</v>
          </cell>
        </row>
        <row r="11">
          <cell r="J11" t="str">
            <v>Mastertones, ringback tones &amp; other</v>
          </cell>
          <cell r="K11">
            <v>0.35053854083336855</v>
          </cell>
        </row>
        <row r="12">
          <cell r="J12" t="str">
            <v>Full-track downloads</v>
          </cell>
          <cell r="K12">
            <v>0.53511493129849819</v>
          </cell>
        </row>
        <row r="13">
          <cell r="J13" t="str">
            <v>Total</v>
          </cell>
          <cell r="K13">
            <v>0.40838941295571418</v>
          </cell>
        </row>
        <row r="27">
          <cell r="B27">
            <v>2007</v>
          </cell>
          <cell r="C27">
            <v>2008</v>
          </cell>
          <cell r="D27">
            <v>2009</v>
          </cell>
          <cell r="E27">
            <v>2010</v>
          </cell>
          <cell r="F27">
            <v>2011</v>
          </cell>
          <cell r="G27">
            <v>2012</v>
          </cell>
        </row>
        <row r="28">
          <cell r="A28" t="str">
            <v>Ad-supported mobile music</v>
          </cell>
          <cell r="B28">
            <v>4.2000000000000003E-2</v>
          </cell>
          <cell r="C28">
            <v>0.11600000000000001</v>
          </cell>
          <cell r="D28">
            <v>0.22700000000000001</v>
          </cell>
          <cell r="E28">
            <v>0.41899999999999998</v>
          </cell>
          <cell r="F28">
            <v>0.83499999999999996</v>
          </cell>
          <cell r="G28">
            <v>1.5469999999999999</v>
          </cell>
        </row>
        <row r="29">
          <cell r="A29" t="str">
            <v>% of total</v>
          </cell>
          <cell r="B29">
            <v>1.73053152039555E-2</v>
          </cell>
          <cell r="C29">
            <v>3.5013582855418057E-2</v>
          </cell>
          <cell r="D29">
            <v>5.0055126791620726E-2</v>
          </cell>
          <cell r="E29">
            <v>6.5011636927851058E-2</v>
          </cell>
          <cell r="F29">
            <v>8.9990084924774755E-2</v>
          </cell>
          <cell r="G29">
            <v>0.11502885015763488</v>
          </cell>
        </row>
        <row r="46">
          <cell r="A46" t="str">
            <v>Gartner</v>
          </cell>
        </row>
        <row r="47">
          <cell r="A47" t="str">
            <v>Dataquest insight:  Outlook for Mobile Music</v>
          </cell>
        </row>
        <row r="48">
          <cell r="A48" t="str">
            <v>january 2008, Tables 3-6</v>
          </cell>
        </row>
        <row r="50">
          <cell r="B50">
            <v>2007</v>
          </cell>
          <cell r="C50">
            <v>2011</v>
          </cell>
          <cell r="E50">
            <v>1000</v>
          </cell>
        </row>
        <row r="51">
          <cell r="A51" t="str">
            <v>Real tones</v>
          </cell>
          <cell r="B51">
            <v>1.4332</v>
          </cell>
          <cell r="C51">
            <v>6.2774999999999999</v>
          </cell>
        </row>
        <row r="52">
          <cell r="A52" t="str">
            <v>Ring-back tones</v>
          </cell>
          <cell r="B52">
            <v>0.3634</v>
          </cell>
          <cell r="C52">
            <v>2.3056000000000001</v>
          </cell>
        </row>
        <row r="53">
          <cell r="A53" t="str">
            <v>Full tracks</v>
          </cell>
          <cell r="B53">
            <v>0.59339999999999993</v>
          </cell>
          <cell r="C53">
            <v>4.5270000000000001</v>
          </cell>
        </row>
        <row r="54">
          <cell r="B54">
            <v>2.3899999999999997</v>
          </cell>
          <cell r="C54">
            <v>13.110099999999999</v>
          </cell>
        </row>
        <row r="74">
          <cell r="A74" t="str">
            <v>eMarketer</v>
          </cell>
        </row>
        <row r="75">
          <cell r="A75" t="str">
            <v>Mobile Music: Ads to the rescue</v>
          </cell>
        </row>
        <row r="76">
          <cell r="A76" t="str">
            <v>7/1/2008, pg5</v>
          </cell>
        </row>
        <row r="78">
          <cell r="A78" t="str">
            <v>Online and mobile music revenues of the top 5 digital music countries worldwide</v>
          </cell>
        </row>
        <row r="79">
          <cell r="B79" t="str">
            <v>1H2007</v>
          </cell>
        </row>
        <row r="80">
          <cell r="B80" t="str">
            <v>Online</v>
          </cell>
          <cell r="C80" t="str">
            <v>Mobile</v>
          </cell>
        </row>
        <row r="81">
          <cell r="A81" t="str">
            <v>US</v>
          </cell>
          <cell r="B81">
            <v>0.67</v>
          </cell>
          <cell r="C81">
            <v>0.32999999999999996</v>
          </cell>
        </row>
        <row r="82">
          <cell r="A82" t="str">
            <v>Japan</v>
          </cell>
          <cell r="B82">
            <v>0.09</v>
          </cell>
          <cell r="C82">
            <v>0.91</v>
          </cell>
        </row>
        <row r="83">
          <cell r="A83" t="str">
            <v>UK</v>
          </cell>
          <cell r="B83">
            <v>0.71</v>
          </cell>
          <cell r="C83">
            <v>0.29000000000000004</v>
          </cell>
        </row>
        <row r="84">
          <cell r="A84" t="str">
            <v>S. Korea</v>
          </cell>
          <cell r="B84">
            <v>0.63</v>
          </cell>
          <cell r="C84">
            <v>0.37</v>
          </cell>
        </row>
        <row r="85">
          <cell r="A85" t="str">
            <v>Germany</v>
          </cell>
          <cell r="B85">
            <v>0.69</v>
          </cell>
          <cell r="C85">
            <v>0.31000000000000005</v>
          </cell>
        </row>
        <row r="86">
          <cell r="A86" t="str">
            <v>France</v>
          </cell>
          <cell r="B86">
            <v>0.39</v>
          </cell>
          <cell r="C86">
            <v>0.61</v>
          </cell>
        </row>
      </sheetData>
      <sheetData sheetId="5">
        <row r="1">
          <cell r="A1" t="str">
            <v>eMarketer</v>
          </cell>
        </row>
        <row r="2">
          <cell r="A2" t="str">
            <v>Mobile Games:  consumers don't pay to play</v>
          </cell>
        </row>
        <row r="3">
          <cell r="A3" t="str">
            <v>8/1/2008, pg 1</v>
          </cell>
        </row>
        <row r="5">
          <cell r="B5">
            <v>2007</v>
          </cell>
          <cell r="C5">
            <v>2008</v>
          </cell>
          <cell r="D5">
            <v>2009</v>
          </cell>
          <cell r="E5">
            <v>2010</v>
          </cell>
          <cell r="F5">
            <v>2011</v>
          </cell>
          <cell r="G5">
            <v>2012</v>
          </cell>
        </row>
        <row r="6">
          <cell r="A6" t="str">
            <v>Mobile gamers</v>
          </cell>
          <cell r="B6">
            <v>155</v>
          </cell>
          <cell r="C6">
            <v>204</v>
          </cell>
          <cell r="D6">
            <v>266</v>
          </cell>
          <cell r="E6">
            <v>336</v>
          </cell>
          <cell r="F6">
            <v>423</v>
          </cell>
          <cell r="G6">
            <v>500</v>
          </cell>
          <cell r="H6">
            <v>0.26394350119070853</v>
          </cell>
        </row>
        <row r="7">
          <cell r="A7" t="str">
            <v>Mobile game spending</v>
          </cell>
          <cell r="B7">
            <v>1.9379999999999999</v>
          </cell>
          <cell r="C7">
            <v>2.665</v>
          </cell>
          <cell r="D7">
            <v>3.5910000000000002</v>
          </cell>
          <cell r="E7">
            <v>4.641</v>
          </cell>
          <cell r="F7">
            <v>5.9219999999999997</v>
          </cell>
          <cell r="G7">
            <v>7.0309999999999997</v>
          </cell>
        </row>
        <row r="8">
          <cell r="A8" t="str">
            <v>ad supported</v>
          </cell>
          <cell r="B8">
            <v>9.7000000000000003E-2</v>
          </cell>
          <cell r="C8">
            <v>0.2</v>
          </cell>
          <cell r="D8">
            <v>0.35899999999999999</v>
          </cell>
          <cell r="E8">
            <v>0.57999999999999996</v>
          </cell>
          <cell r="F8">
            <v>0.88800000000000001</v>
          </cell>
          <cell r="G8">
            <v>1.266</v>
          </cell>
        </row>
        <row r="23">
          <cell r="B23">
            <v>2007</v>
          </cell>
          <cell r="C23">
            <v>2008</v>
          </cell>
          <cell r="D23">
            <v>2009</v>
          </cell>
          <cell r="E23">
            <v>2010</v>
          </cell>
          <cell r="F23">
            <v>2011</v>
          </cell>
          <cell r="G23">
            <v>2012</v>
          </cell>
        </row>
        <row r="24">
          <cell r="A24" t="str">
            <v>Mobile game spending</v>
          </cell>
          <cell r="B24">
            <v>1.9379999999999999</v>
          </cell>
          <cell r="C24">
            <v>2.665</v>
          </cell>
          <cell r="D24">
            <v>3.5910000000000002</v>
          </cell>
          <cell r="E24">
            <v>4.641</v>
          </cell>
          <cell r="F24">
            <v>5.9219999999999997</v>
          </cell>
          <cell r="G24">
            <v>7.0309999999999997</v>
          </cell>
        </row>
        <row r="25">
          <cell r="A25" t="str">
            <v>% ad-supported</v>
          </cell>
          <cell r="B25">
            <v>5.0051599587203302E-2</v>
          </cell>
          <cell r="C25">
            <v>7.5046904315197005E-2</v>
          </cell>
          <cell r="D25">
            <v>9.9972152603731546E-2</v>
          </cell>
          <cell r="E25">
            <v>0.12497306614953672</v>
          </cell>
          <cell r="F25">
            <v>0.14994934143870314</v>
          </cell>
          <cell r="G25">
            <v>0.1800597354572607</v>
          </cell>
        </row>
        <row r="42">
          <cell r="A42" t="str">
            <v>Gartner</v>
          </cell>
        </row>
        <row r="43">
          <cell r="A43" t="str">
            <v>Dataquest insight:  Outlook for Mobile Gaming</v>
          </cell>
        </row>
        <row r="44">
          <cell r="A44" t="str">
            <v>May 2008, Table 1</v>
          </cell>
        </row>
        <row r="46">
          <cell r="B46">
            <v>2007</v>
          </cell>
          <cell r="C46">
            <v>2011</v>
          </cell>
          <cell r="E46">
            <v>1000000</v>
          </cell>
        </row>
        <row r="47">
          <cell r="A47" t="str">
            <v>N. America</v>
          </cell>
          <cell r="B47">
            <v>0.74616080000000007</v>
          </cell>
          <cell r="C47">
            <v>1.1566078</v>
          </cell>
        </row>
        <row r="48">
          <cell r="A48" t="str">
            <v>W. Europe</v>
          </cell>
          <cell r="B48">
            <v>0.62918750000000001</v>
          </cell>
          <cell r="C48">
            <v>0.86160650000000005</v>
          </cell>
        </row>
        <row r="49">
          <cell r="A49" t="str">
            <v>APAC &amp; Japan</v>
          </cell>
          <cell r="B49">
            <v>1.9640093000000001</v>
          </cell>
          <cell r="C49">
            <v>3.3562846</v>
          </cell>
        </row>
        <row r="50">
          <cell r="A50" t="str">
            <v>ROW</v>
          </cell>
          <cell r="B50">
            <v>0.54317709999999997</v>
          </cell>
          <cell r="C50">
            <v>0.93112050000000002</v>
          </cell>
        </row>
        <row r="51">
          <cell r="B51">
            <v>3.8825347000000003</v>
          </cell>
          <cell r="C51">
            <v>6.3056193999999994</v>
          </cell>
        </row>
      </sheetData>
      <sheetData sheetId="6">
        <row r="1">
          <cell r="A1" t="str">
            <v>eMarketer</v>
          </cell>
        </row>
        <row r="2">
          <cell r="A2" t="str">
            <v>Mobile Video and TV:  Ads wait for a clearer picture</v>
          </cell>
        </row>
        <row r="3">
          <cell r="A3" t="str">
            <v>8/1/2008, Pg 4</v>
          </cell>
        </row>
        <row r="5">
          <cell r="B5">
            <v>2007</v>
          </cell>
          <cell r="C5">
            <v>2008</v>
          </cell>
          <cell r="D5">
            <v>2009</v>
          </cell>
          <cell r="E5">
            <v>2010</v>
          </cell>
          <cell r="F5">
            <v>2011</v>
          </cell>
          <cell r="G5">
            <v>2012</v>
          </cell>
        </row>
        <row r="6">
          <cell r="A6" t="str">
            <v>Mobile TV (broadcast)</v>
          </cell>
          <cell r="B6">
            <v>218.8</v>
          </cell>
          <cell r="C6">
            <v>533.6</v>
          </cell>
          <cell r="D6">
            <v>1101.8</v>
          </cell>
          <cell r="E6">
            <v>2027.6</v>
          </cell>
          <cell r="F6">
            <v>3194.4</v>
          </cell>
          <cell r="G6">
            <v>4393.7</v>
          </cell>
        </row>
        <row r="7">
          <cell r="A7" t="str">
            <v>Mobile TV (streaming)</v>
          </cell>
          <cell r="B7">
            <v>532.1</v>
          </cell>
          <cell r="C7">
            <v>863.7</v>
          </cell>
          <cell r="D7">
            <v>1135.3</v>
          </cell>
          <cell r="E7">
            <v>1138.4000000000001</v>
          </cell>
          <cell r="F7">
            <v>813.7</v>
          </cell>
          <cell r="G7">
            <v>453.1</v>
          </cell>
        </row>
        <row r="8">
          <cell r="A8" t="str">
            <v>Video</v>
          </cell>
          <cell r="B8">
            <v>1536.5</v>
          </cell>
          <cell r="C8">
            <v>2051.1</v>
          </cell>
          <cell r="D8">
            <v>2625.8</v>
          </cell>
          <cell r="E8">
            <v>3210.9</v>
          </cell>
          <cell r="F8">
            <v>3800.6</v>
          </cell>
          <cell r="G8">
            <v>4405.3</v>
          </cell>
        </row>
        <row r="10">
          <cell r="B10">
            <v>2007</v>
          </cell>
          <cell r="C10">
            <v>2008</v>
          </cell>
          <cell r="D10">
            <v>2009</v>
          </cell>
          <cell r="E10">
            <v>2010</v>
          </cell>
          <cell r="F10">
            <v>2011</v>
          </cell>
          <cell r="G10">
            <v>2012</v>
          </cell>
        </row>
        <row r="11">
          <cell r="A11" t="str">
            <v>TV</v>
          </cell>
          <cell r="B11">
            <v>0.75090000000000012</v>
          </cell>
          <cell r="C11">
            <v>1.3973000000000002</v>
          </cell>
          <cell r="D11">
            <v>2.2370999999999999</v>
          </cell>
          <cell r="E11">
            <v>3.1659999999999999</v>
          </cell>
          <cell r="F11">
            <v>4.0081000000000007</v>
          </cell>
          <cell r="G11">
            <v>4.8468</v>
          </cell>
          <cell r="H11">
            <v>0.45202668894574183</v>
          </cell>
        </row>
        <row r="12">
          <cell r="A12" t="str">
            <v>Video</v>
          </cell>
          <cell r="B12">
            <v>1.5365</v>
          </cell>
          <cell r="C12">
            <v>2.0510999999999999</v>
          </cell>
          <cell r="D12">
            <v>2.6258000000000004</v>
          </cell>
          <cell r="E12">
            <v>3.2109000000000001</v>
          </cell>
          <cell r="F12">
            <v>3.8005999999999998</v>
          </cell>
          <cell r="G12">
            <v>4.4053000000000004</v>
          </cell>
          <cell r="H12">
            <v>0.23449286705295225</v>
          </cell>
        </row>
        <row r="13">
          <cell r="B13">
            <v>2.2873999999999999</v>
          </cell>
          <cell r="C13">
            <v>3.4484000000000004</v>
          </cell>
          <cell r="D13">
            <v>4.8628999999999998</v>
          </cell>
          <cell r="E13">
            <v>6.3769</v>
          </cell>
          <cell r="F13">
            <v>7.8087</v>
          </cell>
          <cell r="G13">
            <v>9.2521000000000004</v>
          </cell>
          <cell r="H13">
            <v>0.3224511550702378</v>
          </cell>
        </row>
        <row r="15">
          <cell r="J15" t="str">
            <v>2007-12E CAGRs</v>
          </cell>
        </row>
        <row r="16">
          <cell r="J16" t="str">
            <v>TV</v>
          </cell>
          <cell r="K16">
            <v>0.45202668894574183</v>
          </cell>
        </row>
        <row r="17">
          <cell r="J17" t="str">
            <v>Video</v>
          </cell>
          <cell r="K17">
            <v>0.23449286705295225</v>
          </cell>
        </row>
        <row r="18">
          <cell r="J18" t="str">
            <v>Total</v>
          </cell>
          <cell r="K18">
            <v>0.3224511550702378</v>
          </cell>
        </row>
        <row r="34">
          <cell r="A34" t="str">
            <v>eMarketer</v>
          </cell>
        </row>
        <row r="35">
          <cell r="A35" t="str">
            <v>Mobile Video and TV:  Ads wait for a clearer picture</v>
          </cell>
        </row>
        <row r="36">
          <cell r="A36" t="str">
            <v>8/1/2008, Pg 4</v>
          </cell>
        </row>
        <row r="38">
          <cell r="B38">
            <v>2007</v>
          </cell>
          <cell r="C38">
            <v>2012</v>
          </cell>
          <cell r="D38" t="str">
            <v>CAGR</v>
          </cell>
        </row>
        <row r="39">
          <cell r="A39" t="str">
            <v>Video &amp; TV</v>
          </cell>
          <cell r="B39">
            <v>0.75090000000000012</v>
          </cell>
          <cell r="C39">
            <v>4.8468</v>
          </cell>
          <cell r="D39">
            <v>0.45202668894574183</v>
          </cell>
        </row>
        <row r="40">
          <cell r="A40" t="str">
            <v>Gambling</v>
          </cell>
          <cell r="B40">
            <v>0.1075</v>
          </cell>
          <cell r="C40">
            <v>0.26300000000000001</v>
          </cell>
          <cell r="D40">
            <v>0.19594017924279705</v>
          </cell>
        </row>
        <row r="41">
          <cell r="A41" t="str">
            <v>Games</v>
          </cell>
          <cell r="B41">
            <v>3.2131999999999996</v>
          </cell>
          <cell r="C41">
            <v>7.2442000000000002</v>
          </cell>
          <cell r="D41">
            <v>0.17655039703381359</v>
          </cell>
        </row>
        <row r="42">
          <cell r="A42" t="str">
            <v>Music</v>
          </cell>
          <cell r="B42">
            <v>7.3566000000000003</v>
          </cell>
          <cell r="C42">
            <v>11.956200000000001</v>
          </cell>
          <cell r="D42">
            <v>0.10200408823949036</v>
          </cell>
        </row>
        <row r="43">
          <cell r="A43" t="str">
            <v>Images</v>
          </cell>
          <cell r="B43">
            <v>2.722</v>
          </cell>
          <cell r="C43">
            <v>2.9434999999999998</v>
          </cell>
          <cell r="D43">
            <v>1.5769536275912932E-2</v>
          </cell>
        </row>
        <row r="62">
          <cell r="A62" t="str">
            <v>eMarketer</v>
          </cell>
        </row>
        <row r="63">
          <cell r="A63" t="str">
            <v>Mobile Video and TV:  Ads wait for a clearer picture</v>
          </cell>
        </row>
        <row r="64">
          <cell r="A64" t="str">
            <v>8/1/2008, Pg 6</v>
          </cell>
        </row>
        <row r="67">
          <cell r="A67" t="str">
            <v>Brazil</v>
          </cell>
          <cell r="B67">
            <v>0.51</v>
          </cell>
        </row>
        <row r="68">
          <cell r="A68" t="str">
            <v>France</v>
          </cell>
          <cell r="B68">
            <v>0.26</v>
          </cell>
        </row>
        <row r="69">
          <cell r="A69" t="str">
            <v>Germany</v>
          </cell>
          <cell r="B69">
            <v>0.25</v>
          </cell>
        </row>
        <row r="70">
          <cell r="A70" t="str">
            <v>Italy</v>
          </cell>
          <cell r="B70">
            <v>0.44</v>
          </cell>
        </row>
        <row r="71">
          <cell r="A71" t="str">
            <v>Mexico</v>
          </cell>
          <cell r="B71">
            <v>0.66</v>
          </cell>
        </row>
        <row r="72">
          <cell r="A72" t="str">
            <v>Spain</v>
          </cell>
          <cell r="B72">
            <v>0.41</v>
          </cell>
        </row>
        <row r="73">
          <cell r="A73" t="str">
            <v>UK</v>
          </cell>
          <cell r="B73">
            <v>0.31</v>
          </cell>
        </row>
        <row r="74">
          <cell r="A74" t="str">
            <v>US</v>
          </cell>
          <cell r="B74">
            <v>0.23</v>
          </cell>
        </row>
        <row r="82">
          <cell r="A82" t="str">
            <v>eMarketer</v>
          </cell>
        </row>
        <row r="83">
          <cell r="A83" t="str">
            <v>Mobile Video and TV:  Ads wait for a clearer picture</v>
          </cell>
        </row>
        <row r="84">
          <cell r="A84" t="str">
            <v>8/1/2008, Pg 10</v>
          </cell>
        </row>
        <row r="86">
          <cell r="B86" t="str">
            <v>iPhone</v>
          </cell>
          <cell r="C86" t="str">
            <v>Smartphone</v>
          </cell>
          <cell r="D86" t="str">
            <v>All mobile</v>
          </cell>
        </row>
        <row r="87">
          <cell r="A87" t="str">
            <v>News/info via browser</v>
          </cell>
          <cell r="B87">
            <v>0.84799999999999998</v>
          </cell>
          <cell r="C87">
            <v>0.58199999999999996</v>
          </cell>
          <cell r="D87">
            <v>0.13100000000000001</v>
          </cell>
        </row>
        <row r="88">
          <cell r="A88" t="str">
            <v>Web search</v>
          </cell>
          <cell r="B88">
            <v>0.58599999999999997</v>
          </cell>
          <cell r="C88">
            <v>0.37</v>
          </cell>
          <cell r="D88">
            <v>6.0999999999999999E-2</v>
          </cell>
        </row>
        <row r="89">
          <cell r="A89" t="str">
            <v>Mobile TV/video</v>
          </cell>
          <cell r="B89">
            <v>0.309</v>
          </cell>
          <cell r="C89">
            <v>0.14199999999999999</v>
          </cell>
          <cell r="D89">
            <v>4.5999999999999999E-2</v>
          </cell>
        </row>
        <row r="90">
          <cell r="A90" t="str">
            <v>On-demand TV/video</v>
          </cell>
          <cell r="B90">
            <v>0.20899999999999999</v>
          </cell>
          <cell r="C90">
            <v>7.0000000000000007E-2</v>
          </cell>
          <cell r="D90">
            <v>1.4E-2</v>
          </cell>
        </row>
        <row r="91">
          <cell r="A91" t="str">
            <v>SNS/blog use</v>
          </cell>
          <cell r="B91">
            <v>0.497</v>
          </cell>
          <cell r="C91">
            <v>0.19400000000000001</v>
          </cell>
          <cell r="D91">
            <v>4.2000000000000003E-2</v>
          </cell>
        </row>
        <row r="92">
          <cell r="A92" t="str">
            <v>Music</v>
          </cell>
          <cell r="B92">
            <v>0.74099999999999999</v>
          </cell>
          <cell r="C92">
            <v>0.27900000000000003</v>
          </cell>
          <cell r="D92">
            <v>6.7000000000000004E-2</v>
          </cell>
        </row>
      </sheetData>
      <sheetData sheetId="7">
        <row r="1">
          <cell r="A1" t="str">
            <v>Gartner</v>
          </cell>
          <cell r="J1" t="str">
            <v>eMarketer</v>
          </cell>
        </row>
        <row r="2">
          <cell r="A2" t="str">
            <v>Publication Date: 29 January 2008</v>
          </cell>
          <cell r="J2" t="str">
            <v>Mobile Location-Based Services</v>
          </cell>
        </row>
        <row r="3">
          <cell r="A3" t="str">
            <v>Dataquest Insight: Location- Based Services Subscriber</v>
          </cell>
          <cell r="J3">
            <v>39722</v>
          </cell>
        </row>
        <row r="4">
          <cell r="A4" t="str">
            <v>and Revenue Forecast, 2006-2011</v>
          </cell>
        </row>
        <row r="7">
          <cell r="A7" t="str">
            <v>Table 1 - subscriber forecasts</v>
          </cell>
          <cell r="J7" t="str">
            <v>Mobile LBS Users worldwide (MM)</v>
          </cell>
        </row>
        <row r="8">
          <cell r="A8" t="str">
            <v>MM</v>
          </cell>
        </row>
        <row r="9">
          <cell r="B9">
            <v>2006</v>
          </cell>
          <cell r="C9">
            <v>2007</v>
          </cell>
          <cell r="D9">
            <v>2008</v>
          </cell>
          <cell r="E9">
            <v>2009</v>
          </cell>
          <cell r="F9">
            <v>2010</v>
          </cell>
          <cell r="G9">
            <v>2011</v>
          </cell>
          <cell r="K9">
            <v>2007</v>
          </cell>
          <cell r="L9">
            <v>2008</v>
          </cell>
          <cell r="M9">
            <v>2009</v>
          </cell>
          <cell r="N9">
            <v>2010</v>
          </cell>
          <cell r="O9">
            <v>2011</v>
          </cell>
          <cell r="P9">
            <v>2012</v>
          </cell>
        </row>
        <row r="10">
          <cell r="A10" t="str">
            <v>Total</v>
          </cell>
          <cell r="B10">
            <v>6.9876000000000005</v>
          </cell>
          <cell r="C10">
            <v>16.077200000000001</v>
          </cell>
          <cell r="D10">
            <v>43.160499999999999</v>
          </cell>
          <cell r="E10">
            <v>95.32419999999999</v>
          </cell>
          <cell r="F10">
            <v>181.87679999999997</v>
          </cell>
          <cell r="G10">
            <v>297.96089999999998</v>
          </cell>
          <cell r="H10">
            <v>1.0748524394833328</v>
          </cell>
          <cell r="J10" t="str">
            <v>Users</v>
          </cell>
          <cell r="K10">
            <v>18.899999999999999</v>
          </cell>
          <cell r="L10">
            <v>61.3</v>
          </cell>
          <cell r="M10">
            <v>134</v>
          </cell>
          <cell r="N10">
            <v>215.3</v>
          </cell>
          <cell r="O10">
            <v>329</v>
          </cell>
          <cell r="P10">
            <v>486</v>
          </cell>
          <cell r="Q10">
            <v>0.91440973045081053</v>
          </cell>
        </row>
        <row r="11">
          <cell r="A11" t="str">
            <v>Western Europe</v>
          </cell>
          <cell r="B11">
            <v>5.4999999999999997E-3</v>
          </cell>
          <cell r="C11">
            <v>0.26200000000000001</v>
          </cell>
          <cell r="D11">
            <v>3.5871</v>
          </cell>
          <cell r="E11">
            <v>12.119399999999999</v>
          </cell>
          <cell r="F11">
            <v>29.5106</v>
          </cell>
          <cell r="G11">
            <v>55.266300000000001</v>
          </cell>
          <cell r="J11" t="str">
            <v>Growth</v>
          </cell>
          <cell r="L11">
            <v>2.2433862433862433</v>
          </cell>
          <cell r="M11">
            <v>1.1859706362153344</v>
          </cell>
          <cell r="N11">
            <v>0.60671641791044784</v>
          </cell>
          <cell r="O11">
            <v>0.52810032512772875</v>
          </cell>
          <cell r="P11">
            <v>0.47720364741641341</v>
          </cell>
        </row>
        <row r="12">
          <cell r="A12" t="str">
            <v>North America</v>
          </cell>
          <cell r="B12">
            <v>2.0352999999999999</v>
          </cell>
          <cell r="C12">
            <v>4.8551000000000002</v>
          </cell>
          <cell r="D12">
            <v>14.733700000000001</v>
          </cell>
          <cell r="E12">
            <v>27.152799999999999</v>
          </cell>
          <cell r="F12">
            <v>48.6967</v>
          </cell>
          <cell r="G12">
            <v>71.456600000000009</v>
          </cell>
        </row>
        <row r="13">
          <cell r="A13" t="str">
            <v>Asia/Pacific</v>
          </cell>
          <cell r="B13">
            <v>1.6259000000000001</v>
          </cell>
          <cell r="C13">
            <v>5.4368999999999996</v>
          </cell>
          <cell r="D13">
            <v>15.4108</v>
          </cell>
          <cell r="E13">
            <v>36.051199999999994</v>
          </cell>
          <cell r="F13">
            <v>68.115899999999996</v>
          </cell>
          <cell r="G13">
            <v>117.15349999999999</v>
          </cell>
        </row>
        <row r="14">
          <cell r="A14" t="str">
            <v>Japan</v>
          </cell>
          <cell r="B14">
            <v>3.3209</v>
          </cell>
          <cell r="C14">
            <v>5.5232000000000001</v>
          </cell>
          <cell r="D14">
            <v>9.4289000000000005</v>
          </cell>
          <cell r="E14">
            <v>20.000799999999998</v>
          </cell>
          <cell r="F14">
            <v>35.553599999999996</v>
          </cell>
          <cell r="G14">
            <v>54.084499999999998</v>
          </cell>
        </row>
        <row r="30">
          <cell r="A30" t="str">
            <v>Table 2 - revenue forecast</v>
          </cell>
        </row>
        <row r="31">
          <cell r="A31" t="str">
            <v>bn</v>
          </cell>
        </row>
        <row r="32">
          <cell r="B32">
            <v>2006</v>
          </cell>
          <cell r="C32">
            <v>2007</v>
          </cell>
          <cell r="D32">
            <v>2008</v>
          </cell>
          <cell r="E32">
            <v>2009</v>
          </cell>
          <cell r="F32">
            <v>2010</v>
          </cell>
          <cell r="G32">
            <v>2011</v>
          </cell>
        </row>
        <row r="33">
          <cell r="A33" t="str">
            <v>Total</v>
          </cell>
          <cell r="B33">
            <v>0.2046</v>
          </cell>
          <cell r="C33">
            <v>0.48519999999999996</v>
          </cell>
          <cell r="D33">
            <v>1.3073000000000001</v>
          </cell>
          <cell r="E33">
            <v>2.7176000000000005</v>
          </cell>
          <cell r="F33">
            <v>5.1031000000000004</v>
          </cell>
          <cell r="G33">
            <v>8.0903000000000009</v>
          </cell>
          <cell r="H33">
            <v>1.020742420477065</v>
          </cell>
        </row>
        <row r="34">
          <cell r="A34" t="str">
            <v>Western Europe</v>
          </cell>
          <cell r="B34">
            <v>2.0000000000000001E-4</v>
          </cell>
          <cell r="C34">
            <v>1.1599999999999999E-2</v>
          </cell>
          <cell r="D34">
            <v>0.16119999999999998</v>
          </cell>
          <cell r="E34">
            <v>0.51919999999999999</v>
          </cell>
          <cell r="F34">
            <v>1.2255999999999998</v>
          </cell>
          <cell r="G34">
            <v>2.2918000000000003</v>
          </cell>
        </row>
        <row r="35">
          <cell r="A35" t="str">
            <v>North America</v>
          </cell>
          <cell r="B35">
            <v>5.5E-2</v>
          </cell>
          <cell r="C35">
            <v>0.14909999999999998</v>
          </cell>
          <cell r="D35">
            <v>0.49130000000000001</v>
          </cell>
          <cell r="E35">
            <v>0.86260000000000003</v>
          </cell>
          <cell r="F35">
            <v>1.5225</v>
          </cell>
          <cell r="G35">
            <v>2.1739000000000002</v>
          </cell>
        </row>
        <row r="36">
          <cell r="A36" t="str">
            <v>Asia/Pacific</v>
          </cell>
          <cell r="B36">
            <v>4.7700000000000006E-2</v>
          </cell>
          <cell r="C36">
            <v>0.15869999999999998</v>
          </cell>
          <cell r="D36">
            <v>0.38600000000000001</v>
          </cell>
          <cell r="E36">
            <v>0.81110000000000004</v>
          </cell>
          <cell r="F36">
            <v>1.5250999999999999</v>
          </cell>
          <cell r="G36">
            <v>2.5516000000000001</v>
          </cell>
        </row>
        <row r="37">
          <cell r="A37" t="str">
            <v>Japan</v>
          </cell>
          <cell r="B37">
            <v>0.1017</v>
          </cell>
          <cell r="C37">
            <v>0.1658</v>
          </cell>
          <cell r="D37">
            <v>0.26880000000000004</v>
          </cell>
          <cell r="E37">
            <v>0.52470000000000006</v>
          </cell>
          <cell r="F37">
            <v>0.82989999999999997</v>
          </cell>
          <cell r="G37">
            <v>1.073</v>
          </cell>
        </row>
        <row r="53">
          <cell r="A53" t="str">
            <v>Gartner</v>
          </cell>
        </row>
        <row r="54">
          <cell r="A54" t="str">
            <v>LBS usage rate</v>
          </cell>
        </row>
        <row r="55">
          <cell r="A55" t="str">
            <v>Hype Cycle for Consumer Mobile Applications, 2008</v>
          </cell>
        </row>
        <row r="56">
          <cell r="A56">
            <v>39630</v>
          </cell>
        </row>
        <row r="58">
          <cell r="A58" t="str">
            <v>South Korea</v>
          </cell>
          <cell r="B58">
            <v>0.12</v>
          </cell>
        </row>
        <row r="59">
          <cell r="A59" t="str">
            <v>Japan</v>
          </cell>
          <cell r="B59">
            <v>0.08</v>
          </cell>
        </row>
        <row r="60">
          <cell r="A60" t="str">
            <v>Australia</v>
          </cell>
          <cell r="B60">
            <v>7.0000000000000007E-2</v>
          </cell>
        </row>
        <row r="61">
          <cell r="A61" t="str">
            <v>Europe</v>
          </cell>
          <cell r="B61">
            <v>0.05</v>
          </cell>
        </row>
        <row r="62">
          <cell r="A62" t="str">
            <v>N. America</v>
          </cell>
          <cell r="B62">
            <v>0.05</v>
          </cell>
        </row>
        <row r="72">
          <cell r="J72" t="str">
            <v>Parks Associates (cited in eMarketer report)</v>
          </cell>
        </row>
        <row r="73">
          <cell r="A73" t="str">
            <v>Gartner</v>
          </cell>
          <cell r="J73" t="str">
            <v>GPS integrated mobile device shipments worldwidw (MM)</v>
          </cell>
        </row>
        <row r="74">
          <cell r="A74" t="str">
            <v>Mobile Business 2.0 Trends</v>
          </cell>
        </row>
        <row r="75">
          <cell r="A75" t="str">
            <v>Page 6</v>
          </cell>
          <cell r="K75">
            <v>2007</v>
          </cell>
          <cell r="L75">
            <v>2008</v>
          </cell>
          <cell r="M75">
            <v>2009</v>
          </cell>
          <cell r="N75">
            <v>2010</v>
          </cell>
          <cell r="O75">
            <v>2011</v>
          </cell>
          <cell r="P75">
            <v>2012</v>
          </cell>
        </row>
        <row r="76">
          <cell r="J76" t="str">
            <v>Units</v>
          </cell>
          <cell r="K76">
            <v>162</v>
          </cell>
          <cell r="L76">
            <v>271</v>
          </cell>
          <cell r="M76">
            <v>394</v>
          </cell>
          <cell r="N76">
            <v>508</v>
          </cell>
          <cell r="O76">
            <v>680</v>
          </cell>
          <cell r="P76">
            <v>834</v>
          </cell>
          <cell r="Q76">
            <v>0.38781062218130447</v>
          </cell>
        </row>
        <row r="78">
          <cell r="A78" t="str">
            <v>GPS in device</v>
          </cell>
          <cell r="B78">
            <v>0.4</v>
          </cell>
        </row>
        <row r="79">
          <cell r="A79" t="str">
            <v>No GPS in device</v>
          </cell>
          <cell r="B79">
            <v>0.6</v>
          </cell>
        </row>
      </sheetData>
      <sheetData sheetId="8">
        <row r="1">
          <cell r="A1" t="str">
            <v>eMarketer</v>
          </cell>
        </row>
        <row r="2">
          <cell r="A2" t="str">
            <v>Mobile Social Networks</v>
          </cell>
        </row>
        <row r="3">
          <cell r="A3">
            <v>39569</v>
          </cell>
        </row>
        <row r="4">
          <cell r="A4" t="str">
            <v>Pg 1</v>
          </cell>
        </row>
        <row r="6">
          <cell r="B6">
            <v>2007</v>
          </cell>
          <cell r="C6">
            <v>2008</v>
          </cell>
          <cell r="D6">
            <v>2009</v>
          </cell>
          <cell r="E6">
            <v>2010</v>
          </cell>
          <cell r="F6">
            <v>2011</v>
          </cell>
          <cell r="G6">
            <v>2012</v>
          </cell>
        </row>
        <row r="7">
          <cell r="A7" t="str">
            <v>Mobile social network users</v>
          </cell>
          <cell r="B7">
            <v>82</v>
          </cell>
          <cell r="C7">
            <v>147</v>
          </cell>
          <cell r="D7">
            <v>243</v>
          </cell>
          <cell r="E7">
            <v>369</v>
          </cell>
          <cell r="F7">
            <v>554</v>
          </cell>
          <cell r="G7">
            <v>803</v>
          </cell>
          <cell r="H7">
            <v>0.57826650080191233</v>
          </cell>
        </row>
        <row r="8">
          <cell r="A8" t="str">
            <v>% of mobile subscribers</v>
          </cell>
          <cell r="B8">
            <v>2.7E-2</v>
          </cell>
          <cell r="C8">
            <v>4.2999999999999997E-2</v>
          </cell>
          <cell r="D8">
            <v>6.6000000000000003E-2</v>
          </cell>
          <cell r="E8">
            <v>9.5000000000000001E-2</v>
          </cell>
          <cell r="F8">
            <v>0.13300000000000001</v>
          </cell>
          <cell r="G8">
            <v>0.188</v>
          </cell>
        </row>
        <row r="25">
          <cell r="A25" t="str">
            <v>eMarketer</v>
          </cell>
        </row>
        <row r="26">
          <cell r="A26" t="str">
            <v>Mobile Social Networks</v>
          </cell>
        </row>
        <row r="27">
          <cell r="A27">
            <v>39569</v>
          </cell>
        </row>
        <row r="28">
          <cell r="A28" t="str">
            <v>Pg 7</v>
          </cell>
        </row>
        <row r="30">
          <cell r="B30" t="str">
            <v>Online</v>
          </cell>
          <cell r="C30" t="str">
            <v>Mobile</v>
          </cell>
        </row>
        <row r="31">
          <cell r="A31" t="str">
            <v>Several times a day</v>
          </cell>
          <cell r="B31">
            <v>0.12</v>
          </cell>
          <cell r="C31">
            <v>0</v>
          </cell>
        </row>
        <row r="32">
          <cell r="A32" t="str">
            <v>Once a day</v>
          </cell>
          <cell r="B32">
            <v>0.08</v>
          </cell>
          <cell r="C32">
            <v>0</v>
          </cell>
        </row>
        <row r="33">
          <cell r="A33" t="str">
            <v>Several times a week</v>
          </cell>
          <cell r="B33">
            <v>0.23</v>
          </cell>
          <cell r="C33">
            <v>7.0000000000000007E-2</v>
          </cell>
        </row>
        <row r="34">
          <cell r="A34" t="str">
            <v>Once a week</v>
          </cell>
          <cell r="B34">
            <v>0.08</v>
          </cell>
          <cell r="C34">
            <v>7.0000000000000007E-2</v>
          </cell>
        </row>
        <row r="35">
          <cell r="A35" t="str">
            <v>Several times a month</v>
          </cell>
          <cell r="B35">
            <v>0.26</v>
          </cell>
          <cell r="C35">
            <v>0.11</v>
          </cell>
        </row>
        <row r="36">
          <cell r="A36" t="str">
            <v>Once in awhile</v>
          </cell>
          <cell r="B36">
            <v>0.15</v>
          </cell>
          <cell r="C36">
            <v>0.42</v>
          </cell>
        </row>
        <row r="37">
          <cell r="A37" t="str">
            <v>Never</v>
          </cell>
          <cell r="B37">
            <v>0.08</v>
          </cell>
          <cell r="C37">
            <v>0.33</v>
          </cell>
        </row>
        <row r="53">
          <cell r="A53" t="str">
            <v>eMarketer</v>
          </cell>
        </row>
        <row r="54">
          <cell r="A54" t="str">
            <v>Mobile Social Networks</v>
          </cell>
        </row>
        <row r="55">
          <cell r="A55">
            <v>39569</v>
          </cell>
        </row>
        <row r="56">
          <cell r="A56" t="str">
            <v>Pg 6</v>
          </cell>
        </row>
        <row r="58">
          <cell r="B58" t="str">
            <v>Social network users</v>
          </cell>
          <cell r="C58" t="str">
            <v>Non-social network users</v>
          </cell>
        </row>
        <row r="59">
          <cell r="A59" t="str">
            <v>Sent/received SMS text</v>
          </cell>
          <cell r="B59">
            <v>0.6</v>
          </cell>
          <cell r="C59">
            <v>0.25</v>
          </cell>
        </row>
        <row r="60">
          <cell r="A60" t="str">
            <v>Sent/received email</v>
          </cell>
          <cell r="B60">
            <v>0.59</v>
          </cell>
          <cell r="C60">
            <v>0.42</v>
          </cell>
        </row>
        <row r="61">
          <cell r="A61" t="str">
            <v>Browsed Internet for news/info</v>
          </cell>
          <cell r="B61">
            <v>0.59</v>
          </cell>
          <cell r="C61">
            <v>0.39</v>
          </cell>
        </row>
        <row r="62">
          <cell r="A62" t="str">
            <v>Sent/received digital pics</v>
          </cell>
          <cell r="B62">
            <v>0.54</v>
          </cell>
          <cell r="C62">
            <v>0.28999999999999998</v>
          </cell>
        </row>
        <row r="63">
          <cell r="A63" t="str">
            <v>Played video game</v>
          </cell>
          <cell r="B63">
            <v>0.42</v>
          </cell>
          <cell r="C63">
            <v>0.17</v>
          </cell>
        </row>
        <row r="85">
          <cell r="A85" t="str">
            <v>Frost, Insight into US mobile SNS, March 2008</v>
          </cell>
        </row>
        <row r="86">
          <cell r="A86" t="str">
            <v>F i g u r e 4 - 1</v>
          </cell>
        </row>
        <row r="87">
          <cell r="A87" t="str">
            <v>An Insight into U.S. Mobile Social Networking Market: Application Revenues from On-deck</v>
          </cell>
        </row>
        <row r="88">
          <cell r="A88" t="str">
            <v>Mobile Social Networking Services (U.S.), 2007-2012</v>
          </cell>
        </row>
        <row r="90">
          <cell r="B90" t="str">
            <v>Revenues (MM)</v>
          </cell>
        </row>
        <row r="91">
          <cell r="A91">
            <v>2007</v>
          </cell>
          <cell r="B91">
            <v>57.4</v>
          </cell>
        </row>
        <row r="92">
          <cell r="A92">
            <v>2008</v>
          </cell>
          <cell r="B92">
            <v>140.9</v>
          </cell>
        </row>
        <row r="93">
          <cell r="A93">
            <v>2009</v>
          </cell>
          <cell r="B93">
            <v>216</v>
          </cell>
        </row>
        <row r="94">
          <cell r="A94">
            <v>2010</v>
          </cell>
          <cell r="B94">
            <v>294</v>
          </cell>
        </row>
        <row r="95">
          <cell r="A95">
            <v>2011</v>
          </cell>
          <cell r="B95">
            <v>365.4</v>
          </cell>
        </row>
        <row r="96">
          <cell r="A96">
            <v>2012</v>
          </cell>
          <cell r="B96">
            <v>412.1</v>
          </cell>
        </row>
        <row r="97">
          <cell r="B97">
            <v>0.48326293525306396</v>
          </cell>
        </row>
      </sheetData>
      <sheetData sheetId="9">
        <row r="1">
          <cell r="A1" t="str">
            <v>IDC</v>
          </cell>
        </row>
        <row r="2">
          <cell r="A2" t="str">
            <v>Worldwide Mobile Worker Population by Segment, 2006–2011 (M)</v>
          </cell>
        </row>
        <row r="3">
          <cell r="A3" t="str">
            <v>Figure 4</v>
          </cell>
        </row>
        <row r="5">
          <cell r="B5">
            <v>2006</v>
          </cell>
          <cell r="C5">
            <v>2011</v>
          </cell>
        </row>
        <row r="6">
          <cell r="A6" t="str">
            <v>APAC</v>
          </cell>
          <cell r="B6">
            <v>0.63300000000000001</v>
          </cell>
          <cell r="C6">
            <v>0.66800000000000004</v>
          </cell>
        </row>
        <row r="7">
          <cell r="A7" t="str">
            <v>US</v>
          </cell>
          <cell r="B7">
            <v>0.13900000000000001</v>
          </cell>
          <cell r="C7">
            <v>0.11899999999999999</v>
          </cell>
        </row>
        <row r="8">
          <cell r="A8" t="str">
            <v>W. Europe</v>
          </cell>
          <cell r="B8">
            <v>0.113</v>
          </cell>
          <cell r="C8">
            <v>9.2999999999999999E-2</v>
          </cell>
        </row>
        <row r="9">
          <cell r="A9" t="str">
            <v>Japan</v>
          </cell>
          <cell r="B9">
            <v>4.5999999999999999E-2</v>
          </cell>
          <cell r="C9">
            <v>5.2999999999999999E-2</v>
          </cell>
        </row>
        <row r="10">
          <cell r="A10" t="str">
            <v>ROW</v>
          </cell>
          <cell r="B10">
            <v>6.9000000000000006E-2</v>
          </cell>
          <cell r="C10">
            <v>6.7000000000000004E-2</v>
          </cell>
        </row>
        <row r="29">
          <cell r="A29" t="str">
            <v>IDC</v>
          </cell>
        </row>
        <row r="30">
          <cell r="A30" t="str">
            <v>Worldwide Mobile Worker Population by Segment, 2006–2011 (M)</v>
          </cell>
        </row>
        <row r="31">
          <cell r="A31" t="str">
            <v>Table 2</v>
          </cell>
        </row>
        <row r="32">
          <cell r="B32">
            <v>2006</v>
          </cell>
          <cell r="C32">
            <v>2007</v>
          </cell>
          <cell r="D32">
            <v>2008</v>
          </cell>
          <cell r="E32">
            <v>2009</v>
          </cell>
          <cell r="F32">
            <v>2010</v>
          </cell>
          <cell r="G32">
            <v>2011</v>
          </cell>
        </row>
        <row r="33">
          <cell r="A33" t="str">
            <v>Mobile office</v>
          </cell>
          <cell r="B33">
            <v>472.7</v>
          </cell>
          <cell r="C33">
            <v>498.7</v>
          </cell>
          <cell r="D33">
            <v>527.6</v>
          </cell>
          <cell r="E33">
            <v>556.70000000000005</v>
          </cell>
          <cell r="F33">
            <v>588.29999999999995</v>
          </cell>
          <cell r="G33">
            <v>622.9</v>
          </cell>
        </row>
        <row r="34">
          <cell r="A34" t="str">
            <v>Mobile nonoffice</v>
          </cell>
          <cell r="B34">
            <v>240.5</v>
          </cell>
          <cell r="C34">
            <v>254.7</v>
          </cell>
          <cell r="D34">
            <v>269.8</v>
          </cell>
          <cell r="E34">
            <v>286.7</v>
          </cell>
          <cell r="F34">
            <v>304</v>
          </cell>
          <cell r="G34">
            <v>324.39999999999998</v>
          </cell>
        </row>
        <row r="35">
          <cell r="A35" t="str">
            <v>Mobile home based</v>
          </cell>
          <cell r="B35">
            <v>45.4</v>
          </cell>
          <cell r="C35">
            <v>47.7</v>
          </cell>
          <cell r="D35">
            <v>50.5</v>
          </cell>
          <cell r="E35">
            <v>53.1</v>
          </cell>
          <cell r="F35">
            <v>55.4</v>
          </cell>
          <cell r="G35">
            <v>58</v>
          </cell>
        </row>
        <row r="36">
          <cell r="B36">
            <v>758.6</v>
          </cell>
          <cell r="C36">
            <v>801.1</v>
          </cell>
          <cell r="D36">
            <v>847.90000000000009</v>
          </cell>
          <cell r="E36">
            <v>896.50000000000011</v>
          </cell>
          <cell r="F36">
            <v>947.69999999999993</v>
          </cell>
          <cell r="G36">
            <v>1005.3</v>
          </cell>
          <cell r="H36">
            <v>5.7929113618942152E-2</v>
          </cell>
        </row>
        <row r="58">
          <cell r="A58" t="str">
            <v>IDC</v>
          </cell>
        </row>
        <row r="59">
          <cell r="A59" t="str">
            <v>Wor ldwi d e Corporate Mob ile Emai l 2008-2012, Forecast a n d Anal ysi s</v>
          </cell>
        </row>
        <row r="60">
          <cell r="A60" t="str">
            <v>Table 2, Page 11</v>
          </cell>
        </row>
        <row r="61">
          <cell r="A61" t="str">
            <v>March 2008</v>
          </cell>
        </row>
        <row r="62">
          <cell r="A62" t="str">
            <v>$bn</v>
          </cell>
        </row>
        <row r="63">
          <cell r="B63">
            <v>2007</v>
          </cell>
          <cell r="C63">
            <v>2008</v>
          </cell>
          <cell r="D63">
            <v>2009</v>
          </cell>
          <cell r="E63">
            <v>2010</v>
          </cell>
          <cell r="F63">
            <v>2011</v>
          </cell>
          <cell r="G63">
            <v>2012</v>
          </cell>
        </row>
        <row r="64">
          <cell r="A64" t="str">
            <v>Americas</v>
          </cell>
          <cell r="B64">
            <v>262.74</v>
          </cell>
          <cell r="C64">
            <v>335.6</v>
          </cell>
          <cell r="D64">
            <v>442.8</v>
          </cell>
          <cell r="E64">
            <v>563.26</v>
          </cell>
          <cell r="F64">
            <v>692.04</v>
          </cell>
          <cell r="G64">
            <v>824.9</v>
          </cell>
          <cell r="H64">
            <v>0.25711503805619373</v>
          </cell>
        </row>
        <row r="65">
          <cell r="A65" t="str">
            <v>EMEA</v>
          </cell>
          <cell r="B65">
            <v>120.54</v>
          </cell>
          <cell r="C65">
            <v>157.19999999999999</v>
          </cell>
          <cell r="D65">
            <v>217.5</v>
          </cell>
          <cell r="E65">
            <v>284.36</v>
          </cell>
          <cell r="F65">
            <v>356.24</v>
          </cell>
          <cell r="G65">
            <v>430.8</v>
          </cell>
          <cell r="H65">
            <v>0.29011641623541728</v>
          </cell>
        </row>
        <row r="66">
          <cell r="A66" t="str">
            <v>Asia/Pacific</v>
          </cell>
          <cell r="B66">
            <v>26.6</v>
          </cell>
          <cell r="C66">
            <v>36.5</v>
          </cell>
          <cell r="D66">
            <v>50.5</v>
          </cell>
          <cell r="E66">
            <v>66.8</v>
          </cell>
          <cell r="F66">
            <v>86.2</v>
          </cell>
          <cell r="G66">
            <v>107.7</v>
          </cell>
          <cell r="H66">
            <v>0.32271662859300854</v>
          </cell>
        </row>
        <row r="67">
          <cell r="B67">
            <v>409.88000000000005</v>
          </cell>
          <cell r="C67">
            <v>529.29999999999995</v>
          </cell>
          <cell r="D67">
            <v>710.8</v>
          </cell>
          <cell r="E67">
            <v>914.42</v>
          </cell>
          <cell r="F67">
            <v>1134.48</v>
          </cell>
          <cell r="G67">
            <v>1363.4</v>
          </cell>
          <cell r="H67">
            <v>0.27172530320923505</v>
          </cell>
        </row>
        <row r="69">
          <cell r="J69" t="str">
            <v>2007-12E CAGRs</v>
          </cell>
        </row>
        <row r="70">
          <cell r="J70" t="str">
            <v>Americas</v>
          </cell>
          <cell r="K70">
            <v>0.25711503805619373</v>
          </cell>
        </row>
        <row r="71">
          <cell r="J71" t="str">
            <v>EMEA</v>
          </cell>
          <cell r="K71">
            <v>0.29011641623541728</v>
          </cell>
        </row>
        <row r="72">
          <cell r="J72" t="str">
            <v>Asia/Pacific</v>
          </cell>
          <cell r="K72">
            <v>0.32271662859300854</v>
          </cell>
        </row>
        <row r="73">
          <cell r="J73" t="str">
            <v>Total</v>
          </cell>
          <cell r="K73">
            <v>0.27172530320923505</v>
          </cell>
        </row>
      </sheetData>
      <sheetData sheetId="10"/>
      <sheetData sheetId="11"/>
      <sheetData sheetId="12"/>
      <sheetData sheetId="13"/>
      <sheetData sheetId="14">
        <row r="1">
          <cell r="A1" t="str">
            <v>Merrill Lynch, 2008.09.25</v>
          </cell>
        </row>
        <row r="2">
          <cell r="A2" t="str">
            <v>Global wireless matrix, Q2 2008, Page 190</v>
          </cell>
        </row>
        <row r="4">
          <cell r="A4" t="str">
            <v>US</v>
          </cell>
          <cell r="B4">
            <v>2006</v>
          </cell>
          <cell r="C4">
            <v>2007</v>
          </cell>
          <cell r="D4">
            <v>2008</v>
          </cell>
          <cell r="E4">
            <v>2009</v>
          </cell>
          <cell r="F4">
            <v>2010</v>
          </cell>
        </row>
        <row r="6">
          <cell r="A6" t="str">
            <v>Population (mn)</v>
          </cell>
          <cell r="B6">
            <v>299.10000000000002</v>
          </cell>
          <cell r="C6">
            <v>302</v>
          </cell>
          <cell r="D6">
            <v>305</v>
          </cell>
          <cell r="E6">
            <v>308</v>
          </cell>
          <cell r="F6">
            <v>311.10000000000002</v>
          </cell>
        </row>
        <row r="7">
          <cell r="A7" t="str">
            <v>Wireless Penetration</v>
          </cell>
          <cell r="B7">
            <v>0.77900000000000003</v>
          </cell>
          <cell r="C7">
            <v>0.84</v>
          </cell>
          <cell r="D7">
            <v>0.89400000000000002</v>
          </cell>
          <cell r="E7">
            <v>0.93300000000000005</v>
          </cell>
          <cell r="F7">
            <v>0.96499999999999997</v>
          </cell>
        </row>
        <row r="8">
          <cell r="A8" t="str">
            <v>Increase</v>
          </cell>
          <cell r="B8">
            <v>7.8E-2</v>
          </cell>
          <cell r="C8">
            <v>0.06</v>
          </cell>
          <cell r="D8">
            <v>3.3000000000000002E-2</v>
          </cell>
          <cell r="E8">
            <v>0.03</v>
          </cell>
          <cell r="F8">
            <v>2.7E-2</v>
          </cell>
        </row>
        <row r="10">
          <cell r="A10" t="str">
            <v>Subscribers (MMs)</v>
          </cell>
        </row>
        <row r="11">
          <cell r="B11">
            <v>2006</v>
          </cell>
          <cell r="C11">
            <v>2007</v>
          </cell>
          <cell r="D11">
            <v>2008</v>
          </cell>
          <cell r="E11">
            <v>2009</v>
          </cell>
          <cell r="F11">
            <v>2010</v>
          </cell>
        </row>
        <row r="12">
          <cell r="A12" t="str">
            <v>Verizon Wireless</v>
          </cell>
          <cell r="B12">
            <v>59.052</v>
          </cell>
          <cell r="C12">
            <v>65.706999999999994</v>
          </cell>
          <cell r="D12">
            <v>72.656999999999996</v>
          </cell>
          <cell r="E12">
            <v>88.507000000000005</v>
          </cell>
          <cell r="F12">
            <v>91.007000000000005</v>
          </cell>
        </row>
        <row r="13">
          <cell r="A13" t="str">
            <v>AT&amp;T Mobility</v>
          </cell>
          <cell r="B13">
            <v>60.962000000000003</v>
          </cell>
          <cell r="C13">
            <v>70.052000000000007</v>
          </cell>
          <cell r="D13">
            <v>76.152000000000001</v>
          </cell>
          <cell r="E13">
            <v>81.152000000000001</v>
          </cell>
          <cell r="F13">
            <v>84.652000000000001</v>
          </cell>
        </row>
        <row r="14">
          <cell r="A14" t="str">
            <v>T-Mobile USA</v>
          </cell>
          <cell r="B14">
            <v>25.041</v>
          </cell>
          <cell r="C14">
            <v>28.684999999999999</v>
          </cell>
          <cell r="D14">
            <v>32.835000000000001</v>
          </cell>
          <cell r="E14">
            <v>35.5</v>
          </cell>
          <cell r="F14">
            <v>37.710999999999999</v>
          </cell>
        </row>
        <row r="15">
          <cell r="A15" t="str">
            <v>Sprint</v>
          </cell>
          <cell r="B15">
            <v>41.805</v>
          </cell>
          <cell r="C15">
            <v>40.747999999999998</v>
          </cell>
          <cell r="D15">
            <v>37.548000000000002</v>
          </cell>
          <cell r="E15">
            <v>36.798000000000002</v>
          </cell>
          <cell r="F15">
            <v>37.298000000000002</v>
          </cell>
        </row>
        <row r="16">
          <cell r="A16" t="str">
            <v>Others</v>
          </cell>
          <cell r="B16">
            <v>46.180999999999997</v>
          </cell>
          <cell r="C16">
            <v>50.203000000000003</v>
          </cell>
          <cell r="D16">
            <v>53.671999999999997</v>
          </cell>
          <cell r="E16">
            <v>48.112000000000002</v>
          </cell>
          <cell r="F16">
            <v>53.545000000000002</v>
          </cell>
        </row>
        <row r="17">
          <cell r="B17">
            <v>233.041</v>
          </cell>
          <cell r="C17">
            <v>255.39500000000001</v>
          </cell>
          <cell r="D17">
            <v>272.86400000000003</v>
          </cell>
          <cell r="E17">
            <v>290.06900000000002</v>
          </cell>
          <cell r="F17">
            <v>304.21300000000002</v>
          </cell>
        </row>
        <row r="18">
          <cell r="A18" t="str">
            <v>YoY growth</v>
          </cell>
          <cell r="B18">
            <v>0.121</v>
          </cell>
          <cell r="C18">
            <v>9.6000000000000002E-2</v>
          </cell>
          <cell r="D18">
            <v>6.8000000000000005E-2</v>
          </cell>
          <cell r="E18">
            <v>6.3E-2</v>
          </cell>
          <cell r="F18">
            <v>4.9000000000000002E-2</v>
          </cell>
        </row>
        <row r="20">
          <cell r="A20" t="str">
            <v>Subscriber market share (%)</v>
          </cell>
        </row>
        <row r="21">
          <cell r="B21">
            <v>2006</v>
          </cell>
          <cell r="C21">
            <v>2007</v>
          </cell>
          <cell r="D21">
            <v>2008</v>
          </cell>
          <cell r="E21">
            <v>2009</v>
          </cell>
          <cell r="F21">
            <v>2010</v>
          </cell>
        </row>
        <row r="22">
          <cell r="A22" t="str">
            <v>Verizon Wireless</v>
          </cell>
          <cell r="B22">
            <v>0.25339747083131292</v>
          </cell>
          <cell r="C22">
            <v>0.25727598425967613</v>
          </cell>
          <cell r="D22">
            <v>0.26627550721238413</v>
          </cell>
          <cell r="E22">
            <v>0.30512395326629183</v>
          </cell>
          <cell r="F22">
            <v>0.29915552589797278</v>
          </cell>
        </row>
        <row r="23">
          <cell r="A23" t="str">
            <v>AT&amp;T Mobility</v>
          </cell>
          <cell r="B23">
            <v>0.2615934535124721</v>
          </cell>
          <cell r="C23">
            <v>0.27428884668846298</v>
          </cell>
          <cell r="D23">
            <v>0.27908408584496303</v>
          </cell>
          <cell r="E23">
            <v>0.27976791728864508</v>
          </cell>
          <cell r="F23">
            <v>0.27826555735619452</v>
          </cell>
        </row>
        <row r="24">
          <cell r="A24" t="str">
            <v>T-Mobile USA</v>
          </cell>
          <cell r="B24">
            <v>0.10745319493136402</v>
          </cell>
          <cell r="C24">
            <v>0.11231621605747959</v>
          </cell>
          <cell r="D24">
            <v>0.12033467221766153</v>
          </cell>
          <cell r="E24">
            <v>0.12238467399136067</v>
          </cell>
          <cell r="F24">
            <v>0.12396248681022834</v>
          </cell>
        </row>
        <row r="25">
          <cell r="A25" t="str">
            <v>Sprint</v>
          </cell>
          <cell r="B25">
            <v>0.17938903454756888</v>
          </cell>
          <cell r="C25">
            <v>0.15954893400418957</v>
          </cell>
          <cell r="D25">
            <v>0.13760701301747388</v>
          </cell>
          <cell r="E25">
            <v>0.12685947136715747</v>
          </cell>
          <cell r="F25">
            <v>0.12260488539280044</v>
          </cell>
        </row>
        <row r="26">
          <cell r="A26" t="str">
            <v>Others</v>
          </cell>
          <cell r="B26">
            <v>0.19816684617728211</v>
          </cell>
          <cell r="C26">
            <v>0.19657001899019166</v>
          </cell>
          <cell r="D26">
            <v>0.19669872170751726</v>
          </cell>
          <cell r="E26">
            <v>0.16586398408654493</v>
          </cell>
          <cell r="F26">
            <v>0.17601154454280388</v>
          </cell>
        </row>
        <row r="28">
          <cell r="A28">
            <v>1000</v>
          </cell>
        </row>
        <row r="29">
          <cell r="A29" t="str">
            <v>Net subscriber adds (000)</v>
          </cell>
          <cell r="B29">
            <v>2006</v>
          </cell>
          <cell r="C29">
            <v>2007</v>
          </cell>
          <cell r="D29">
            <v>2008</v>
          </cell>
          <cell r="E29">
            <v>2009</v>
          </cell>
          <cell r="F29">
            <v>2010</v>
          </cell>
        </row>
        <row r="30">
          <cell r="A30" t="str">
            <v>Verizon Wireless</v>
          </cell>
          <cell r="B30">
            <v>7.7149999999999999</v>
          </cell>
          <cell r="C30">
            <v>6.6550000000000002</v>
          </cell>
          <cell r="D30">
            <v>6.25</v>
          </cell>
          <cell r="E30">
            <v>4.3499999999999996</v>
          </cell>
          <cell r="F30">
            <v>2.5</v>
          </cell>
        </row>
        <row r="31">
          <cell r="A31" t="str">
            <v>AT&amp;T Mobility</v>
          </cell>
          <cell r="B31">
            <v>6.8179999999999996</v>
          </cell>
          <cell r="C31">
            <v>7.3150000000000004</v>
          </cell>
          <cell r="D31">
            <v>6.1</v>
          </cell>
          <cell r="E31">
            <v>5</v>
          </cell>
          <cell r="F31">
            <v>3.5</v>
          </cell>
        </row>
        <row r="32">
          <cell r="A32" t="str">
            <v>T-Mobile USA</v>
          </cell>
          <cell r="B32">
            <v>3.351</v>
          </cell>
          <cell r="C32">
            <v>3.6440000000000001</v>
          </cell>
          <cell r="D32">
            <v>3.15</v>
          </cell>
          <cell r="E32">
            <v>2.665</v>
          </cell>
          <cell r="F32">
            <v>2.2109999999999999</v>
          </cell>
        </row>
        <row r="33">
          <cell r="A33" t="str">
            <v>Sprint</v>
          </cell>
          <cell r="B33">
            <v>4.8280000000000003</v>
          </cell>
          <cell r="C33">
            <v>-1.0569999999999999</v>
          </cell>
          <cell r="D33">
            <v>-3.2</v>
          </cell>
          <cell r="E33">
            <v>-0.75</v>
          </cell>
          <cell r="F33">
            <v>0.5</v>
          </cell>
        </row>
        <row r="34">
          <cell r="A34" t="str">
            <v>Others</v>
          </cell>
          <cell r="B34">
            <v>2.4329999999999998</v>
          </cell>
          <cell r="C34">
            <v>4.9340000000000002</v>
          </cell>
          <cell r="D34">
            <v>5.1689999999999996</v>
          </cell>
          <cell r="E34">
            <v>5.94</v>
          </cell>
          <cell r="F34">
            <v>5.4340000000000002</v>
          </cell>
        </row>
        <row r="35">
          <cell r="B35">
            <v>25.145</v>
          </cell>
          <cell r="C35">
            <v>21.491</v>
          </cell>
          <cell r="D35">
            <v>17.469000000000001</v>
          </cell>
          <cell r="E35">
            <v>17.204999999999998</v>
          </cell>
          <cell r="F35">
            <v>14.144</v>
          </cell>
        </row>
        <row r="36">
          <cell r="A36" t="str">
            <v>YoY growth</v>
          </cell>
          <cell r="B36">
            <v>-2.4E-2</v>
          </cell>
          <cell r="C36">
            <v>-0.14499999999999999</v>
          </cell>
          <cell r="D36">
            <v>-0.187</v>
          </cell>
          <cell r="E36">
            <v>-1.4999999999999999E-2</v>
          </cell>
          <cell r="F36">
            <v>-0.17799999999999999</v>
          </cell>
        </row>
        <row r="39">
          <cell r="A39" t="str">
            <v>Market share of net adds</v>
          </cell>
          <cell r="B39">
            <v>2006</v>
          </cell>
          <cell r="C39">
            <v>2007</v>
          </cell>
          <cell r="D39">
            <v>2008</v>
          </cell>
          <cell r="E39">
            <v>2009</v>
          </cell>
          <cell r="F39">
            <v>2010</v>
          </cell>
        </row>
        <row r="40">
          <cell r="A40" t="str">
            <v>Verizon Wireless</v>
          </cell>
          <cell r="B40">
            <v>0.30682044143965004</v>
          </cell>
          <cell r="C40">
            <v>0.30966451072541995</v>
          </cell>
          <cell r="D40">
            <v>0.35777663289255252</v>
          </cell>
          <cell r="E40">
            <v>0.25283347863993028</v>
          </cell>
          <cell r="F40">
            <v>0.17675339366515838</v>
          </cell>
        </row>
        <row r="41">
          <cell r="A41" t="str">
            <v>AT&amp;T Mobility</v>
          </cell>
          <cell r="B41">
            <v>0.27114734539669916</v>
          </cell>
          <cell r="C41">
            <v>0.3403750407147178</v>
          </cell>
          <cell r="D41">
            <v>0.3491899937031312</v>
          </cell>
          <cell r="E41">
            <v>0.29061319383900031</v>
          </cell>
          <cell r="F41">
            <v>0.24745475113122173</v>
          </cell>
        </row>
        <row r="42">
          <cell r="A42" t="str">
            <v>T-Mobile USA</v>
          </cell>
          <cell r="B42">
            <v>0.13326705110359913</v>
          </cell>
          <cell r="C42">
            <v>0.16955935042575962</v>
          </cell>
          <cell r="D42">
            <v>0.18031942297784645</v>
          </cell>
          <cell r="E42">
            <v>0.15489683231618717</v>
          </cell>
          <cell r="F42">
            <v>0.15632070135746606</v>
          </cell>
        </row>
        <row r="43">
          <cell r="A43" t="str">
            <v>Sprint</v>
          </cell>
          <cell r="B43">
            <v>0.1920063630940545</v>
          </cell>
          <cell r="C43">
            <v>-4.9183379088920939E-2</v>
          </cell>
          <cell r="D43">
            <v>-0.18318163604098689</v>
          </cell>
          <cell r="E43">
            <v>-4.3591979075850044E-2</v>
          </cell>
          <cell r="F43">
            <v>3.5350678733031674E-2</v>
          </cell>
        </row>
        <row r="44">
          <cell r="A44" t="str">
            <v>Others</v>
          </cell>
          <cell r="B44">
            <v>9.6758798965997206E-2</v>
          </cell>
          <cell r="C44">
            <v>0.22958447722302361</v>
          </cell>
          <cell r="D44">
            <v>0.29589558646745662</v>
          </cell>
          <cell r="E44">
            <v>0.34524847428073241</v>
          </cell>
          <cell r="F44">
            <v>0.38419117647058826</v>
          </cell>
        </row>
        <row r="50">
          <cell r="H50" t="str">
            <v>Subscriber CAGR 2007-2010</v>
          </cell>
        </row>
        <row r="51">
          <cell r="H51" t="str">
            <v>Verizon Wireless</v>
          </cell>
          <cell r="I51">
            <v>0.11469072227119881</v>
          </cell>
        </row>
        <row r="52">
          <cell r="H52" t="str">
            <v>AT&amp;T Mobility</v>
          </cell>
          <cell r="I52">
            <v>6.5137221346260876E-2</v>
          </cell>
        </row>
        <row r="53">
          <cell r="H53" t="str">
            <v>T-Mobile USA</v>
          </cell>
          <cell r="I53">
            <v>9.5479861560993529E-2</v>
          </cell>
        </row>
        <row r="54">
          <cell r="H54" t="str">
            <v>Sprint</v>
          </cell>
          <cell r="I54">
            <v>-2.9058459154990057E-2</v>
          </cell>
        </row>
        <row r="55">
          <cell r="H55" t="str">
            <v>Others</v>
          </cell>
          <cell r="I55">
            <v>2.1714956482499881E-2</v>
          </cell>
        </row>
        <row r="56">
          <cell r="H56" t="str">
            <v>Total</v>
          </cell>
          <cell r="I56">
            <v>6.0038875615728626E-2</v>
          </cell>
        </row>
        <row r="64">
          <cell r="A64" t="str">
            <v>Churn</v>
          </cell>
        </row>
        <row r="65">
          <cell r="B65">
            <v>2006</v>
          </cell>
          <cell r="C65">
            <v>2007</v>
          </cell>
          <cell r="D65">
            <v>2008</v>
          </cell>
          <cell r="E65">
            <v>2009</v>
          </cell>
          <cell r="F65">
            <v>2010</v>
          </cell>
        </row>
        <row r="66">
          <cell r="A66" t="str">
            <v>Verizon Wireless</v>
          </cell>
          <cell r="B66">
            <v>1.2E-2</v>
          </cell>
          <cell r="C66">
            <v>1.2E-2</v>
          </cell>
          <cell r="D66">
            <v>1.2999999999999999E-2</v>
          </cell>
          <cell r="E66">
            <v>1.4E-2</v>
          </cell>
          <cell r="F66">
            <v>1.4E-2</v>
          </cell>
        </row>
        <row r="67">
          <cell r="A67" t="str">
            <v>AT&amp;T Mobility</v>
          </cell>
          <cell r="B67">
            <v>1.7999999999999999E-2</v>
          </cell>
          <cell r="C67">
            <v>1.7000000000000001E-2</v>
          </cell>
          <cell r="D67">
            <v>1.6E-2</v>
          </cell>
          <cell r="E67">
            <v>1.6E-2</v>
          </cell>
          <cell r="F67">
            <v>1.7000000000000001E-2</v>
          </cell>
        </row>
        <row r="68">
          <cell r="A68" t="str">
            <v>T-Mobile USA</v>
          </cell>
          <cell r="B68">
            <v>2.9000000000000001E-2</v>
          </cell>
          <cell r="C68">
            <v>2.8000000000000001E-2</v>
          </cell>
          <cell r="D68">
            <v>2.7E-2</v>
          </cell>
          <cell r="E68">
            <v>2.5999999999999999E-2</v>
          </cell>
          <cell r="F68">
            <v>2.5000000000000001E-2</v>
          </cell>
        </row>
        <row r="69">
          <cell r="A69" t="str">
            <v>Sprint</v>
          </cell>
          <cell r="B69">
            <v>2.3E-2</v>
          </cell>
          <cell r="C69">
            <v>2.1999999999999999E-2</v>
          </cell>
          <cell r="D69">
            <v>2.1000000000000001E-2</v>
          </cell>
          <cell r="E69">
            <v>1.9E-2</v>
          </cell>
          <cell r="F69">
            <v>1.7999999999999999E-2</v>
          </cell>
        </row>
      </sheetData>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4"/>
      <sheetName val="Loyal &amp; Fast Growing  (2)"/>
      <sheetName val="CapTable"/>
      <sheetName val="Captable 2"/>
      <sheetName val="Roadshow"/>
      <sheetName val="Loyal &amp; Fast Growing "/>
      <sheetName val="Univque visitors vs peers"/>
      <sheetName val="Summary "/>
      <sheetName val="Rapid viral growth"/>
      <sheetName val="user data"/>
      <sheetName val="industry dynamics"/>
      <sheetName val="Sheet3"/>
      <sheetName val="graph of user growth"/>
      <sheetName val="Mobile search &amp; ads"/>
      <sheetName val="usage rates"/>
      <sheetName val="secular industry"/>
      <sheetName val="Sheet2"/>
      <sheetName val="Mobile Music"/>
      <sheetName val="Operator share"/>
      <sheetName val="Mobile TV &amp; Video"/>
      <sheetName val="Mobile SNS"/>
      <sheetName val="Mobile LBS"/>
      <sheetName val="Mobile data apps"/>
      <sheetName val="Mobile enterprise"/>
      <sheetName val="Mobile gaming"/>
      <sheetName val="Converged dev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eMarketer</v>
          </cell>
        </row>
        <row r="3">
          <cell r="A3" t="str">
            <v>Mobile Social Networking Users</v>
          </cell>
        </row>
        <row r="7">
          <cell r="B7">
            <v>2007</v>
          </cell>
          <cell r="C7">
            <v>2008</v>
          </cell>
          <cell r="D7">
            <v>2009</v>
          </cell>
          <cell r="E7">
            <v>2010</v>
          </cell>
          <cell r="F7">
            <v>2011</v>
          </cell>
          <cell r="G7">
            <v>2012</v>
          </cell>
        </row>
        <row r="8">
          <cell r="A8" t="str">
            <v>Mobile Internet users</v>
          </cell>
          <cell r="B8">
            <v>82</v>
          </cell>
          <cell r="C8">
            <v>406.49</v>
          </cell>
          <cell r="D8">
            <v>596</v>
          </cell>
          <cell r="E8">
            <v>757</v>
          </cell>
          <cell r="F8">
            <v>982</v>
          </cell>
          <cell r="G8">
            <v>1228</v>
          </cell>
          <cell r="H8">
            <v>0.71821261346718424</v>
          </cell>
        </row>
      </sheetData>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LINKY"/>
      <sheetName val="#REF"/>
      <sheetName val="Bull Spread with Calls"/>
    </sheetNames>
    <sheetDataSet>
      <sheetData sheetId="0" refreshError="1"/>
      <sheetData sheetId="1" refreshError="1"/>
      <sheetData sheetId="2"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__snloffice"/>
      <sheetName val="Simple Model - Case 1"/>
      <sheetName val="Simple Model - Case 2"/>
      <sheetName val="Simple Model - Case 3"/>
      <sheetName val="_CIQHiddenCacheSheet"/>
      <sheetName val="Historical Financials"/>
      <sheetName val="Guidance Analysis"/>
      <sheetName val="D&amp;A Model - Case 1"/>
      <sheetName val="D&amp;A Model - Case 2"/>
      <sheetName val="D&amp;A Model - Case 3"/>
      <sheetName val="Chinese Advertiser Impact"/>
      <sheetName val="Credibility Analysis"/>
      <sheetName val="Guidance Review"/>
      <sheetName val="Scenario Analysis"/>
      <sheetName val="Sheet1"/>
    </sheetNames>
    <sheetDataSet>
      <sheetData sheetId="0"/>
      <sheetData sheetId="1"/>
      <sheetData sheetId="2"/>
      <sheetData sheetId="3"/>
      <sheetData sheetId="4"/>
      <sheetData sheetId="5">
        <row r="11">
          <cell r="BY11">
            <v>0.29599914037035702</v>
          </cell>
          <cell r="BZ11">
            <v>0.21766128690043418</v>
          </cell>
          <cell r="CA11">
            <v>0.35273247562990018</v>
          </cell>
          <cell r="CB11">
            <v>3.9320268975400419E-2</v>
          </cell>
        </row>
      </sheetData>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1.25"/>
  <sheetData>
    <row r="1">
      <c r="A1" t="inlineStr">
        <is>
          <t>允䅁䕁䄴䅁䍁䅁䅁䅁䵂䅁䅁䅅䅁䍁䅑兖呂䕁䅑兑噂䕁䅑䅁䑁䅁䅁䅅䅁䍁䅑兖呂䕁䅑村卂䕁䅷䅁䱁䅁䅁䅅䅁䍁䅑兖呂䕁䅑兒噂䙁䅉䅁噁䅁䅁䅅䅁䍁䅑兖呂䕁䅑睒䍂䙁䅁䅁䕁䅁䅁䅅䅁䍁䅑兖呂䕁䅑兓佂䙁䅉䅁十䅁䅁䅅䅁䍁䅑兖呂䕁䅑杓兂䙁䅫䅁橁䅁䅁杅䅁䑁䅅睌硁䍁䄸杍睁䑁䅅䅍䅁䅁䅣䅁十䅁䅁免癁䑁䅅睌祁䑁䅁免硁䅁䅁兔䅁䉁䅉䅁硁䍁䄸免癁䑁䅉䅍硁䑁䅉䅁㡁䅁䅁杆䅁䑁䅅杍癁䑁䅍免癁䑁䅉䅍硁䑁䅁䅁佁䅁䅁杆䅁䑁䅅杍癁䑁䅍免癁䑁䅉䅍硁䑁䅅䅁婁䅁䅁杆䅁䑁䅅杍癁䑁䅍免癁䑁䅉䅍硁䑁䅉䅁晁䅁䅁杆䅁䑁䅅杍癁䑁䅍免癁䑁䅉䅍硁䑁䅍䅁䵁䅁䅁杆䅁䑁䅅杍癁䑁䅍免癁䑁䅉䅍硁䑁䅑䅁流䅁䅁杆䅁䑁䅅杍癁䑁䅍免癁䑁䅉䅍硁䑁䅕䅁獁䅁䅁杆䅁䑁䅅杍癁䑁䅍免癁䑁䅉䅍硁䑁䅙䅁桁䅁䅁杆䅁䑁䅅杍癁䑁䅍免癁䑁䅉䅍硁䑁䅣䅁煁䅁䅁杆䅁䑁䅅杍癁䑁䅍免癁䑁䅉䅍硁䑁䅧䅁扁䅁䅁杆䅁䑁䅅杍癁䑁䅍免癁䑁䅉䅍硁䑁䅫䅁㙁䅁䅁杆䅁䑁䅅杍癁䑁䅍免癁䑁䅉䅍祁䑁䅁䅁塁䅁䅁杆䅁䑁䅅杍癁䑁䅍免癁䑁䅉䅍祁䑁䅅䅁䙁䅁䅁杆䅁䑁䅅杍癁䑁䅍免癁䑁䅉䅍祁䑁䅉䅁⭁䅁䅁䅆䅁䑁䅍睌穁䑁䅅睌祁䑁䅁免睁䅁䅁䅃䅁䉁䅑䅁穁䍁䄸睍硁䍁䄸杍睁䑁䅅免䅁䅁䄸䅁啁䅁䅁睍癁䑁䅍免癁䑁䅉䅍硁䑁䅉䅁䭁䅁䅁䅆䅁䑁䅍睌穁䑁䅅睌祁䑁䅁免穁䅁䅁䅉䅁䉁䅑䅁穁䍁䄸睍硁䍁䄸杍睁䑁䅅䅎䅁䍁䅑䅁啁䅁䅁睍癁䑁䅍免癁䑁䅉䅍硁䑁䅕䅁灁䅁䅁䅆䅁䑁䅍睌穁䑁䅅睌祁䑁䅁免㉁䅁䅁兌䅁䉁䅑䅁穁䍁䄸睍硁䍁䄸杍睁䑁䅅睎䅁䉁䅧䅁啁䅁䅁睍癁䑁䅍免癁䑁䅉䅍硁䑁䅧䅁ぁ䅁䅁䅆䅁䑁䅍睌穁䑁䅅睌祁䑁䅁免㕁䅁䅁充䅁䉁䅑䅁穁䍁䄸睍硁䍁䄸杍睁䑁䅉䅍䅁䑁䅍䅁啁䅁䅁睍癁䑁䅍免癁䑁䅉䅍祁䑁䅅䅁祁䅁䅁䅆䅁䑁䅍睌穁䑁䅅睌祁䑁䅁杍祁䅁䅁免䅁䉁䅑䅁穁䍁䄸睍硁䍁䄸杍睁䑁䅉睍䅁䑁䅧䅁啁䅁䅁李癁䑁䅍䅍癁䑁䅉䅍硁䑁䅁䅁䩁䅁䅁䅆䅁䑁䅙睌穁䑁䅁睌祁䑁䅁免硁䅁䅁睅䅁䉁䅑䅁㉁䍁䄸睍睁䍁䄸杍睁䑁䅅杍䅁䉁䅯䅁啁䅁䅁李癁䑁䅍䅍癁䑁䅉䅍硁䑁䅍䅁楁䅁䅁䅆䅁䑁䅙睌穁䑁䅁睌祁䑁䅁免ぁ䅁䅁䅈䅁䉁䅑䅁㉁䍁䄸睍睁䍁䄸杍睁䑁䅅兎䅁䍁䅳䅁啁䅁䅁李癁䑁䅍䅍癁䑁䅉䅍硁䑁䅙䅁畁䅁䅁䅆䅁䑁䅙睌穁䑁䅁睌祁䑁䅁免㍁䅁䅁杈䅁䉁䅑䅁㉁䍁䄸睍睁䍁䄸杍睁䑁䅅䅏䅁䑁䅕䅁啁䅁䅁李癁䑁䅍䅍癁䑁䅉䅍硁䑁䅫䅁湁䅁䅁䅆䅁䑁䅙睌穁䑁䅁睌祁䑁䅁杍睁䅁䅁睎䅁䉁䅑䅁㉁䍁䄸睍睁䍁䄸杍睁䑁䅉免䅁䑁䅳䅁啁䅁䅁李癁䑁䅍䅍癁䑁䅉䅍祁䑁䅉䅁㥁䅁䅁䅆䅁䑁䅙睌穁䑁䅁睌祁䑁䅁杍穁䅁䅁兓䅁䉁䅑䅁㕁䍁䄸睍睁䍁䄸杍睁䑁䅅䅍䅁䅁䄰䅁啁䅁䅁兏癁䑁䅍䅍癁䑁䅉䅍硁䑁䅅䅁䍁䅁䅁䅆䅁䑁䅫睌穁䑁䅁睌祁䑁䅁免祁䅁䅁先䅁䉁䅑䅁㕁䍁䄸睍睁䍁䄸杍睁䑁䅅睍䅁䅁䅙䅁啁䅁䅁兏癁䑁䅍䅍癁䑁䅉䅍硁䑁䅑䅁汁䅁䅁䅆䅁䑁䅫睌穁䑁䅁睌祁䑁䅁免ㅁ䅁䅁杆䅁䉁䅑䅁㕁䍁䄸睍睁䍁䄸杍睁䑁䅅李䅁䑁䅁䅁啁䅁䅁兏癁䑁䅍䅍癁䑁䅉䅍硁䑁䅣䅁癁䅁䅁䅆䅁䑁䅫睌穁䑁䅁睌祁䑁䅁免㑁䅁䅁兏䅁䉁䅑䅁㕁䍁䄸睍睁䍁䄸杍睁䑁䅅兏䅁䑁䅙䅁啁䅁䅁兏癁䑁䅍䅍癁䑁䅉䅍祁䑁䅁䅁潁䅁䅁䅆䅁䑁䅫睌穁䑁䅁睌祁䑁䅁杍硁䅁䅁䅅䅁䉁䅑䅁㕁䍁䄸睍睁䍁䄸杍睁䑁䅉杍䅁䉁䅑䅁佁䅁䅁杒婂䑁䅉䅍祁䑁䅉䅁䑂䅁䅁杄䅁䕁䅙兗祁䑁䅁杍穁䅁䅁兑䅁䅁䄴䅁䝂䙁䅫杍睁䑁䅉䅎䅁䕁䅳䅁奁䅁䅁兓剂䑁䅅睍祁䑁䅕睍ぁ䑁䅣杍㑁䅁䅁䅁䅁䉁䅯䅁䩂䙁䅅睘䑂䕁䅅䅕䙂䙁䅧睘䙂䙁䅍䅖䅁䕁䅙䅁楁䅁䅁兓剂䙁䄸睑䉂䙁䅍䅓時䕁䄸䅕䙂䙁䅉睘䙂䙁䅍䅖䅁䕁䅣䅁啁䅁䅁兓剂䙁䄸䅒䉂䙁䄸兒呂䙁䅑䅁䕂䅁䅁䅇䅁䕁䅫兕時䕁䅕村䩂䙁䅑睘䙂䙁䅍䅖䅁䕁䅁䅁煁䅁䅁兓剂䙁䄸兒䝂䕁䅙兒䑂䙁䅑兓坂䕁䅕睘啂䕁䅅䅗時䕁䅕睕啂䅁䅁兒䅁䍁䅉䅁䩂䙁䅅睘䵂䕁䅅睕啂䙁䅍兑䵂䕁䅕䅕卂䕁䅫睑䙂䅁䅁允䅁䍁䅁䅁䩂䙁䅅睘佂䕁䅕䅖時䕁䅑兒䍂䙁䅑睘䙂䙁䅍䅖䅁䕁䅧䅁敁䅁䅁兓剂䙁䄸杕䙂䙁䅙兒佂䙁䅕兒時䕁䅕睕啂䅁䅁村䅁䅁䅯䅁乂䕁䅕䅖䉂䅁䅁睐䅁䅁䅙䅁佂䕁䅅䅁䭂䅁䅁䅄䅁䅁杷允䅁䅁䅍䅁䑁䝁䅑䅁䭁䅁䅑䅁䭁䅁䅅䅁䉁䅁䅁允䅁䅁䅕䭢䭚噲㉲稸䴸䅉䅅䅁䙁䅁䅁睁湂䅁䅁权䑁䅁䅁权䉁䅁䅁兂䅁䅁䅁偉汶䅑䅯兓䅁䅁䅅䅁䉁䅁䅁兂煂估㑶䕔氷睐杷允䅁䅁䅍䅁䑁䝁䅑䅁䭁䉁䅕䅁䭁䅁䅅䅁䉁䅁䅁允䅁䅁䅕㙹扺敋灧吸䴸䅉䅅䅁䑁䅁䅁睁歂䅁䅁权䑁䅁䅁权䉁䅁䅁允䅁䅁䅅䅁䙁䍁㥹㉨煉敍⽕䍄䉁䅁䅁睁䅁䅁䅍䅚䅁䅁䅯睉䅁䅁䅯允䅁䅁䅅䅁䉁䅁䅁兂ㅁ桳䩤䙐㥊睐杷允䅁䅁䅍䅁䑁䝁䅑䅁䭁䉁䅉䅁䭁䅁䅅䅁䉁䅁䅁允䅁䅁䅕嘫摌㤫摌䑩䴸䅉䅅䅁䑁䅁䅁睁歂䅁䅁权䱁䅁䅁权䉁䅁䅁允䅁䅁䅅䅁䙁䵁牲㉫乷猱⽫䍄䉁䅁䅁兂䅁䅁䅍睚䅁䅁䅯䅂䅁䅁䅯允䅁䅁䅕䅁䅁䍁㝄唵䭁䕁䅫䅁䉁䅁䅁允䅁䅁䅕午啤塂発稸䴸䅉䅅䅁䙁䅁䅁睁湂䅁䅁权十䅁䅁权䉁䅁䅁兂䅁䅁䅁偉汶䅑䅯兓䅁䅁䅅䅁䉁䅁䅁兂⽄橩氳佇䤶睐杷允䅁䅁䅕䅁䑁䝁䅣䅁䭁䅁䅳䅁䭁䅁䅅䅁䙁䅁䅁䅁杁⬫䅖权䩂䅁䅁允䅁䅁䅅䅁䙁䙁䥴扑䭃㡬⽫䍄䉁䅁䅁兂䅁䅁䅍睚䅁䅁䅯睉䅁䅁䅯允䅁䅁䅕䅁䅁䍁㝄唵䭁䕁䅫䅁䉁䅁䅁允䅁䅁䅕爫䡱ど㡧橦䴸䅉䅅䅁䙁䅁䅁睁湂䅁䅁权噁䅁䅁权䉁䅁䅁兂䅁䅁䅁偉汶䅑䅯兓䅁䅁䅅䅁䉁䅁䅁兂穁䄹獈湭硈睐㴽</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V1"/>
  <sheetViews>
    <sheetView workbookViewId="0">
      <selection activeCell="A1" sqref="A1"/>
    </sheetView>
  </sheetViews>
  <sheetFormatPr baseColWidth="8" defaultRowHeight="11.25"/>
  <sheetData>
    <row r="1">
      <c r="A1" t="n">
        <v>126</v>
      </c>
      <c r="B1" t="inlineStr">
        <is>
          <t>BAABTAhSRVBPUlRFRAFI/////wFQbQMAABxDSVEuJFVTRElOUi5JUV9MQVNUU0FMRVBSSUNFAQAAAALtWgACAAAACzAuMDExNzA3NDYzACkkPwPslt0IB6J2SOyW3QgcQ0lRLiRVU0RBVUQuSVFfTEFTVFNBTEVQUklDRQEAAAAC7VoAAgAAAAswLjY0NjMyODg1MgApJD8D7JbdCAeidkjslt0IHENJUS4kVVNER0JQLklRX0xBU1RTQUxFUFJJQ0UBAAAAAu1aAAIAAAALMS4zMzY1MDUzMDYAKSQ/A+yW3QjHyHZI7JbdCBxDSVEuJFVTREJSTC5JUV9MQVNUU0FMRVBSSUNFAQAAAALtWgACAAAACzAuMTc3MzQyNjk3ACkkPwPslt0I/Hp2SOyW3QgcQ0lRLiRVU0RKUFkuSVFfTEFTVFNBTEVQUklDRQEAAAAC7VoAAgAAAAswLjAwNjkwMzkzMgApJD8D7JbdCAeidkjslt0IHENJUS4kVVNERVVSLklRX0xBU1RTQUxFUFJJQ0UBAAAAAu1aAAIAAAALMS4xMjU4NzI1NTEAKSQ/A+yW3QgHonZI7JbdCDRDSVFBVkcuJFVTRElOUi5JUV9MQVNUU0FMRVBSSUNFLjEwLzEvMjAyNC4xMi8zMS8yMDI0AQAAAALtWgACAAAAEjAuMDExODM5NTkwNjYzMDQzNQCSblDH9ZbdCJ5Vzcf1lt0INENJUUFWRy4kVVNEQVVELklRX0xBU1RTQUxFUFJJQ0UuMTAvMS8yMDI0LjEyLzMxLzIwMjQBAAAAAu1aAAIAAAAQMC42NTIwMzExMDc3NjA4NwCSblDH9ZbdCKouzcf1lt0INENJUUFWRy4kVVNER0JQLklRX0xBU1RTQUxFUFJJQ0UuMTAv</t>
        </is>
      </c>
      <c r="C1" t="inlineStr">
        <is>
          <t>MS8yMDI0LjEyLzMxLzIwMjQBAAAAAu1aAAIAAAAQMS4yODExNjYxMDI3OTM0OACKR1DH9ZbdCKouzcf1lt0INENJUUFWRy4kVVNEQlJMLklRX0xBU1RTQUxFUFJJQ0UuMTAvMS8yMDI0LjEyLzMxLzIwMjQBAAAAAu1aAAIAAAARMC4xNzEyMDExMjUxOTU2NTIAkm5Qx/WW3QieVc3H9ZbdCDRDSVFBVkcuJFVTREpQWS5JUV9MQVNUU0FMRVBSSUNFLjEwLzEvMjAyNC4xMi8zMS8yMDI0AQAAAALtWgACAAAAEzAuMDA2NTYxNTA4MDIxNzM5MTMAkm5Qx/WW3QiqLs3H9ZbdCDRDSVFBVkcuJFVTREVVUi5JUV9MQVNUU0FMRVBSSUNFLjEwLzEvMjAyNC4xMi8zMS8yMDI0AQAAAALtWgACAAAAEDEuMDY2NDEyNjcyODA0MzUAikdQx/WW3QiqLs3H9ZbdCBxDSVEuJFVTRENOWS5JUV9MQVNUU0FMRVBSSUNFAQAAAALtWgACAAAACzAuMTM4NjI1MTE2AIpHUMf1lt0Iy1PDx/WW3QgeQ0lRLk1FVEEuSVFfUkVWRU5VRV9FU1QuRlkyMDI0AQAAABfbPAECAAAADDE2Mjk5MS45MTE1OQEOAAAABQAAAAEzAQAAAAEwAgAAAAoxMDAxNTM1NjIxAwAAAAYxMDAxODAEAAAAATIGAAAAATAHAAAAAzE2MAgAAAABMAkAAAABMQoAAAABMAsAAAALMTQxMDY5OTcyODcMAAAAATENAAAACTUvMjAvMjAyNRAAAAAKMTIvMzEvMjAyNIpHUMf1lt0IDuLKx/WW3QgeQ0lRLk1FVEEuSVFfUkVWRU5VRV9FU1QuRlkyMDI1AQAAABfbPAECAAAA</t>
        </is>
      </c>
      <c r="D1" t="inlineStr">
        <is>
          <t>DDE4NzAyOC4zNjI3NAEOAAAABQAAAAEzAQAAAAEwAgAAAAoxMDAxNTM1NjI2AwAAAAYxMDAxODAEAAAAATIGAAAAATAHAAAAAzE2MAgAAAABMAkAAAABMQoAAAABMAsAAAALMTQzMjY5MTI0NDAMAAAAATENAAAACTUvMjAvMjAyNRAAAAAJNS8xOS8yMDI1ikdQx/WW3QgO4srH9ZbdCBtDSVEuTUVUQS5JUV9FQklUX0VTVC5GWTIwMjQBAAAAF9s8AQIAAAAKNjU4NDcuMDUzOAEOAAAABQAAAAEzAQAAAAEwAgAAAAoxMDAxNTM1NjIxAwAAAAYxMDAyMTUEAAAAATIGAAAAATAHAAAAAzE2MAgAAAABMAkAAAABMQoAAAABMAsAAAALMTQxMDM4MTI4OTAMAAAAATENAAAACTUvMjAvMjAyNRAAAAAKMTIvMzEvMjAyNIpHUMf1lt0IDuLKx/WW3QgbQ0lRLk1FVEEuSVFfRUJJVF9FU1QuRlkyMDI1AQAAABfbPAECAAAACzczMzY2LjQ0Mjg0AQ4AAAAFAAAAATMBAAAAATACAAAACjEwMDE1MzU2MjYDAAAABjEwMDIxNQQAAAABMgYAAAABMAcAAAADMTYwCAAAAAEwCQAAAAExCgAAAAEwCwAAAAsxNDMyNjkxMjM0MgwAAAABMQ0AAAAJNS8yMC8yMDI1EAAAAAk1LzE5LzIwMjWKR1DH9ZbdCA7iysf1lt0IGUNJUS5NRVRBLklRX0RBX0VTVC5GWTIwMjQBAAAAF9s8AQIAAAALMTQ5MjguNjg0NjIBDgAAAAUAAAABMwEAAAABMAIAAAAKMTAwMTUzNTYyMQMAAAAGMTE0MTg4BAAAAAEyBgAAAAEwBwAAAAMxNjAIAAAAATAJAAAA</t>
        </is>
      </c>
      <c r="E1" t="inlineStr">
        <is>
          <t>ATEKAAAAATALAAAACzE0MTA3MDA5OTE1DAAAAAExDQAAAAk1LzIwLzIwMjUQAAAACjEyLzMxLzIwMjSKR1DH9ZbdCA7iysf1lt0IGUNJUS5NRVRBLklRX0RBX0VTVC5GWTIwMjUBAAAAF9s8AQIAAAALMTk0NzEuODU5NDcBDgAAAAUAAAABMwEAAAABMAIAAAAKMTAwMTUzNTYyNgMAAAAGMTE0MTg4BAAAAAEyBgAAAAEwBwAAAAMxNjAIAAAAATAJAAAAATEKAAAAATALAAAACzE0MzA3NjYwMDYwDAAAAAExDQAAAAk1LzIwLzIwMjUQAAAACTUvMTkvMjAyNYpHUMf1lt0IDuLKx/WW3QgcQ0lRLk1FVEEuSVFfQ0FQRVhfRVNULkZZMjAyNAEAAAAX2zwBAgAAAAwtMzgzNzUuODA3NTMBDgAAAAUAAAABMwEAAAABMAIAAAAKMTAwMTUzNTYyMQMAAAAGMTA0MDkwBAAAAAEyBgAAAAEwBwAAAAMxNjAIAAAAATAJAAAAATEKAAAAATALAAAACzE0MTA3MDA5OTQ1DAAAAAExDQAAAAk1LzIwLzIwMjUQAAAACjEyLzMxLzIwMjSKR1DH9ZbdCA7iysf1lt0IHENJUS5NRVRBLklRX0NBUEVYX0VTVC5GWTIwMjUBAAAAF9s8AQIAAAAMLTY2OTEwLjA1ODQ3AQ4AAAAFAAAAATMBAAAAATACAAAACjEwMDE1MzU2MjYDAAAABjEwNDA5MAQAAAABMgYAAAABMAcAAAADMTYwCAAAAAEwCQAAAAExCgAAAAEwCwAAAAsxNDMxOTg3MjMwMQwAAAABMQ0AAAAJNS8yMC8yMDI1EAAAAAk1LzE5LzIwMjWKR1DH9ZbdCA7iysf1lt0IJENJUS5N</t>
        </is>
      </c>
      <c r="F1" t="inlineStr">
        <is>
          <t>RVRBLklRX0VGRkVDVElWRV9UQVhfRVNULkZZMjAyNAEAAAAX2zwBAgAAAAgxMi43Mjg1NwEOAAAABQAAAAEzAQAAAAEwAgAAAAoxMDAxNTM1NjIxAwAAAAYxMTQxNjYEAAAAATIGAAAAATAHAAAAATAIAAAAATAJAAAAATEKAAAAATALAAAACzE0MDk5NDg4MDk1DAAAAAExDQAAAAk1LzIwLzIwMjUQAAAACjEyLzMxLzIwMjSKR1DH9ZbdCEK7ysf1lt0IJENJUS5NRVRBLklRX0VGRkVDVElWRV9UQVhfRVNULkZZMjAyNQEAAAAX2zwBAgAAAAcxMi44OTYzAQ4AAAAFAAAAATMBAAAAATACAAAACjEwMDE1MzU2MjYDAAAABjExNDE2NgQAAAABMgYAAAABMAcAAAABMAgAAAABMAkAAAABMQoAAAABMAsAAAALMTQyOTI1MTY0NjQMAAAAATENAAAACTUvMjAvMjAyNRAAAAAJNS8xOS8yMDI1ikdQx/WW3QhCu8rH9ZbdCCBDSVEuTUVUQS5JUV9DQVNIX09QRVJfRVNULkZZMjAyNAEAAAAX2zwBAgAAAAs4NzA0OC40OTIzMwEOAAAABQAAAAEzAQAAAAEwAgAAAAoxMDAxNTM1NjIxAwAAAAYxMDQwNzYEAAAAATIGAAAAATAHAAAAAzE2MAgAAAABMAkAAAABMQoAAAABMAsAAAALMTQxMDQ4NTk4MzkMAAAAATENAAAACTUvMjAvMjAyNRAAAAAKMTIvMzEvMjAyNIpHUMf1lt0IDuLKx/WW3QggQ0lRLk1FVEEuSVFfQ0FTSF9PUEVSX0VTVC5GWTIwMjUBAAAAF9s8AQIAAAALMTAxMTk5Ljk5MjUBDgAAAAUAAAABMwEAAAABMAIA</t>
        </is>
      </c>
      <c r="G1" t="inlineStr">
        <is>
          <t>AAAKMTAwMTUzNTYyNgMAAAAGMTA0MDc2BAAAAAEyBgAAAAEwBwAAAAMxNjAIAAAAATAJAAAAATEKAAAAATALAAAACzE0MzE5NzQ3MDY2DAAAAAExDQAAAAk1LzIwLzIwMjUQAAAACTUvMTkvMjAyNYpHUMf1lt0IDuLKx/WW3QgfQ0lRLk1FVEEuSVFfTkVUX0RFQlRfRVNULkZZMjAyNAEAAAAX2zwBAgAAAAwtNDkxMDcuMTI3NTgBDgAAAAUAAAABMwEAAAABMAIAAAAKMTAwMTUzNTYyMQMAAAAGMTA0MDk3BAAAAAEyBgAAAAEwBwAAAAMxNjAIAAAAATAJAAAAATEKAAAAATALAAAACzE0MTAxNzI4MzI1DAAAAAExDQAAAAk1LzIwLzIwMjUQAAAACjEyLzMxLzIwMjSKR1DH9ZbdCEK7ysf1lt0IH0NJUS5NRVRBLklRX05FVF9ERUJUX0VTVC5GWTIwMjUBAAAAF9s8AQIAAAAMLTU3MDE1LjA5MDc4AQ4AAAAFAAAAATMBAAAAATACAAAACjEwMDE1MzU2MjYDAAAABjEwNDA5NwQAAAABMgYAAAABMAcAAAADMTYwCAAAAAEwCQAAAAExCgAAAAEwCwAAAAsxNDMwNzY2MDEzOAwAAAABMQ0AAAAJNS8yMC8yMDI1EAAAAAk1LzE5LzIwMjWKR1DH9ZbdCEK7ysf1lt0IH0NJUS5NRVRBLklRX1JFVkVOVUVfRVNULkZRMzIwMjQBAAAAF9s8AQIAAAALNDA0MjkuNDgwNjcBDgAAAAUAAAABMwEAAAABMAIAAAAKMTAwMTUzNTYxOQMAAAAGMTAwMTgwBAAAAAEyBgAAAAEwBwAAAAMxNjAIAAAAATAJAAAAATEKAAAAATALAAAACzEz</t>
        </is>
      </c>
      <c r="H1" t="inlineStr">
        <is>
          <t>OTg5OTE3MzI4DAAAAAEyDQAAAAk1LzIwLzIwMjUQAAAACTkvMzAvMjAyNIpHUMf1lt0IGB7Kx/WW3QgfQ0lRLk1FVEEuSVFfUkVWRU5VRV9FU1QuRlE0MjAyNAEAAAAX2zwBAgAAAAs0Njk5My42MjczOQEOAAAABQAAAAEzAQAAAAEwAgAAAAoxMDAxNTM1NjIwAwAAAAYxMDAxODAEAAAAATIGAAAAATAHAAAAAzE2MAgAAAABMAkAAAABMQoAAAABMAsAAAALMTQxMDg3NjM4MDkMAAAAATINAAAACTUvMjAvMjAyNRAAAAAKMTIvMzEvMjAyNIpHUMf1lt0ILUbKx/WW3QgcQ0lRLk1FVEEuSVFfRUJJVF9FU1QuRlEzMjAyNAEAAAAX2zwBAgAAAAsxNTkxMy44NTgxOQEOAAAABQAAAAEzAQAAAAEwAgAAAAoxMDAxNTM1NjE5AwAAAAYxMDAyMTUEAAAAATIGAAAAATAHAAAAAzE2MAgAAAABMAkAAAABMQoAAAABMAsAAAALMTM5ODk5MTczMTYMAAAAATINAAAACTUvMjAvMjAyNRAAAAAJOS8zMC8yMDI0ikdQx/WW3QgtRsrH9ZbdCBxDSVEuTUVUQS5JUV9FQklUX0VTVC5GUTQyMDI0AQAAABfbPAECAAAACzE5ODM5LjY3MDc4AQ4AAAAFAAAAATMBAAAAATACAAAACjEwMDE1MzU2MjADAAAABjEwMDIxNQQAAAABMgYAAAABMAcAAAADMTYwCAAAAAEwCQAAAAExCgAAAAEwCwAAAAsxNDEwODc2NDk4MwwAAAABMg0AAAAJNS8yMC8yMDI1EAAAAAoxMi8zMS8yMDI0ikdQx/WW3QgYHsrH9ZbdCDJDSVFBVkcuJFVTREdCUC5J</t>
        </is>
      </c>
      <c r="I1" t="inlineStr">
        <is>
          <t>UV9MQVNUU0FMRVBSSUNFLjEvMS8yMDEwLjMvMzEvMjAxMAEAAAAC7VoAAgAAABAxLjU1OTQyMjYyNzI3Nzc4AIpHUMf1lt0IGB7Kx/WW3QgyQ0lRQVZHLiRVU0RHQlAuSVFfTEFTVFNBTEVQUklDRS40LzEvMjAxMC42LzMwLzIwMTABAAAAAu1aAAIAAAAQMS40OTEwNjE1ODMyMTk3OACKR1DH9ZbdCBRQz8f1lt0IMkNJUUFWRy4kVVNER0JQLklRX0xBU1RTQUxFUFJJQ0UuNy8xLzIwMTAuOS8zMC8yMDEwAQAAAALtWgACAAAAEDEuNTUwNzI5MDA4MzY5NTcAikdQx/WW3Qj0xM/H9ZbdCDRDSVFBVkcuJFVTREdCUC5JUV9MQVNUU0FMRVBSSUNFLjEwLzEvMjAxMC4xMi8zMS8yMDEwAQAAAALtWgACAAAAEDEuNTgwNzU5MDQxMTk1NjUAikdQx/WW3QjUOdDH9ZbdCDJDSVFBVkcuJFVTREdCUC5JUV9MQVNUU0FMRVBSSUNFLjEvMS8yMDExLjMvMzEvMjAxMQEAAAAC7VoAAgAAABAxLjYwMTUyNTg2Mzk4ODg5AIpHUMf1lt0Is67Qx/WW3QgyQ0lRQVZHLiRVU0RHQlAuSVFfTEFTVFNBTEVQUklDRS40LzEvMjAxMS42LzMwLzIwMTEBAAAAAu1aAAIAAAAQMS42MzA5NjI3MjUyMDg3OQCKR1DH9ZbdCIRK0cf1lt0IMkNJUUFWRy4kVVNER0JQLklRX0xBU1RTQUxFUFJJQ0UuNy8xLzIwMTEuOS8zMC8yMDExAQAAAALtWgACAAAAEDEuNjExMzA5ODIwNjE5NTcAikdQx/WW3Qhnv9HH9ZbdCDRDSVFBVkcuJFVTREdCUC5J</t>
        </is>
      </c>
      <c r="J1" t="inlineStr">
        <is>
          <t>UV9MQVNUU0FMRVBSSUNFLjEwLzEvMjAxMS4xMi8zMS8yMDExAQAAAALtWgACAAAAEDEuNTcyNjYyOTg3OTM0NzgAikdQx/WW3QhHNNLH9ZbdCDJDSVFBVkcuJFVTREdCUC5JUV9MQVNUU0FMRVBSSUNFLjEvMS8yMDEyLjMvMzEvMjAxMgEAAAAC7VoAAgAAABAxLjU3MDg2OTcxODgyNDE4AIpHUMf1lt0IGtDSx/WW3QgyQ0lRQVZHLiRVU0RHQlAuSVFfTEFTVFNBTEVQUklDRS40LzEvMjAxMi42LzMwLzIwMTIBAAAAAu1aAAIAAAAQMS41ODIyOTM4MTQ1NjA0NACKR1DH9ZbdCAUe08f1lt0IMkNJUUFWRy4kVVNER0JQLklRX0xBU1RTQUxFUFJJQ0UuNy8xLzIwMTIuOS8zMC8yMDEyAQAAAALtWgACAAAAEDEuNTgwMzI2ODI2MzY5NTcAikdQx/WW3QjoktPH9ZbdCDRDSVFBVkcuJFVTREdCUC5JUV9MQVNUU0FMRVBSSUNFLjEwLzEvMjAxMi4xMi8zMS8yMDEyAQAAAALtWgACAAAAEDEuNjA1NTA4MzkwMzI2MDkAikdQx/WW3QjA4MzH9ZbdCDJDSVFBVkcuJFVTREdCUC5JUV9MQVNUU0FMRVBSSUNFLjEvMS8yMDEzLjMvMzEvMjAxMwEAAAAC7VoAAgAAABAxLjU1MTkxMzQ5NTk0NDQ0AIpHUMf1lt0InlXNx/WW3QgyQ0lRQVZHLiRVU0RHQlAuSVFfTEFTVFNBTEVQUklDRS40LzEvMjAxMy42LzMwLzIwMTMBAAAAAu1aAAIAAAAPMS41MzU2MTU0NTQyOTY3AIpHUMf1lt0IgMrNx/WW3QgyQ0lRQVZHLiRVU0RHQlAu</t>
        </is>
      </c>
      <c r="K1" t="inlineStr">
        <is>
          <t>SVFfTEFTVFNBTEVQUklDRS43LzEvMjAxMy45LzMwLzIwMTMBAAAAAu1aAAIAAAAQMS41NTA5MzkzMzgwODY5NgCKR1DH9ZbdCGsYzsf1lt0INENJUUFWRy4kVVNER0JQLklRX0xBU1RTQUxFUFJJQ0UuMTAvMS8yMDEzLjEyLzMxLzIwMTMBAAAAAu1aAAIAAAAQMS42MTkwNTkzOTMyMzkxMwCKR1DH9ZbdCEmNzsf1lt0IMkNJUUFWRy4kVVNER0JQLklRX0xBU1RTQUxFUFJJQ0UuMS8xLzIwMTQuMy8zMS8yMDE0AQAAAALtWgACAAAAEDEuNjU1MzgyNDU4Mzg4ODkAikdQx/WW3Qg2287H9ZbdCDJDSVFBVkcuJFVTREdCUC5JUV9MQVNUU0FMRVBSSUNFLjQvMS8yMDE0LjYvMzAvMjAxNAEAAAAC7VoAAgAAABAxLjY4MzI1MjAwNzczNjI2AIpHUMf1lt0IFFDPx/WW3QgyQ0lRQVZHLiRVU0RHQlAuSVFfTEFTVFNBTEVQUklDRS43LzEvMjAxNC45LzMwLzIwMTQBAAAAAu1aAAIAAAAQMS42NjkyMTEzOTQ3MDY1MgCKR1DH9ZbdCOfrz8f1lt0INENJUUFWRy4kVVNER0JQLklRX0xBU1RTQUxFUFJJQ0UuMTAvMS8yMDE0LjEyLzMxLzIwMTQBAAAAAu1aAAIAAAAQMS41ODIzMDE3ODg0NzgyNgCKR1DH9ZbdCMdg0Mf1lt0IMkNJUUFWRy4kVVNER0JQLklRX0xBU1RTQUxFUFJJQ0UuMS8xLzIwMTUuMy8zMS8yMDE1AQAAAALtWgACAAAAEDEuNTE0MzA3ODU3Nzg4ODkAikdQx/WW3Qiv1dDH9ZbdCDJDSVFBVkcuJFVTREdC</t>
        </is>
      </c>
      <c r="L1" t="inlineStr">
        <is>
          <t>UC5JUV9MQVNUU0FMRVBSSUNFLjQvMS8yMDE1LjYvMzAvMjAxNQEAAAAC7VoAAgAAABAxLjUzMjg4MzY4NjQ4MzUyAIpHUMf1lt0IhErRx/WW3QgyQ0lRQVZHLiRVU0RHQlAuSVFfTEFTVFNBTEVQUklDRS43LzEvMjAxNS45LzMwLzIwMTUBAAAAAu1aAAIAAAAQMS41NDg4NzA1MjkzMDQzNQCKR1DH9ZbdCGe/0cf1lt0INENJUUFWRy4kVVNER0JQLklRX0xBU1RTQUxFUFJJQ0UuMTAvMS8yMDE1LjEyLzMxLzIwMTUBAAAAAu1aAAIAAAAQMS41MTczNTg1MTQ5MTMwNACKR1DH9ZbdCD5b0sf1lt0IMkNJUUFWRy4kVVNER0JQLklRX0xBU1RTQUxFUFJJQ0UuMS8xLzIwMTYuMy8zMS8yMDE2AQAAAALtWgACAAAAEDEuNDMyMDg0MjQzMzA3NjkAikdQx/WW3Qga0NLH9ZbdCDJDSVFBVkcuJFVTREdCUC5JUV9MQVNUU0FMRVBSSUNFLjQvMS8yMDE2LjYvMzAvMjAxNgEAAAAC7VoAAgAAABAxLjQzNDM0ODQ4ODA3NjkyAIpHUMf1lt0I/UTTx/WW3QgyQ0lRQVZHLiRVU0RHQlAuSVFfTEFTVFNBTEVQUklDRS43LzEvMjAxNi45LzMwLzIwMTYBAAAAAu1aAAIAAAAQMS4zMTMxMTM2NTYwMzI2MQCKR1DH9ZbdCOiS08f1lt0INENJUUFWRy4kVVNER0JQLklRX0xBU1RTQUxFUFJJQ0UuMTAvMS8yMDE2LjEyLzMxLzIwMTYBAAAAAu1aAAIAAAAPMS4yNDIyNjQ3NzUxNDEzAIpHUMf1lt0IwODMx/WW3QgyQ0lRQVZHLiRVU0RH</t>
        </is>
      </c>
      <c r="M1" t="inlineStr">
        <is>
          <t>QlAuSVFfTEFTVFNBTEVQUklDRS4xLzEvMjAxNy4zLzMxLzIwMTcBAAAAAu1aAAIAAAAQMS4yMzg2NTQxODkwNDQ0NACKR1DH9ZbdCJF8zcf1lt0IMkNJUUFWRy4kVVNER0JQLklRX0xBU1RTQUxFUFJJQ0UuNC8xLzIwMTcuNi8zMC8yMDE3AQAAAALtWgACAAAAEDEuMjc5MDA1MjM3OTIzMDgAikdQx/WW3QiAys3H9ZbdCDJDSVFBVkcuJFVTREdCUC5JUV9MQVNUU0FMRVBSSUNFLjcvMS8yMDE3LjkvMzAvMjAxNwEAAAAC7VoAAgAAABAxLjMwODY2NzExMzc3MTc0AIpHUMf1lt0IXj/Ox/WW3Qg0Q0lRQVZHLiRVU0RHQlAuSVFfTEFTVFNBTEVQUklDRS4xMC8xLzIwMTcuMTIvMzEvMjAxNwEAAAAC7VoAAgAAABAxLjMyNzM5NDA3MzAxMDg3AIpHUMf1lt0IPbTOx/WW3QgyQ0lRQVZHLiRVU0RHQlAuSVFfTEFTVFNBTEVQUklDRS4xLzEvMjAxOC4zLzMxLzIwMTgBAAAAAu1aAAIAAAAQMS4zOTEzNDgyNDY5ODg4OQCKR1DH9ZbdCCUCz8f1lt0IMkNJUUFWRy4kVVNER0JQLklRX0xBU1RTQUxFUFJJQ0UuNC8xLzIwMTguNi8zMC8yMDE4AQAAAALtWgACAAAAEDEuMzYwNzU3MjE1MzUxNjUAikdQx/WW3QgId8/H9ZbdCDJDSVFBVkcuJFVTREdCUC5JUV9MQVNUU0FMRVBSSUNFLjcvMS8yMDE4LjkvMzAvMjAxOAEAAAAC7VoAAgAAABAxLjMwMjkyNjcwMDY2MzA0AIpHUMf1lt0I5+vPx/WW3Qg0Q0lRQVZHLiRVU0RH</t>
        </is>
      </c>
      <c r="N1" t="inlineStr">
        <is>
          <t>QlAuSVFfTEFTVFNBTEVQUklDRS4xMC8xLzIwMTguMTIvMzEvMjAxOAEAAAAC7VoAAgAAABAxLjI4NjMwMjMwMzc3MTc0AIpHUMf1lt0Ix2DQx/WW3QgyQ0lRQVZHLiRVU0RHQlAuSVFfTEFTVFNBTEVQUklDRS4xLzEvMjAxOS4zLzMxLzIwMTkBAAAAAu1aAAIAAAALMS4zMDIwMTgzOTYAikdQx/WW3Qic/NDH9ZbdCDJDSVFBVkcuJFVTREdCUC5JUV9MQVNUU0FMRVBSSUNFLjQvMS8yMDE5LjYvMzAvMjAxOQEAAAAC7VoAAgAAABAxLjI4NTI0OTEyODg3OTEyAIpHUMf1lt0IfnHRx/WW3QgyQ0lRQVZHLiRVU0RHQlAuSVFfTEFTVFNBTEVQUklDRS43LzEvMjAxOS45LzMwLzIwMTkBAAAAAu1aAAIAAAAQMS4yMzI4OTI2ODQ4Njk1NwCKR1DH9ZbdCF7m0cf1lt0INENJUUFWRy4kVVNER0JQLklRX0xBU1RTQUxFUFJJQ0UuMTAvMS8yMDE5LjEyLzMxLzIwMTkBAAAAAu1aAAIAAAAQMS4yODgwNTM1NDYxNjMwNACKR1DH9ZbdCDKC0sf1lt0IMkNJUUFWRy4kVVNER0JQLklRX0xBU1RTQUxFUFJJQ0UuMS8xLzIwMjAuMy8zMS8yMDIwAQAAAALtWgACAAAADzEuMjgwNjI2OTMwODAyMgCKR1DH9ZbdCBT30sf1lt0IMkNJUUFWRy4kVVNER0JQLklRX0xBU1RTQUxFUFJJQ0UuNC8xLzIwMjAuNi8zMC8yMDIwAQAAAALtWgACAAAAEDEuMjQwOTY1ODAxMDc2OTIAikdQx/WW3Qj9RNPH9ZbdCDJDSVFBVkcuJFVTREdCUC5J</t>
        </is>
      </c>
      <c r="O1" t="inlineStr">
        <is>
          <t>UV9MQVNUU0FMRVBSSUNFLjcvMS8yMDIwLjkvMzAvMjAyMAEAAAAC7VoAAgAAABAxLjI5MTcxMzY0NjQxMzA0AIpHUMf1lt0I2bnTx/WW3Qg0Q0lRQVZHLiRVU0RHQlAuSVFfTEFTVFNBTEVQUklDRS4xMC8xLzIwMjAuMTIvMzEvMjAyMAEAAAAC7VoAAgAAABAxLjMyMTA2NTU5NDEzMDQzAIpHUMf1lt0ItAfNx/WW3QgyQ0lRQVZHLiRVU0RHQlAuSVFfTEFTVFNBTEVQUklDRS4xLzEvMjAyMS4zLzMxLzIwMjEBAAAAAu1aAAIAAAAQMS4zNzg1NjAzNjU3NDQ0NACKR1DH9ZbdCJF8zcf1lt0IMkNJUUFWRy4kVVNER0JQLklRX0xBU1RTQUxFUFJJQ0UuNC8xLzIwMjEuNi8zMC8yMDIxAQAAAALtWgACAAAAEDEuMzk3NTk3NzkyMDc2OTIAikdQx/WW3Qhx8c3H9ZbdCDJDSVFBVkcuJFVTREdCUC5JUV9MQVNUU0FMRVBSSUNFLjcvMS8yMDIxLjkvMzAvMjAyMQEAAAAC7VoAAgAAABAxLjM3ODMyMDY4NjIwNjUyAIpHUMf1lt0IXj/Ox/WW3Qg0Q0lRQVZHLiRVU0RHQlAuSVFfTEFTVFNBTEVQUklDRS4xMC8xLzIwMjEuMTIvMzEvMjAyMQEAAAAC7VoAAgAAABAxLjM0ODA1Mzk1NjUzMjYxAIpHUMf1lt0IPbTOx/WW3QgyQ0lRQVZHLiRVU0RHQlAuSVFfTEFTVFNBTEVQUklDRS4xLzEvMjAyMi4zLzMxLzIwMjIBAAAAAu1aAAIAAAAQMS4zNDE4MzI1MDU5NTU1NgCKR1DH9ZbdCBspz8f1lt0IMkNJUUFWRy4kVVNER0JQ</t>
        </is>
      </c>
      <c r="P1" t="inlineStr">
        <is>
          <t>LklRX0xBU1RTQUxFUFJJQ0UuNC8xLzIwMjIuNi8zMC8yMDIyAQAAAALtWgACAAAAEDEuMjU2NjM2Nzk4MzA3NjkAikdQx/WW3Qj+nc/H9ZbdCDJDSVFBVkcuJFVTREdCUC5JUV9MQVNUU0FMRVBSSUNFLjcvMS8yMDIyLjkvMzAvMjAyMgEAAAAC7VoAAgAAABAxLjE3NzYxNDY2MDEzMDQzAIpHUMf1lt0I3RLQx/WW3Qg0Q0lRQVZHLiRVU0RHQlAuSVFfTEFTVFNBTEVQUklDRS4xMC8xLzIwMjIuMTIvMzEvMjAyMgEAAAAC7VoAAgAAABAxLjE3Mzg0Nzc1MTg4MDQzAIpHUMf1lt0IvIfQx/WW3QgyQ0lRQVZHLiRVU0RHQlAuSVFfTEFTVFNBTEVQUklDRS4xLzEvMjAyMy4zLzMxLzIwMjMBAAAAAu1aAAIAAAAQMS4yMTQzNzU5MjE2ODg4OQCKR1DH9ZbdCJz80Mf1lt0IMkNJUUFWRy4kVVNER0JQLklRX0xBU1RTQUxFUFJJQ0UuNC8xLzIwMjMuNi8zMC8yMDIzAQAAAALtWgACAAAAEDEuMjUxNzMxNTU3MTQyODYAikdQx/WW3Qh5mNHH9ZbdCDJDSVFBVkcuJFVTREdCUC5JUV9MQVNUU0FMRVBSSUNFLjcvMS8yMDIzLjkvMzAvMjAyMwEAAAAC7VoAAgAAAAwxLjI2NjE3NTY4MDUAikdQx/WW3QhUDdLH9ZbdCDRDSVFBVkcuJFVTREdCUC5JUV9MQVNUU0FMRVBSSUNFLjEwLzEvMjAyMy4xMi8zMS8yMDIzAQAAAALtWgACAAAAEDEuMjQxOTM1NTMzNTMyNjEAikdQx/WW3QgygtLH9ZbdCDJDSVFBVkcuJFVTREdCUC5J</t>
        </is>
      </c>
      <c r="Q1" t="inlineStr">
        <is>
          <t>UV9MQVNUU0FMRVBSSUNFLjEvMS8yMDI0LjMvMzEvMjAyNAEAAAAC7VoAAgAAABAxLjI2ODA0OTI2OTYyNjM3AIpHUMf1lt0IFPfSx/WW3QgyQ0lRQVZHLiRVU0RHQlAuSVFfTEFTVFNBTEVQUklDRS40LzEvMjAyNC42LzMwLzIwMjQBAAAAAu1aAAIAAAAQMS4yNjE1MDEwNDk4MTMxOQCKR1DH9ZbdCPFr08f1lt0IMkNJUUFWRy4kVVNER0JQLklRX0xBU1RTQUxFUFJJQ0UuNy8xLzIwMjQuOS8zMC8yMDI0AQAAAALtWgACAAAAEDEuMzAwOTAzNDM5NTEwODcAikdQx/WW3QjS4NPH9ZbdCDNDSVFBVkcuJFVTREdCUC5JUV9MQVNUU0FMRVBSSUNFLjEvMS8yMDExLjEyLzMxLzIwMTEBAAAAAu1aAAIAAAAQMS42MDQwNTU5ODM5NDUyMQCKR1DH9ZbdCPgsycf1lt0IM0NJUUFWRy4kVVNER0JQLklRX0xBU1RTQUxFUFJJQ0UuMS8xLzIwMTIuMTIvMzEvMjAxMgEAAAAC7VoAAgAAABAxLjU4NDc5NDMyMDk2NzIxAIpHUMf1lt0IlqPNx/WW3QgzQ0lRQVZHLiRVU0RHQlAuSVFfTEFTVFNBTEVQUklDRS4xLzEvMjAxMy4xMi8zMS8yMDEzAQAAAALtWgACAAAAEDEuNTY0NTI5MDUyNzYxNjQAikdQx/WW3QhrGM7H9ZbdCDNDSVFBVkcuJFVTREdCUC5JUV9MQVNUU0FMRVBSSUNFLjEvMS8yMDE0LjEyLzMxLzIwMTQBAAAAAu1aAAIAAAAQMS42NDczOTYwNzM0NTc1MwCKR1DH9ZbdCFRmzsf1lt0IM0NJUUFWRy4kVVNER0JQ</t>
        </is>
      </c>
      <c r="R1" t="inlineStr">
        <is>
          <t>LklRX0xBU1RTQUxFUFJJQ0UuMS8xLzIwMTUuMTIvMzEvMjAxNQEAAAAC7VoAAgAAAA8xLjUyODQxOTcxMTYxMzcAikdQx/WW3Qg2287H9ZbdCDNDSVFBVkcuJFVTREdCUC5JUV9MQVNUU0FMRVBSSUNFLjEvMS8yMDE2LjEyLzMxLzIwMTYBAAAAAu1aAAIAAAAQMS4zNTUwMjc4NTMwNzEwNACKR1DH9ZbdCBspz8f1lt0IM0NJUUFWRy4kVVNER0JQLklRX0xBU1RTQUxFUFJJQ0UuMS8xLzIwMTcuMTIvMzEvMjAxNwEAAAAC7VoAAgAAABAxLjI4ODcyODcyMDEzNDI1AIpHUMf1lt0I/p3Px/WW3QgzQ0lRQVZHLiRVU0RHQlAuSVFfTEFTVFNBTEVQUklDRS4xLzEvMjAxOC4xMi8zMS8yMDE4AQAAAALtWgACAAAAEDEuMzM0OTU3MDMzNTE3ODEAikdQx/WW3QjdEtDH9ZbdCDNDSVFBVkcuJFVTREdCUC5JUV9MQVNUU0FMRVBSSUNFLjEvMS8yMDE5LjEyLzMxLzIwMTkBAAAAAu1aAAIAAAAQMS4yNzY4OTQxOTA3NDc5NQCKR1DH9ZbdCLOu0Mf1lt0IM0NJUUFWRy4kVVNER0JQLklRX0xBU1RTQUxFUFJJQ0UuMS8xLzIwMjAuMTIvMzEvMjAyMAEAAAAC7VoAAgAAAA8xLjI4MzcxNzU2NDgzODgAikdQx/WW3QiSI9HH9ZbdCDNDSVFBVkcuJFVTREdCUC5JUV9MQVNUU0FMRVBSSUNFLjEvMS8yMDIxLjEyLzMxLzIwMjEBAAAAAu1aAAIAAAAQMS4zNzU1NTY5ODM5MTIzMwCKR1DH9ZbdCHmY0cf1lt0IM0NJUUFWRy4kVVNE</t>
        </is>
      </c>
      <c r="S1" t="inlineStr">
        <is>
          <t>R0JQLklRX0xBU1RTQUxFUFJJQ0UuMS8xLzIwMjIuMTIvMzEvMjAyMgEAAAAC7VoAAgAAABAxLjIzNjg1ODY3NDIxMDk2AIpHUMf1lt0IRzTSx/WW3QgzQ0lRQVZHLiRVU0RHQlAuSVFfTEFTVFNBTEVQUklDRS4xLzEvMjAyMy4xMi8zMS8yMDIzAQAAAALtWgACAAAAEDEuMjQzNjkyMTU0MzY0MzgAikdQx/WW3QgqqdLH9ZbdCDJDSVFBVkcuJFVTREVVUi5JUV9MQVNUU0FMRVBSSUNFLjEvMS8yMDEwLjMvMzEvMjAxMAEAAAAC7VoAAgAAABAxLjM4MzQyNTAxMDEzMzMzAIpHUMf1lt0IR+DIx/WW3QgyQ0lRQVZHLiRVU0RFVVIuSVFfTEFTVFNBTEVQUklDRS40LzEvMjAxMC42LzMwLzIwMTABAAAAAu1aAAIAAAAQMS4yNzM3MTM5NDY2NDgzNQCKR1DH9ZbdCBRQz8f1lt0IMkNJUUFWRy4kVVNERVVSLklRX0xBU1RTQUxFUFJJQ0UuNy8xLzIwMTAuOS8zMC8yMDEwAQAAAALtWgACAAAAEDEuMjkyMDk2MTE5OTg5MTMAikdQx/WW3Qj0xM/H9ZbdCDRDSVFBVkcuJFVTREVVUi5JUV9MQVNUU0FMRVBSSUNFLjEwLzEvMjAxMC4xMi8zMS8yMDEwAQAAAALtWgACAAAAEDEuMzU4ODcxMDY0NDM0NzgAikdQx/WW3QjUOdDH9ZbdCDJDSVFBVkcuJFVTREVVUi5JUV9MQVNUU0FMRVBSSUNFLjEvMS8yMDExLjMvMzEvMjAxMQEAAAAC7VoAAgAAABAxLjM2ODA1OTg0NzA4ODg5AIpHUMf1lt0Ir9XQx/WW3QgyQ0lRQVZHLiRV</t>
        </is>
      </c>
      <c r="T1" t="inlineStr">
        <is>
          <t>U0RFVVIuSVFfTEFTVFNBTEVQUklDRS40LzEvMjAxMS42LzMwLzIwMTEBAAAAAu1aAAIAAAAQMS40MzkyNDM5MjEyNTI3NQCKR1DH9ZbdCIRK0cf1lt0IMkNJUUFWRy4kVVNERVVSLklRX0xBU1RTQUxFUFJJQ0UuNy8xLzIwMTEuOS8zMC8yMDExAQAAAALtWgACAAAAEDEuNDEzNjg5OTk2NDIzOTEAikdQx/WW3Qhnv9HH9ZbdCDRDSVFBVkcuJFVTREVVUi5JUV9MQVNUU0FMRVBSSUNFLjEwLzEvMjAxMS4xMi8zMS8yMDExAQAAAALtWgACAAAAEDEuMzQ4NDYyNzU3MjgyNjEAikdQx/WW3QhHNNLH9ZbdCDJDSVFBVkcuJFVTREVVUi5JUV9MQVNUU0FMRVBSSUNFLjEvMS8yMDEyLjMvMzEvMjAxMgEAAAAC7VoAAgAAABAxLjMxMDkyMTgzNDA3NjkyAIpHUMf1lt0IGtDSx/WW3QgyQ0lRQVZHLiRVU0RFVVIuSVFfTEFTVFNBTEVQUklDRS40LzEvMjAxMi42LzMwLzIwMTIBAAAAAu1aAAIAAAAQMS4yODMzODIzNDUzNDA2NgCKR1DH9ZbdCAUe08f1lt0IMkNJUUFWRy4kVVNERVVSLklRX0xBU1RTQUxFUFJJQ0UuNy8xLzIwMTIuOS8zMC8yMDEyAQAAAALtWgACAAAAEDEuMjUxNzQ0NTg1MDMyNjEAikdQx/WW3QjoktPH9ZbdCDRDSVFBVkcuJFVTREVVUi5JUV9MQVNUU0FMRVBSSUNFLjEwLzEvMjAxMi4xMi8zMS8yMDEyAQAAAALtWgACAAAAEDEuMjk3Mzk5MzY0NTIxNzQAikdQx/WW3QjA4MzH9ZbdCDJDSVFBVkcu</t>
        </is>
      </c>
      <c r="U1" t="inlineStr">
        <is>
          <t>JFVTREVVUi5JUV9MQVNUU0FMRVBSSUNFLjEvMS8yMDEzLjMvMzEvMjAxMwEAAAAC7VoAAgAAABAxLjMxOTk0NzIwMDk1NTU2AIpHUMf1lt0InlXNx/WW3QgyQ0lRQVZHLiRVU0RFVVIuSVFfTEFTVFNBTEVQUklDRS40LzEvMjAxMy42LzMwLzIwMTMBAAAAAu1aAAIAAAAQMS4zMDU3NTc3NzE5MTIwOQCKR1DH9ZbdCIDKzcf1lt0IMkNJUUFWRy4kVVNERVVSLklRX0xBU1RTQUxFUFJJQ0UuNy8xLzIwMTMuOS8zMC8yMDEzAQAAAALtWgACAAAAEDEuMzI0OTQwODYzMjcxNzQAikdQx/WW3QhrGM7H9ZbdCDRDSVFBVkcuJFVTREVVUi5JUV9MQVNUU0FMRVBSSUNFLjEwLzEvMjAxMy4xMi8zMS8yMDEzAQAAAALtWgACAAAAEDEuMzYxNTE5MTg3MjkzNDgAikdQx/WW3QhJjc7H9ZbdCDJDSVFBVkcuJFVTREVVUi5JUV9MQVNUU0FMRVBSSUNFLjEvMS8yMDE0LjMvMzEvMjAxNAEAAAAC7VoAAgAAABAxLjM3MDQ3OTM5MDgxMTExAIpHUMf1lt0IJQLPx/WW3QgyQ0lRQVZHLiRVU0RFVVIuSVFfTEFTVFNBTEVQUklDRS40LzEvMjAxNC42LzMwLzIwMTQBAAAAAu1aAAIAAAAQMS4zNzE0MDk0MDkxMDk4OQCKR1DH9ZbdCAh3z8f1lt0IMkNJUUFWRy4kVVNERVVSLklRX0xBU1RTQUxFUFJJQ0UuNy8xLzIwMTQuOS8zMC8yMDE0AQAAAALtWgACAAAAEDEuMzI1MTY4ODc4NTU0MzUAikdQx/WW3Qjn68/H9ZbdCDRDSVFBVkcu</t>
        </is>
      </c>
      <c r="V1" t="inlineStr">
        <is>
          <t>JFVTREVVUi5JUV9MQVNUU0FMRVBSSUNFLjEwLzEvMjAxNC4xMi8zMS8yMDE0AQAAAALtWgACAAAAEDEuMjQ4MjIzODM5MTg0NzgAikdQx/WW3QjHYNDH9ZbdCDJDSVFBVkcuJFVTREVVUi5JUV9MQVNUU0FMRVBSSUNFLjEvMS8yMDE1LjMvMzEvMjAxNQEAAAAC7VoAAgAAABAxLjEyNjYyNjE1MTEyMjIyAIpHUMf1lt0Ir9XQx/WW3QgyQ0lRQVZHLiRVU0RFVVIuSVFfTEFTVFNBTEVQUklDRS40LzEvMjAxNS42LzMwLzIwMTUBAAAAAu1aAAIAAAAQMS4xMDY5MjQ3MzMzNDA2NgCKR1DH9ZbdCIRK0cf1lt0IMkNJUUFWRy4kVVNERVVSLklRX0xBU1RTQUxFUFJJQ0UuNy8xLzIwMTUuOS8zMC8yMDE1AQAAAALtWgACAAAAEDEuMTEyNDc2MzYwNDEzMDQAikdQx/WW3Qhe5tHH9ZbdCDRDSVFBVkcuJFVTREVVUi5JUV9MQVNUU0FMRVBSSUNFLjEwLzEvMjAxNS4xMi8zMS8yMDE1AQAAAALtWgACAAAAEDEuMDk1MzE5NTc5ODM2OTYAikdQx/WW3Qg+W9LH9ZbdCDJDSVFBVkcuJFVTREVVUi5JUV9MQVNUU0FMRVBSSUNFLjEvMS8yMDE2LjMvMzEvMjAxNgEAAAAC7VoAAgAAABAxLjEwMjk1OTc2MzQwNjU5AIpHUMf1lt0IGtDSx/WW3QgyQ0lRQVZHLiRVU0RFVVIuSVFfTEFTVFNBTEVQUklDRS40LzEvMjAxNi42LzMwLzIwMTYBAAAAAu1aAAIAAAAQMS4xMjkzMjYzNDE0NjE1NACKR1DH9ZbdCP1E08f1lt0IMkNJUUFW</t>
        </is>
      </c>
      <c r="W1" t="inlineStr">
        <is>
          <t>Ry4kVVNERVVSLklRX0xBU1RTQUxFUFJJQ0UuNy8xLzIwMTYuOS8zMC8yMDE2AQAAAALtWgACAAAAEDEuMTE2MDEwODg3OTAyMTcAikdQx/WW3QjoktPH9ZbdCDRDSVFBVkcuJFVTREVVUi5JUV9MQVNUU0FMRVBSSUNFLjEwLzEvMjAxNi4xMi8zMS8yMDE2AQAAAALtWgACAAAAEDEuMDc4MzA1MTQ3MDY1MjIAikdQx/WW3QjA4MzH9ZbdCDJDSVFBVkcuJFVTREVVUi5JUV9MQVNUU0FMRVBSSUNFLjEvMS8yMDE3LjMvMzEvMjAxNwEAAAAC7VoAAgAAAAwxLjA2NTU4MDkwMzkAikdQx/WW3QiRfM3H9ZbdCDJDSVFBVkcuJFVTREVVUi5JUV9MQVNUU0FMRVBSSUNFLjQvMS8yMDE3LjYvMzAvMjAxNwEAAAAC7VoAAgAAABAxLjEwMDE0Mzc5NDE3NTgyAIpHUMf1lt0IgMrNx/WW3QgyQ0lRQVZHLiRVU0RFVVIuSVFfTEFTVFNBTEVQUklDRS43LzEvMjAxNy45LzMwLzIwMTcBAAAAAu1aAAIAAAAQMS4xNzQ4NjU0Mzk0MzQ3OACKR1DH9ZbdCF4/zsf1lt0INENJUUFWRy4kVVNERVVSLklRX0xBU1RTQUxFUFJJQ0UuMTAvMS8yMDE3LjEyLzMxLzIwMTcBAAAAAu1aAAIAAAAQMS4xNzgwOTI4NTQyMTczOQCKR1DH9ZbdCD20zsf1lt0IMkNJUUFWRy4kVVNERVVSLklRX0xBU1RTQUxFUFJJQ0UuMS8xLzIwMTguMy8zMS8yMDE4AQAAAALtWgACAAAAEDEuMjI4OTIwNzcwOTQ0NDQAikdQx/WW3QglAs/H9ZbdCDJDSVFBVkcu</t>
        </is>
      </c>
      <c r="X1" t="inlineStr">
        <is>
          <t>JFVTREVVUi5JUV9MQVNUU0FMRVBSSUNFLjQvMS8yMDE4LjYvMzAvMjAxOAEAAAAC7VoAAgAAABAxLjE5MTcwNzIxODUzODQ2AIpHUMf1lt0ICHfPx/WW3QgyQ0lRQVZHLiRVU0RFVVIuSVFfTEFTVFNBTEVQUklDRS43LzEvMjAxOC45LzMwLzIwMTgBAAAAAu1aAAIAAAAQMS4xNjI3NzQwMTI1OTc4MwCKR1DH9ZbdCOfrz8f1lt0INENJUUFWRy4kVVNERVVSLklRX0xBU1RTQUxFUFJJQ0UuMTAvMS8yMDE4LjEyLzMxLzIwMTgBAAAAAu1aAAIAAAAQMS4xNDA5ODMzMDE1MTA4NwCKR1DH9ZbdCMdg0Mf1lt0IMkNJUUFWRy4kVVNERVVSLklRX0xBU1RTQUxFUFJJQ0UuMS8xLzIwMTkuMy8zMS8yMDE5AQAAAALtWgACAAAAEDEuMTM1NTI1NTY2MDMzMzMAikdQx/WW3Qic/NDH9ZbdCDJDSVFBVkcuJFVTREVVUi5JUV9MQVNUU0FMRVBSSUNFLjQvMS8yMDE5LjYvMzAvMjAxOQEAAAAC7VoAAgAAABAxLjEyMzgzNDIzMDc2OTIzAIpHUMf1lt0IfnHRx/WW3QgyQ0lRQVZHLiRVU0RFVVIuSVFfTEFTVFNBTEVQUklDRS43LzEvMjAxOS45LzMwLzIwMTkBAAAAAu1aAAIAAAAQMS4xMTE3NzE5MTQ1OTc4MwCKR1DH9ZbdCF7m0cf1lt0INENJUUFWRy4kVVNERVVSLklRX0xBU1RTQUxFUFJJQ0UuMTAvMS8yMDE5LjEyLzMxLzIwMTkBAAAAAu1aAAIAAAAPMS4xMDczMDQxNTU4NTg3AIpHUMf1lt0IMoLSx/WW3QgyQ0lRQVZH</t>
        </is>
      </c>
      <c r="Y1" t="inlineStr">
        <is>
          <t>LiRVU0RFVVIuSVFfTEFTVFNBTEVQUklDRS4xLzEvMjAyMC4zLzMxLzIwMjABAAAAAu1aAAIAAAAQMS4xMDIzMjYxNTI0OTQ1MQCKR1DH9ZbdCBT30sf1lt0IMkNJUUFWRy4kVVNERVVSLklRX0xBU1RTQUxFUFJJQ0UuNC8xLzIwMjAuNi8zMC8yMDIwAQAAAALtWgACAAAAEDEuMTAxMjQ5NDQxMTIwODgAikdQx/WW3Qjxa9PH9ZbdCDJDSVFBVkcuJFVTREVVUi5JUV9MQVNUU0FMRVBSSUNFLjcvMS8yMDIwLjkvMzAvMjAyMAEAAAAC7VoAAgAAABAxLjE2ODkzMDk0MzUyMTc0AIpHUMf1lt0I2bnTx/WW3Qg0Q0lRQVZHLiRVU0RFVVIuSVFfTEFTVFNBTEVQUklDRS4xMC8xLzIwMjAuMTIvMzEvMjAyMAEAAAAC7VoAAgAAABAxLjE5MjYyNzQ0NDgwNDM1AIpHUMf1lt0ItAfNx/WW3QgyQ0lRQVZHLiRVU0RFVVIuSVFfTEFTVFNBTEVQUklDRS4xLzEvMjAyMS4zLzMxLzIwMjEBAAAAAu1aAAIAAAAMMS4yMDUyNTgzNjA4AIpHUMf1lt0IkXzNx/WW3QgyQ0lRQVZHLiRVU0RFVVIuSVFfTEFTVFNBTEVQUklDRS40LzEvMjAyMS42LzMwLzIwMjEBAAAAAu1aAAIAAAAQMS4yMDQ3MTU2NTk1MDU0OQCKR1DH9ZbdCHHxzcf1lt0IMkNJUUFWRy4kVVNERVVSLklRX0xBU1RTQUxFUFJJQ0UuNy8xLzIwMjEuOS8zMC8yMDIxAQAAAALtWgACAAAAEDEuMTc4OTMwOTU2Njk1NjUAikdQx/WW3QhUZs7H9ZbdCDRDSVFBVkcuJFVT</t>
        </is>
      </c>
      <c r="Z1" t="inlineStr">
        <is>
          <t>REVVUi5JUV9MQVNUU0FMRVBSSUNFLjEwLzEvMjAyMS4xMi8zMS8yMDIxAQAAAALtWgACAAAAEDEuMTQzNjMwNjk2MzA0MzUAikdQx/WW3Qg9tM7H9ZbdCDJDSVFBVkcuJFVTREVVUi5JUV9MQVNUU0FMRVBSSUNFLjEvMS8yMDIyLjMvMzEvMjAyMgEAAAAC7VoAAgAAABAxLjEyMjM2ODIyODYxMTExAIpHUMf1lt0IGynPx/WW3QgyQ0lRQVZHLiRVU0RFVVIuSVFfTEFTVFNBTEVQUklDRS40LzEvMjAyMi42LzMwLzIwMjIBAAAAAu1aAAIAAAAQMS4wNjUwODM3NDczODQ2MgCKR1DH9ZbdCP6dz8f1lt0IMkNJUUFWRy4kVVNERVVSLklRX0xBU1RTQUxFUFJJQ0UuNy8xLzIwMjIuOS8zMC8yMDIyAQAAAALtWgACAAAADTEuMDA3OTc0NTE5MjUAikdQx/WW3QjdEtDH9ZbdCDRDSVFBVkcuJFVTREVVUi5JUV9MQVNUU0FMRVBSSUNFLjEwLzEvMjAyMi4xMi8zMS8yMDIyAQAAAALtWgACAAAAEDEuMDIxMzA3MTA2NjMwNDMAikdQx/WW3Qi8h9DH9ZbdCDJDSVFBVkcuJFVTREVVUi5JUV9MQVNUU0FMRVBSSUNFLjEvMS8yMDIzLjMvMzEvMjAyMwEAAAAC7VoAAgAAABAxLjA3MjQ1MDAxNjQzMzMzAIpHUMf1lt0InPzQx/WW3QgyQ0lRQVZHLiRVU0RFVVIuSVFfTEFTVFNBTEVQUklDRS40LzEvMjAyMy42LzMwLzIwMjMBAAAAAu1aAAIAAAAQMS4wODg0OTUzNjYzMjk2NwCKR1DH9ZbdCHmY0cf1lt0IMkNJUUFWRy4kVVNE</t>
        </is>
      </c>
      <c r="AA1" t="inlineStr">
        <is>
          <t>RVVSLklRX0xBU1RTQUxFUFJJQ0UuNy8xLzIwMjMuOS8zMC8yMDIzAQAAAALtWgACAAAAEDEuMDg4NDU3MjUwNjE5NTcAikdQx/WW3QhUDdLH9ZbdCDRDSVFBVkcuJFVTREVVUi5JUV9MQVNUU0FMRVBSSUNFLjEwLzEvMjAyMy4xMi8zMS8yMDIzAQAAAALtWgACAAAAEDEuMDc2MzgxNDQwMDg2OTYAikdQx/WW3QgygtLH9ZbdCDJDSVFBVkcuJFVTREVVUi5JUV9MQVNUU0FMRVBSSUNFLjEvMS8yMDI0LjMvMzEvMjAyNAEAAAAC7VoAAgAAABAxLjA4NTU4NDAxNjg1NzE0AIpHUMf1lt0IBR7Tx/WW3QgyQ0lRQVZHLiRVU0RFVVIuSVFfTEFTVFNBTEVQUklDRS40LzEvMjAyNC42LzMwLzIwMjQBAAAAAu1aAAIAAAAQMS4wNzYzMzU2MjkxMjA4OACKR1DH9ZbdCPFr08f1lt0IMkNJUUFWRy4kVVNERVVSLklRX0xBU1RTQUxFUFJJQ0UuNy8xLzIwMjQuOS8zMC8yMDI0AQAAAALtWgACAAAAEDEuMDk5MDgxMzg1MzI2MDkAikdQx/WW3QjS4NPH9ZbdCDNDSVFBVkcuJFVTREVVUi5JUV9MQVNUU0FMRVBSSUNFLjEvMS8yMDExLjEyLzMxLzIwMTEBAAAAAu1aAAIAAAAQMS4zOTIzNjg4NjY4ODQ5MwCKR1DH9ZbdCIbtx8f1lt0IM0NJUUFWRy4kVVNERVVSLklRX0xBU1RTQUxFUFJJQ0UuMS8xLzIwMTIuMTIvMzEvMjAxMgEAAAAC7VoAAgAAABAxLjI4NTgwMDMzNzkzOTg5AIpHUMf1lt0IlqPNx/WW3QgzQ0lRQVZHLiRV</t>
        </is>
      </c>
      <c r="AB1" t="inlineStr">
        <is>
          <t>U0RFVVIuSVFfTEFTVFNBTEVQUklDRS4xLzEvMjAxMy4xMi8zMS8yMDEzAQAAAALtWgACAAAAEDEuMzI4MTQ2NjU3NDg0OTMAikdQx/WW3QhrGM7H9ZbdCDNDSVFBVkcuJFVTREVVUi5JUV9MQVNUU0FMRVBSSUNFLjEvMS8yMDE0LjEyLzMxLzIwMTQBAAAAAu1aAAIAAAAPMS4zMjg0NzU0Mjg1ODYzAIpHUMf1lt0IVGbOx/WW3QgzQ0lRQVZHLiRVU0RFVVIuSVFfTEFTVFNBTEVQUklDRS4xLzEvMjAxNS4xMi8zMS8yMDE1AQAAAALtWgACAAAAEDEuMTEwMjU2Nzk2ODE2NDQAikdQx/WW3Qg2287H9ZbdCDNDSVFBVkcuJFVTREVVUi5JUV9MQVNUU0FMRVBSSUNFLjEvMS8yMDE2LjEyLzMxLzIwMTYBAAAAAu1aAAIAAAAQMS4xMDY1OTg2NjMyNzg2OQCKR1DH9ZbdCBspz8f1lt0IM0NJUUFWRy4kVVNERVVSLklRX0xBU1RTQUxFUFJJQ0UuMS8xLzIwMTcuMTIvMzEvMjAxNwEAAAAC7VoAAgAAABAxLjEzMDEwMjgyMDkyMzI5AIpHUMf1lt0I/p3Px/WW3QgzQ0lRQVZHLiRVU0RFVVIuSVFfTEFTVFNBTEVQUklDRS4xLzEvMjAxOC4xMi8zMS8yMDE4AQAAAALtWgACAAAAEDEuMTgwODA1MjAzMjA1NDgAikdQx/WW3QjUOdDH9ZbdCDNDSVFBVkcuJFVTREVVUi5JUV9MQVNUU0FMRVBSSUNFLjEvMS8yMDE5LjEyLzMxLzIwMTkBAAAAAu1aAAIAAAAQMS4xMTk1MTAxNzY1MDY4NQCKR1DH9ZbdCLOu0Mf1lt0IM0NJUUFW</t>
        </is>
      </c>
      <c r="AC1" t="inlineStr">
        <is>
          <t>Ry4kVVNERVVSLklRX0xBU1RTQUxFUFJJQ0UuMS8xLzIwMjAuMTIvMzEvMjAyMAEAAAAC7VoAAgAAABAxLjE0MTQ5OTMxODk3NTQxAIpHUMf1lt0IkiPRx/WW3QgzQ0lRQVZHLiRVU0RFVVIuSVFfTEFTVFNBTEVQUklDRS4xLzEvMjAyMS4xMi8zMS8yMDIxAQAAAALtWgACAAAAEDEuMTgyOTUzNTYwNDQ2NTgAikdQx/WW3Qh5mNHH9ZbdCDNDSVFBVkcuJFVTREVVUi5JUV9MQVNUU0FMRVBSSUNFLjEvMS8yMDIyLjEyLzMxLzIwMjIBAAAAAu1aAAIAAAAQMS4wNTM3Nzk5MjEwMDgyMgCKR1DH9ZbdCEc00sf1lt0IM0NJUUFWRy4kVVNERVVSLklRX0xBU1RTQUxFUFJJQ0UuMS8xLzIwMjMuMTIvMzEvMjAyMwEAAAAC7VoAAgAAABAxLjA4MTQ3NTk5ODI0NjU4AIpHUMf1lt0IKqnSx/WW3QgyQ0lRQVZHLiRVU0RKUFkuSVFfTEFTVFNBTEVQUklDRS4xLzEvMjAxMC4zLzMxLzIwMTABAAAAAu1aAAIAAAASMC4wMTEwMTg5MjY0ODg4ODg5AIpHUMf1lt0I2MbHx/WW3QgyQ0lRQVZHLiRVU0RKUFkuSVFfTEFTVFNBTEVQUklDRS40LzEvMjAxMC42LzMwLzIwMTABAAAAAu1aAAIAAAASMC4wMTA4NjYyNDY2ODEzMTg3AIpHUMf1lt0IFFDPx/WW3QgyQ0lRQVZHLiRVU0RKUFkuSVFfTEFTVFNBTEVQUklDRS43LzEvMjAxMC45LzMwLzIwMTABAAAAAu1aAAIAAAASMC4wMTE2NTU5NjMyMjgyNjA5AIpHUMf1lt0I9MTPx/WW</t>
        </is>
      </c>
      <c r="AD1" t="inlineStr">
        <is>
          <t>3Qg0Q0lRQVZHLiRVU0RKUFkuSVFfTEFTVFNBTEVQUklDRS4xMC8xLzIwMTAuMTIvMzEvMjAxMAEAAAAC7VoAAgAAABIwLjAxMjExNjg2MDQ2NzM5MTMAikdQx/WW3QjUOdDH9ZbdCDJDSVFBVkcuJFVTREpQWS5JUV9MQVNUU0FMRVBSSUNFLjEvMS8yMDExLjMvMzEvMjAxMQEAAAAC7VoAAgAAABIwLjAxMjE1NzM2NTEzMzMzMzMAikdQx/WW3Qiv1dDH9ZbdCDJDSVFBVkcuJFVTREpQWS5JUV9MQVNUU0FMRVBSSUNFLjQvMS8yMDExLjYvMzAvMjAxMQEAAAAC7VoAAgAAABIwLjAxMjI2NTEyNDQyODU3MTQAikdQx/WW3QiEStHH9ZbdCDJDSVFBVkcuJFVTREpQWS5JUV9MQVNUU0FMRVBSSUNFLjcvMS8yMDExLjkvMzAvMjAxMQEAAAAC7VoAAgAAABIwLjAxMjg3MjMzNTU5NzgyNjEAikdQx/WW3Qhnv9HH9ZbdCDRDSVFBVkcuJFVTREpQWS5JUV9MQVNUU0FMRVBSSUNFLjEwLzEvMjAxMS4xMi8zMS8yMDExAQAAAALtWgACAAAAEjAuMDEyOTM1NTMwMTA4Njk1NwCKR1DH9ZbdCD5b0sf1lt0IMkNJUUFWRy4kVVNESlBZLklRX0xBU1RTQUxFUFJJQ0UuMS8xLzIwMTIuMy8zMS8yMDEyAQAAAALtWgACAAAAEjAuMDEyNjE4NDQ4ODAyMTk3OACKR1DH9ZbdCBrQ0sf1lt0IMkNJUUFWRy4kVVNESlBZLklRX0xBU1RTQUxFUFJJQ0UuNC8xLzIwMTIuNi8zMC8yMDEyAQAAAALtWgACAAAAEjAuMDEyNDkwMjE0ODkwMTA5</t>
        </is>
      </c>
      <c r="AE1" t="inlineStr">
        <is>
          <t>OQCKR1DH9ZbdCAUe08f1lt0IMkNJUUFWRy4kVVNESlBZLklRX0xBU1RTQUxFUFJJQ0UuNy8xLzIwMTIuOS8zMC8yMDEyAQAAAALtWgACAAAADDAuMDEyNzE5NDIxNQCKR1DH9ZbdCOiS08f1lt0INENJUUFWRy4kVVNESlBZLklRX0xBU1RTQUxFUFJJQ0UuMTAvMS8yMDEyLjEyLzMxLzIwMTIBAAAAAu1aAAIAAAASMC4wMTIzMTQ5NTU3ODI2MDg3AIpHUMf1lt0IwODMx/WW3QgyQ0lRQVZHLiRVU0RKUFkuSVFfTEFTVFNBTEVQUklDRS4xLzEvMjAxMy4zLzMxLzIwMTMBAAAAAu1aAAIAAAASMC4wMTA4NDQzMTk5NTU1NTU2AIpHUMf1lt0InlXNx/WW3QgyQ0lRQVZHLiRVU0RKUFkuSVFfTEFTVFNBTEVQUklDRS40LzEvMjAxMy42LzMwLzIwMTMBAAAAAu1aAAIAAAASMC4wMTAxMjI0MzAxNTM4NDYyAIpHUMf1lt0IgMrNx/WW3QgyQ0lRQVZHLiRVU0RKUFkuSVFfTEFTVFNBTEVQUklDRS43LzEvMjAxMy45LzMwLzIwMTMBAAAAAu1aAAIAAAASMC4wMTAxMTUwMDcxNDEzMDQzAIpHUMf1lt0IaxjOx/WW3Qg0Q0lRQVZHLiRVU0RKUFkuSVFfTEFTVFNBTEVQUklDRS4xMC8xLzIwMTMuMTIvMzEvMjAxMwEAAAAC7VoAAgAAABMwLjAwOTk1OTM4MTUyMTczOTEzAIpHUMf1lt0ISY3Ox/WW3QgyQ0lRQVZHLiRVU0RKUFkuSVFfTEFTVFNBTEVQUklDRS4xLzEvMjAxNC4zLzMxLzIwMTQBAAAAAu1aAAIAAAATMC4wMDk3</t>
        </is>
      </c>
      <c r="AF1" t="inlineStr">
        <is>
          <t>MjkwNTAyODg4ODg4OQCKR1DH9ZbdCCUCz8f1lt0IMkNJUUFWRy4kVVNESlBZLklRX0xBU1RTQUxFUFJJQ0UuNC8xLzIwMTQuNi8zMC8yMDE0AQAAAALtWgACAAAAEjAuMDA5Nzk1ODI1NjA0Mzk1NgCKR1DH9ZbdCAh3z8f1lt0IMkNJUUFWRy4kVVNESlBZLklRX0xBU1RTQUxFUFJJQ0UuNy8xLzIwMTQuOS8zMC8yMDE0AQAAAALtWgACAAAAEzAuMDA5NjIzNTU3NjQxMzA0MzUAikdQx/WW3Qjn68/H9ZbdCDRDSVFBVkcuJFVTREpQWS5JUV9MQVNUU0FMRVBSSUNFLjEwLzEvMjAxNC4xMi8zMS8yMDE0AQAAAALtWgACAAAAEjAuMDA4NzQ0MzA4MjgyNjA4NwCKR1DH9ZbdCMdg0Mf1lt0IMkNJUUFWRy4kVVNESlBZLklRX0xBU1RTQUxFUFJJQ0UuMS8xLzIwMTUuMy8zMS8yMDE1AQAAAALtWgACAAAAEzAuMDA4MzkzMjM2Njc3Nzc3NzgAikdQx/WW3Qiv1dDH9ZbdCDJDSVFBVkcuJFVTREpQWS5JUV9MQVNUU0FMRVBSSUNFLjQvMS8yMDE1LjYvMzAvMjAxNQEAAAAC7VoAAgAAABMwLjAwODI0MTcxMzI2MzczNjI2AIpHUMf1lt0IhErRx/WW3QgyQ0lRQVZHLiRVU0RKUFkuSVFfTEFTVFNBTEVQUklDRS43LzEvMjAxNS45LzMwLzIwMTUBAAAAAu1aAAIAAAATMC4wMDgxODc5MDY1NjUyMTczOQCKR1DH9ZbdCF7m0cf1lt0INENJUUFWRy4kVVNESlBZLklRX0xBU1RTQUxFUFJJQ0UuMTAvMS8yMDE1LjEyLzMxLzIw</t>
        </is>
      </c>
      <c r="AG1" t="inlineStr">
        <is>
          <t>MTUBAAAAAu1aAAIAAAALMC4wMDgyMzcyNDgAikdQx/WW3Qg+W9LH9ZbdCDJDSVFBVkcuJFVTREpQWS5JUV9MQVNUU0FMRVBSSUNFLjEvMS8yMDE2LjMvMzEvMjAxNgEAAAAC7VoAAgAAABIwLjAwODY3NTI1NjE5NzgwMjIAikdQx/WW3Qga0NLH9ZbdCDJDSVFBVkcuJFVTREpQWS5JUV9MQVNUU0FMRVBSSUNFLjQvMS8yMDE2LjYvMzAvMjAxNgEAAAAC7VoAAgAAABMwLjAwOTI2NzM1OTE4NjgxMzE5AIpHUMf1lt0I/UTTx/WW3QgyQ0lRQVZHLiRVU0RKUFkuSVFfTEFTVFNBTEVQUklDRS43LzEvMjAxNi45LzMwLzIwMTYBAAAAAu1aAAIAAAATMC4wMDk3Njk5MzE0ODkxMzA0MwCKR1DH9ZbdCNm508f1lt0INENJUUFWRy4kVVNESlBZLklRX0xBU1RTQUxFUFJJQ0UuMTAvMS8yMDE2LjEyLzMxLzIwMTYBAAAAAu1aAAIAAAATMC4wMDkxNTc4NjgwMzI2MDg2OQCKR1DH9ZbdCMDgzMf1lt0IMkNJUUFWRy4kVVNESlBZLklRX0xBU1RTQUxFUFJJQ0UuMS8xLzIwMTcuMy8zMS8yMDE3AQAAAALtWgACAAAAEzAuMDA4Nzk1Njc0Mjg4ODg4ODkAikdQx/WW3QiRfM3H9ZbdCDJDSVFBVkcuJFVTREpQWS5JUV9MQVNUU0FMRVBSSUNFLjQvMS8yMDE3LjYvMzAvMjAxNwEAAAAC7VoAAgAAABMwLjAwOTAwMzgwMjczNjI2Mzc0AIpHUMf1lt0IgMrNx/WW3QgyQ0lRQVZHLiRVU0RKUFkuSVFfTEFTVFNBTEVQUklDRS43LzEv</t>
        </is>
      </c>
      <c r="AH1" t="inlineStr">
        <is>
          <t>MjAxNy45LzMwLzIwMTcBAAAAAu1aAAIAAAATMC4wMDkwMTY1ODMzOTEzMDQzNQCKR1DH9ZbdCF4/zsf1lt0INENJUUFWRy4kVVNESlBZLklRX0xBU1RTQUxFUFJJQ0UuMTAvMS8yMDE3LjEyLzMxLzIwMTcBAAAAAu1aAAIAAAATMC4wMDg4NjAxNzU5MDIxNzM5MQCKR1DH9ZbdCD20zsf1lt0IMkNJUUFWRy4kVVNESlBZLklRX0xBU1RTQUxFUFJJQ0UuMS8xLzIwMTguMy8zMS8yMDE4AQAAAALtWgACAAAAEzAuMDA5MjM4OTI5NDg4ODg4ODkAikdQx/WW3QglAs/H9ZbdCDJDSVFBVkcuJFVTREpQWS5JUV9MQVNUU0FMRVBSSUNFLjQvMS8yMDE4LjYvMzAvMjAxOAEAAAAC7VoAAgAAABIwLjAwOTE2NDE4MzI5NjcwMzMAikdQx/WW3QgId8/H9ZbdCDJDSVFBVkcuJFVTREpQWS5JUV9MQVNUU0FMRVBSSUNFLjcvMS8yMDE4LjkvMzAvMjAxOAEAAAAC7VoAAgAAABMwLjAwODk3MDc1MDYwODY5NTY1AIpHUMf1lt0I5+vPx/WW3Qg0Q0lRQVZHLiRVU0RKUFkuSVFfTEFTVFNBTEVQUklDRS4xMC8xLzIwMTguMTIvMzEvMjAxOAEAAAAC7VoAAgAAABIwLjAwODg3NTE1ODAzMjYwODcAikdQx/WW3Qi8h9DH9ZbdCDJDSVFBVkcuJFVTREpQWS5JUV9MQVNUU0FMRVBSSUNFLjEvMS8yMDE5LjMvMzEvMjAxOQEAAAAC7VoAAgAAABMwLjAwOTA4MDQ1ODQ0NDQ0NDQ0AIpHUMf1lt0InPzQx/WW3QgyQ0lRQVZHLiRVU0RKUFku</t>
        </is>
      </c>
      <c r="AI1" t="inlineStr">
        <is>
          <t>SVFfTEFTVFNBTEVQUklDRS40LzEvMjAxOS42LzMwLzIwMTkBAAAAAu1aAAIAAAATMC4wMDkwOTk1MTI5NTYwNDM5NgCKR1DH9ZbdCH5x0cf1lt0IMkNJUUFWRy4kVVNESlBZLklRX0xBU1RTQUxFUFJJQ0UuNy8xLzIwMTkuOS8zMC8yMDE5AQAAAALtWgACAAAAEzAuMDA5MzIwMjcxOTIzOTEzMDQAikdQx/WW3QhUDdLH9ZbdCDRDSVFBVkcuJFVTREpQWS5JUV9MQVNUU0FMRVBSSUNFLjEwLzEvMjAxOS4xMi8zMS8yMDE5AQAAAALtWgACAAAAEzAuMDA5MTk4MDA5NTc2MDg2OTYAikdQx/WW3QgygtLH9ZbdCDJDSVFBVkcuJFVTREpQWS5JUV9MQVNUU0FMRVBSSUNFLjEvMS8yMDIwLjMvMzEvMjAyMAEAAAAC7VoAAgAAABMwLjAwOTE3ODE4OTUwNTQ5NDUxAIpHUMf1lt0IFPfSx/WW3QgyQ0lRQVZHLiRVU0RKUFkuSVFfTEFTVFNBTEVQUklDRS40LzEvMjAyMC42LzMwLzIwMjABAAAAAu1aAAIAAAATMC4wMDkyOTgzMDY3OTEyMDg3OQCKR1DH9ZbdCPFr08f1lt0IMkNJUUFWRy4kVVNESlBZLklRX0xBU1RTQUxFUFJJQ0UuNy8xLzIwMjAuOS8zMC8yMDIwAQAAAALtWgACAAAAEzAuMDA5NDIzOTE3MjcxNzM5MTMAikdQx/WW3QjZudPH9ZbdCDRDSVFBVkcuJFVTREpQWS5JUV9MQVNUU0FMRVBSSUNFLjEwLzEvMjAyMC4xMi8zMS8yMDIwAQAAAALtWgACAAAAEzAuMDA5NTc1NDg3MjE3MzkxMzEAikdQx/WW3Qi0</t>
        </is>
      </c>
      <c r="AJ1" t="inlineStr">
        <is>
          <t>B83H9ZbdCDJDSVFBVkcuJFVTREpQWS5JUV9MQVNUU0FMRVBSSUNFLjEvMS8yMDIxLjMvMzEvMjAyMQEAAAAC7VoAAgAAABMwLjAwOTQzNTgwNjI2NjY2NjY3AIpHUMf1lt0IlqPNx/WW3QgyQ0lRQVZHLiRVU0RKUFkuSVFfTEFTVFNBTEVQUklDRS40LzEvMjAyMS42LzMwLzIwMjEBAAAAAu1aAAIAAAATMC4wMDkxMzY2Mzk5NDUwNTQ5NACKR1DH9ZbdCHHxzcf1lt0IMkNJUUFWRy4kVVNESlBZLklRX0xBU1RTQUxFUFJJQ0UuNy8xLzIwMjEuOS8zMC8yMDIxAQAAAALtWgACAAAAEzAuMDA5MDgyNjM4MjI4MjYwODcAikdQx/WW3QhUZs7H9ZbdCDRDSVFBVkcuJFVTREpQWS5JUV9MQVNUU0FMRVBSSUNFLjEwLzEvMjAyMS4xMi8zMS8yMDIxAQAAAALtWgACAAAAEzAuMDA4ODAxODI2NjE5NTY1MjIAikdQx/WW3Qg9tM7H9ZbdCDJDSVFBVkcuJFVTREpQWS5JUV9MQVNUU0FMRVBSSUNFLjEvMS8yMDIyLjMvMzEvMjAyMgEAAAAC7VoAAgAAABMwLjAwODYwNjg3NzE4ODg4ODg5AIpHUMf1lt0IGynPx/WW3QgyQ0lRQVZHLiRVU0RKUFkuSVFfTEFTVFNBTEVQUklDRS40LzEvMjAyMi42LzMwLzIwMjIBAAAAAu1aAAIAAAASMC4wMDc3MTkxNDk2MDQzOTU2AIpHUMf1lt0I/p3Px/WW3QgyQ0lRQVZHLiRVU0RKUFkuSVFfTEFTVFNBTEVQUklDRS43LzEvMjAyMi45LzMwLzIwMjIBAAAAAu1aAAIAAAATMC4wMDcyNDE5</t>
        </is>
      </c>
      <c r="AK1" t="inlineStr">
        <is>
          <t>MTYzMTUyMTczOQCKR1DH9ZbdCN0S0Mf1lt0INENJUUFWRy4kVVNESlBZLklRX0xBU1RTQUxFUFJJQ0UuMTAvMS8yMDIyLjEyLzMxLzIwMjIBAAAAAu1aAAIAAAATMC4wMDcwOTA4ODQzMDQzNDc4MwCKR1DH9ZbdCLyH0Mf1lt0IMkNJUUFWRy4kVVNESlBZLklRX0xBU1RTQUxFUFJJQ0UuMS8xLzIwMjMuMy8zMS8yMDIzAQAAAALtWgACAAAAEzAuMDA3NTU5MDczMDg4ODg4ODkAikdQx/WW3QiSI9HH9ZbdCDJDSVFBVkcuJFVTREpQWS5JUV9MQVNUU0FMRVBSSUNFLjQvMS8yMDIzLjYvMzAvMjAyMwEAAAAC7VoAAgAAABIwLjAwNzI4NjI0MjgwMjE5NzgAkm5Qx/WW3Qh5mNHH9ZbdCDJDSVFBVkcuJFVTREpQWS5JUV9MQVNUU0FMRVBSSUNFLjcvMS8yMDIzLjkvMzAvMjAyMwEAAAAC7VoAAgAAABIwLjAwNjkyMjIzNzc4MjYwODcAkm5Qx/WW3QhUDdLH9ZbdCDRDSVFBVkcuJFVTREpQWS5JUV9MQVNUU0FMRVBSSUNFLjEwLzEvMjAyMy4xMi8zMS8yMDIzAQAAAALtWgACAAAAEzAuMDA2Nzc0MDUyOTM0NzgyNjEAkm5Qx/WW3QgygtLH9ZbdCDJDSVFBVkcuJFVTREpQWS5JUV9MQVNUU0FMRVBSSUNFLjEvMS8yMDI0LjMvMzEvMjAyNAEAAAAC7VoAAgAAABMwLjAwNjczNjYyMTIzMDc2OTIzAJJuUMf1lt0IBR7Tx/WW3QgyQ0lRQVZHLiRVU0RKUFkuSVFfTEFTVFNBTEVQUklDRS40LzEvMjAyNC42LzMwLzIwMjQB</t>
        </is>
      </c>
      <c r="AL1" t="inlineStr">
        <is>
          <t>AAAAAu1aAAIAAAATMC4wMDY0MTU2NTQ4NDYxNTM4NQCSblDH9ZbdCPFr08f1lt0IMkNJUUFWRy4kVVNESlBZLklRX0xBU1RTQUxFUFJJQ0UuNy8xLzIwMjQuOS8zMC8yMDI0AQAAAALtWgACAAAAEzAuMDA2NzIyMDU3MzM2OTU2NTIAkm5Qx/WW3QjS4NPH9ZbdCDNDSVFBVkcuJFVTREpQWS5JUV9MQVNUU0FMRVBSSUNFLjEvMS8yMDExLjEyLzMxLzIwMTEBAAAAAu1aAAIAAAASMC4wMTI1NjA1ODMwOTU4OTA0AJJuUMf1lt0IiPvGx/WW3QgzQ0lRQVZHLiRVU0RKUFkuSVFfTEFTVFNBTEVQUklDRS4xLzEvMjAxMi4xMi8zMS8yMDEyAQAAAALtWgACAAAAEjAuMDEyNTM1NjU4NzU5NTYyOACSblDH9ZbdCJajzcf1lt0IM0NJUUFWRy4kVVNESlBZLklRX0xBU1RTQUxFUFJJQ0UuMS8xLzIwMTMuMTIvMzEvMjAxMwEAAAAC7VoAAgAAABIwLjAxMDI1NzQ2MjE4MzU2MTYAkm5Qx/WW3QhrGM7H9ZbdCDNDSVFBVkcuJFVTREpQWS5JUV9MQVNUU0FMRVBSSUNFLjEvMS8yMDE0LjEyLzMxLzIwMTQBAAAAAu1aAAIAAAATMC4wMDk0NzA4OTk1MDk1ODkwNACSblDH9ZbdCEmNzsf1lt0IM0NJUUFWRy4kVVNESlBZLklRX0xBU1RTQUxFUFJJQ0UuMS8xLzIwMTUuMTIvMzEvMjAxNQEAAAAC7VoAAgAAABIwLjAwODI2NDM4NzQ3Mzk3MjYAkm5Qx/WW3Qg2287H9ZbdCDNDSVFBVkcuJFVTREpQWS5JUV9MQVNUU0FMRVBSSUNF</t>
        </is>
      </c>
      <c r="AM1" t="inlineStr">
        <is>
          <t>LjEvMS8yMDE2LjEyLzMxLzIwMTYBAAAAAu1aAAIAAAATMC4wMDkyMTg5NDk2MDY1NTczOACSblDH9ZbdCBspz8f1lt0IM0NJUUFWRy4kVVNESlBZLklRX0xBU1RTQUxFUFJJQ0UuMS8xLzIwMTcuMTIvMzEvMjAxNwEAAAAC7VoAAgAAABMwLjAwODkxOTUwMjk4NjMwMTM3AJJuUMf1lt0I9MTPx/WW3QgzQ0lRQVZHLiRVU0RKUFkuSVFfTEFTVFNBTEVQUklDRS4xLzEvMjAxOC4xMi8zMS8yMDE4AQAAAALtWgACAAAAEzAuMDA5MDYxMDA4MDI0NjU3NTMAkm5Qx/WW3QjUOdDH9ZbdCDNDSVFBVkcuJFVTREpQWS5JUV9MQVNUU0FMRVBSSUNFLjEvMS8yMDE5LjEyLzMxLzIwMTkBAAAAAu1aAAIAAAATMC4wMDkxNzUyODQ0ODQ5MzE1MQCSblDH9ZbdCLOu0Mf1lt0IM0NJUUFWRy4kVVNESlBZLklRX0xBU1RTQUxFUFJJQ0UuMS8xLzIwMjAuMTIvMzEvMjAyMAEAAAAC7VoAAgAAABMwLjAwOTM2OTY4OTU1MTkxMjU3AJJuUMf1lt0IkiPRx/WW3QgzQ0lRQVZHLiRVU0RKUFkuSVFfTEFTVFNBTEVQUklDRS4xLzEvMjAyMS4xMi8zMS8yMDIxAQAAAALtWgACAAAAEzAuMDA5MTEyNDA0Mjg3NjcxMjMAkm5Qx/WW3Qh5mNHH9ZbdCDNDSVFBVkcuJFVTREpQWS5JUV9MQVNUU0FMRVBSSUNFLjEvMS8yMDIyLjEyLzMxLzIwMjIBAAAAAu1aAAIAAAATMC4wMDc2NTkzOTUxMTc4MDgyMgCSblDH9ZbdCEc00sf1lt0IM0NJUUFW</t>
        </is>
      </c>
      <c r="AN1" t="inlineStr">
        <is>
          <t>Ry4kVVNESlBZLklRX0xBU1RTQUxFUFJJQ0UuMS8xLzIwMjMuMTIvMzEvMjAyMwEAAAAC7VoAAgAAABMwLjAwNzEzMjY2NjkwMTM2OTg2AJJuUMf1lt0IKqnSx/WW3QgyQ0lRQVZHLiRVU0RBVUQuSVFfTEFTVFNBTEVQUklDRS4xLzEvMjAxMC4zLzMxLzIwMTABAAAAAu1aAAIAAAARMC45MDM0NTM3MTgyNjY2NjcAkm5Qx/WW3Qh+rcbH9ZbdCDJDSVFBVkcuJFVTREFVRC5JUV9MQVNUU0FMRVBSSUNFLjQvMS8yMDEwLjYvMzAvMjAxMAEAAAAC7VoAAgAAABAwLjg4MzQxOTQ2MTQzOTU2AJJuUMf1lt0IFFDPx/WW3QgyQ0lRQVZHLiRVU0RBVUQuSVFfTEFTVFNBTEVQUklDRS43LzEvMjAxMC45LzMwLzIwMTABAAAAAu1aAAIAAAARMC45MDQxNDY4NzU5MTMwNDMAkm5Qx/WW3Qj0xM/H9ZbdCDRDSVFBVkcuJFVTREFVRC5JUV9MQVNUU0FMRVBSSUNFLjEwLzEvMjAxMC4xMi8zMS8yMDEwAQAAAALtWgACAAAAETAuOTg3OTQwMjUyNjg0NzgzAJJuUMf1lt0I1DnQx/WW3QgyQ0lRQVZHLiRVU0RBVUQuSVFfTEFTVFNBTEVQUklDRS4xLzEvMjAxMS4zLzMxLzIwMTEBAAAAAu1aAAIAAAAQMS4wMDU1MDc2Njc4MzMzMwCSblDH9ZbdCK/V0Mf1lt0IMkNJUUFWRy4kVVNEQVVELklRX0xBU1RTQUxFUFJJQ0UuNC8xLzIwMTEuNi8zMC8yMDExAQAAAALtWgACAAAADzEuMDYyODM4NzQ0NjA0NACSblDH9ZbdCIRK0cf1lt0I</t>
        </is>
      </c>
      <c r="AO1" t="inlineStr">
        <is>
          <t>MkNJUUFWRy4kVVNEQVVELklRX0xBU1RTQUxFUFJJQ0UuNy8xLzIwMTEuOS8zMC8yMDExAQAAAALtWgACAAAAEDEuMDUxMTIxMTU2NjE5NTcAkm5Qx/WW3Qhnv9HH9ZbdCDRDSVFBVkcuJFVTREFVRC5JUV9MQVNUU0FMRVBSSUNFLjEwLzEvMjAxMS4xMi8zMS8yMDExAQAAAALtWgACAAAAEDEuMDEzMjczMjM3ODM2OTYAkm5Qx/WW3Qg+W9LH9ZbdCDJDSVFBVkcuJFVTREFVRC5JUV9MQVNUU0FMRVBSSUNFLjEvMS8yMDEyLjMvMzEvMjAxMgEAAAAC7VoAAgAAAA8xLjA1NTE2ODIyOTgwMjIAkm5Qx/WW3Qga0NLH9ZbdCDJDSVFBVkcuJFVTREFVRC5JUV9MQVNUU0FMRVBSSUNFLjQvMS8yMDEyLjYvMzAvMjAxMgEAAAAC7VoAAgAAABAxLjAwOTk3OTEwMTU4MjQyAJJuUMf1lt0IBR7Tx/WW3QgyQ0lRQVZHLiRVU0RBVUQuSVFfTEFTVFNBTEVQUklDRS43LzEvMjAxMi45LzMwLzIwMTIBAAAAAu1aAAIAAAAMMS4wMzk1MzIzNTc1AJJuUMf1lt0I6JLTx/WW3Qg0Q0lRQVZHLiRVU0RBVUQuSVFfTEFTVFNBTEVQUklDRS4xMC8xLzIwMTIuMTIvMzEvMjAxMgEAAAAC7VoAAgAAABAxLjAzODEyODc3MzkwMjE3AJJuUMf1lt0IwODMx/WW3QgyQ0lRQVZHLiRVU0RBVUQuSVFfTEFTVFNBTEVQUklDRS4xLzEvMjAxMy4zLzMxLzIwMTMBAAAAAu1aAAIAAAAQMS4wMzg1MzE2NjYzNDQ0NACSblDH9ZbdCJ5Vzcf1lt0IMkNJ</t>
        </is>
      </c>
      <c r="AP1" t="inlineStr">
        <is>
          <t>UUFWRy4kVVNEQVVELklRX0xBU1RTQUxFUFJJQ0UuNC8xLzIwMTMuNi8zMC8yMDEzAQAAAALtWgACAAAAETAuOTkwMjgxOTExMzczNjI2AJJuUMf1lt0IgMrNx/WW3QgyQ0lRQVZHLiRVU0RBVUQuSVFfTEFTVFNBTEVQUklDRS43LzEvMjAxMy45LzMwLzIwMTMBAAAAAu1aAAIAAAARMC45MTU1NjcyMDI3OTM0NzgAkm5Qx/WW3QheP87H9ZbdCDRDSVFBVkcuJFVTREFVRC5JUV9MQVNUU0FMRVBSSUNFLjEwLzEvMjAxMy4xMi8zMS8yMDEzAQAAAALtWgACAAAAETAuOTI3MDMwMTEzMTE5NTY1AJJuUMf1lt0ISY3Ox/WW3QgyQ0lRQVZHLiRVU0RBVUQuSVFfTEFTVFNBTEVQUklDRS4xLzEvMjAxNC4zLzMxLzIwMTQBAAAAAu1aAAIAAAARMC44OTY3Mzc5Nzg1MTExMTEAkm5Qx/WW3QglAs/H9ZbdCDJDSVFBVkcuJFVTREFVRC5JUV9MQVNUU0FMRVBSSUNFLjQvMS8yMDE0LjYvMzAvMjAxNAEAAAAC7VoAAgAAABEwLjkzMjg2NTQ4MTE1Mzg0NgCSblDH9ZbdCAh3z8f1lt0IMkNJUUFWRy4kVVNEQVVELklRX0xBU1RTQUxFUFJJQ0UuNy8xLzIwMTQuOS8zMC8yMDE0AQAAAALtWgACAAAAETAuOTI0OTc3MjQ0MDg2OTU2AJJuUMf1lt0I5+vPx/WW3Qg0Q0lRQVZHLiRVU0RBVUQuSVFfTEFTVFNBTEVQUklDRS4xMC8xLzIwMTQuMTIvMzEvMjAxNAEAAAAC7VoAAgAAABEwLjg1NTA4ODgyMTM4MDQzNQCSblDH9ZbdCMdg</t>
        </is>
      </c>
      <c r="AQ1" t="inlineStr">
        <is>
          <t>0Mf1lt0IMkNJUUFWRy4kVVNEQVVELklRX0xBU1RTQUxFUFJJQ0UuMS8xLzIwMTUuMy8zMS8yMDE1AQAAAALtWgACAAAAETAuNzg2ODU3MTEzNDg4ODg5AJJuUMf1lt0Ir9XQx/WW3QgyQ0lRQVZHLiRVU0RBVUQuSVFfTEFTVFNBTEVQUklDRS40LzEvMjAxNS42LzMwLzIwMTUBAAAAAu1aAAIAAAARMC43Nzc0ODUxMDQzNzM2MjYAkm5Qx/WW3Qh+cdHH9ZbdCDJDSVFBVkcuJFVTREFVRC5JUV9MQVNUU0FMRVBSSUNFLjcvMS8yMDE1LjkvMzAvMjAxNQEAAAAC7VoAAgAAABEwLjcyNTczNTc0ODkyMzkxMwCSblDH9ZbdCF7m0cf1lt0INENJUUFWRy4kVVNEQVVELklRX0xBU1RTQUxFUFJJQ0UuMTAvMS8yMDE1LjEyLzMxLzIwMTUBAAAAAu1aAAIAAAARMC43MjAwOTY4OTg0MDIxNzQAkm5Qx/WW3Qg+W9LH9ZbdCDJDSVFBVkcuJFVTREFVRC5JUV9MQVNUU0FMRVBSSUNFLjEvMS8yMDE2LjMvMzEvMjAxNgEAAAAC7VoAAgAAABEwLjcyMjE3MTQ3NTI5NjcwMwCSblDH9ZbdCBrQ0sf1lt0IMkNJUUFWRy4kVVNEQVVELklRX0xBU1RTQUxFUFJJQ0UuNC8xLzIwMTYuNi8zMC8yMDE2AQAAAALtWgACAAAAETAuNzQ1NTI2MDI1OTM0MDY2AJJuUMf1lt0I/UTTx/WW3QgyQ0lRQVZHLiRVU0RBVUQuSVFfTEFTVFNBTEVQUklDRS43LzEvMjAxNi45LzMwLzIwMTYBAAAAAu1aAAIAAAARMC43NTgxODIzMTY0MTMwNDMAkm5Q</t>
        </is>
      </c>
      <c r="AR1" t="inlineStr">
        <is>
          <t>x/WW3QjZudPH9ZbdCDRDSVFBVkcuJFVTREFVRC5JUV9MQVNUU0FMRVBSSUNFLjEwLzEvMjAxNi4xMi8zMS8yMDE2AQAAAALtWgACAAAAETAuNzQ4NzE0NzQzNjE5NTY1AJJuUMf1lt0ItAfNx/WW3QgyQ0lRQVZHLiRVU0RBVUQuSVFfTEFTVFNBTEVQUklDRS4xLzEvMjAxNy4zLzMxLzIwMTcBAAAAAu1aAAIAAAARMC43NTc2MjE4MTIwMjIyMjIAkm5Qx/WW3QiRfM3H9ZbdCDJDSVFBVkcuJFVTREFVRC5JUV9MQVNUU0FMRVBSSUNFLjQvMS8yMDE3LjYvMzAvMjAxNwEAAAAC7VoAAgAAABEwLjc1MDg5MDg1NTM4NDYxNQCSblDH9ZbdCHHxzcf1lt0IMkNJUUFWRy4kVVNEQVVELklRX0xBU1RTQUxFUFJJQ0UuNy8xLzIwMTcuOS8zMC8yMDE3AQAAAALtWgACAAAAETAuNzg5NDAyNDY3MDY1MjE3AJJuUMf1lt0IXj/Ox/WW3Qg0Q0lRQVZHLiRVU0RBVUQuSVFfTEFTVFNBTEVQUklDRS4xMC8xLzIwMTcuMTIvMzEvMjAxNwEAAAAC7VoAAgAAABEwLjc2ODgzOTc0NzkzNDc4MwCSblDH9ZbdCD20zsf1lt0IMkNJUUFWRy4kVVNEQVVELklRX0xBU1RTQUxFUFJJQ0UuMS8xLzIwMTguMy8zMS8yMDE4AQAAAALtWgACAAAAETAuNzg1OTU4NTI0MDMzMzMzAJJuUMf1lt0IJQLPx/WW3QgyQ0lRQVZHLiRVU0RBVUQuSVFfTEFTVFNBTEVQUklDRS40LzEvMjAxOC42LzMwLzIwMTgBAAAAAu1aAAIAAAARMC43NTY3MzMwODI5</t>
        </is>
      </c>
      <c r="AS1" t="inlineStr">
        <is>
          <t>ODkwMTEAkm5Qx/WW3QgId8/H9ZbdCDJDSVFBVkcuJFVTREFVRC5JUV9MQVNUU0FMRVBSSUNFLjcvMS8yMDE4LjkvMzAvMjAxOAEAAAAC7VoAAgAAABEwLjczMTQ1Mzc2MjM0NzgyNgCSblDH9ZbdCN0S0Mf1lt0INENJUUFWRy4kVVNEQVVELklRX0xBU1RTQUxFUFJJQ0UuMTAvMS8yMDE4LjEyLzMxLzIwMTgBAAAAAu1aAAIAAAARMC43MTcwNTQ2MjA3MTczOTEAkm5Qx/WW3Qi8h9DH9ZbdCDJDSVFBVkcuJFVTREFVRC5JUV9MQVNUU0FMRVBSSUNFLjEvMS8yMDE5LjMvMzEvMjAxOQEAAAAC7VoAAgAAABEwLjcxMjM5NTczNDUxMTExMQCSblDH9ZbdCJz80Mf1lt0IMkNJUUFWRy4kVVNEQVVELklRX0xBU1RTQUxFUFJJQ0UuNC8xLzIwMTkuNi8zMC8yMDE5AQAAAALtWgACAAAAETAuNzAwMTU3OTY1MzczNjI2AJJuUMf1lt0IfnHRx/WW3QgyQ0lRQVZHLiRVU0RBVUQuSVFfTEFTVFNBTEVQUklDRS43LzEvMjAxOS45LzMwLzIwMTkBAAAAAu1aAAIAAAARMC42ODU2MzQ4Mzk5MzQ3ODMAkm5Qx/WW3QhUDdLH9ZbdCDRDSVFBVkcuJFVTREFVRC5JUV9MQVNUU0FMRVBSSUNFLjEwLzEvMjAxOS4xMi8zMS8yMDE5AQAAAALtWgACAAAAETAuNjgzNzk3NzY0NTU0MzQ4AJJuUMf1lt0IMoLSx/WW3QgyQ0lRQVZHLiRVU0RBVUQuSVFfTEFTVFNBTEVQUklDRS4xLzEvMjAyMC4zLzMxLzIwMjABAAAAAu1aAAIAAAARMC42</t>
        </is>
      </c>
      <c r="AT1" t="inlineStr">
        <is>
          <t>NTgyNzUxNzk0MTc1ODIAkm5Qx/WW3QgU99LH9ZbdCDJDSVFBVkcuJFVTREFVRC5JUV9MQVNUU0FMRVBSSUNFLjQvMS8yMDIwLjYvMzAvMjAyMAEAAAAC7VoAAgAAABEwLjY1Njk0NjM4MjEyMDg3OQCSblDH9ZbdCPFr08f1lt0IMkNJUUFWRy4kVVNEQVVELklRX0xBU1RTQUxFUFJJQ0UuNy8xLzIwMjAuOS8zMC8yMDIwAQAAAALtWgACAAAAETAuNzE0ODY3ODYzOTEzMDQzAJJuUMf1lt0I2bnTx/WW3Qg0Q0lRQVZHLiRVU0RBVUQuSVFfTEFTVFNBTEVQUklDRS4xMC8xLzIwMjAuMTIvMzEvMjAyMAEAAAAC7VoAAgAAABEwLjczMTYxOTYyMDI5MzQ3OACSblDH9ZbdCLQHzcf1lt0IMkNJUUFWRy4kVVNEQVVELklRX0xBU1RTQUxFUFJJQ0UuMS8xLzIwMjEuMy8zMS8yMDIxAQAAAALtWgACAAAAETAuNzcyNDY4NDU3Njg4ODg5AJJuUMf1lt0IlqPNx/WW3QgyQ0lRQVZHLiRVU0RBVUQuSVFfTEFTVFNBTEVQUklDRS40LzEvMjAyMS42LzMwLzIwMjEBAAAAAu1aAAIAAAARMC43Njk3NzQ0MDA0NzI1MjcAkm5Qx/WW3Qhx8c3H9ZbdCDJDSVFBVkcuJFVTREFVRC5JUV9MQVNUU0FMRVBSSUNFLjcvMS8yMDIxLjkvMzAvMjAyMQEAAAAC7VoAAgAAABEwLjczNDg0NjAzODE0MTMwNACSblDH9ZbdCFRmzsf1lt0INENJUUFWRy4kVVNEQVVELklRX0xBU1RTQUxFUFJJQ0UuMTAvMS8yMDIxLjEyLzMxLzIwMjEBAAAAAu1a</t>
        </is>
      </c>
      <c r="AU1" t="inlineStr">
        <is>
          <t>AAIAAAARMC43Mjg1NDE4NzE5MzQ3ODMAkm5Qx/WW3Qg9tM7H9ZbdCDJDSVFBVkcuJFVTREFVRC5JUV9MQVNUU0FMRVBSSUNFLjEvMS8yMDIyLjMvMzEvMjAyMgEAAAAC7VoAAgAAABEwLjcyNDM1NzEyMjA1NTU1NgCSblDH9ZbdCBspz8f1lt0IMkNJUUFWRy4kVVNEQVVELklRX0xBU1RTQUxFUFJJQ0UuNC8xLzIwMjIuNi8zMC8yMDIyAQAAAALtWgACAAAAETAuNzE0NjkwMDE4NTgyNDE4AJJuUMf1lt0I/p3Px/WW3QgyQ0lRQVZHLiRVU0RBVUQuSVFfTEFTVFNBTEVQUklDRS43LzEvMjAyMi45LzMwLzIwMjIBAAAAAu1aAAIAAAARMC42ODM4MTIxNzMzMjYwODcAkm5Qx/WW3QjdEtDH9ZbdCDRDSVFBVkcuJFVTREFVRC5JUV9MQVNUU0FMRVBSSUNFLjEwLzEvMjAyMi4xMi8zMS8yMDIyAQAAAALtWgACAAAAETAuNjU3NTI1MjM4NjMwNDM1AJJuUMf1lt0IvIfQx/WW3QgyQ0lRQVZHLiRVU0RBVUQuSVFfTEFTVFNBTEVQUklDRS4xLzEvMjAyMy4zLzMxLzIwMjMBAAAAAu1aAAIAAAARMC42ODM1MzU2NzE2NDQ0NDQAkm5Qx/WW3QiSI9HH9ZbdCDJDSVFBVkcuJFVTREFVRC5JUV9MQVNUU0FMRVBSSUNFLjQvMS8yMDIzLjYvMzAvMjAyMwEAAAAC7VoAAgAAABEwLjY2Nzk5NTk3NjE4NjgxMwCSblDH9ZbdCHmY0cf1lt0IMkNJUUFWRy4kVVNEQVVELklRX0xBU1RTQUxFUFJJQ0UuNy8xLzIwMjMuOS8zMC8yMDIz</t>
        </is>
      </c>
      <c r="AV1" t="inlineStr">
        <is>
          <t>AQAAAALtWgACAAAAETAuNjU0OTMzNTQ4MDU0MzQ4AJJuUMf1lt0IVA3Sx/WW3Qg0Q0lRQVZHLiRVU0RBVUQuSVFfTEFTVFNBTEVQUklDRS4xMC8xLzIwMjMuMTIvMzEvMjAyMwEAAAAC7VoAAgAAABAwLjY1MTYzOTI1NTk4OTEzAJJuUMf1lt0IKqnSx/WW3QgyQ0lRQVZHLiRVU0RBVUQuSVFfTEFTVFNBTEVQUklDRS4xLzEvMjAyNC4zLzMxLzIwMjQBAAAAAu1aAAIAAAARMC42NTc2MzAzNzkxNzU4MjQAkm5Qx/WW3QgFHtPH9ZbdCDJDSVFBVkcuJFVTREFVRC5JUV9MQVNUU0FMRVBSSUNFLjQvMS8yMDI0LjYvMzAvMjAyNAEAAAAC7VoAAgAAABEwLjY1ODk4MjY3NjYxNTM4NQCSblDH9ZbdCPFr08f1lt0IMkNJUUFWRy4kVVNEQVVELklRX0xBU1RTQUxFUFJJQ0UuNy8xLzIwMjQuOS8zMC8yMDI0AQAAAALtWgACAAAAETAuNjY5OTg0OTU2NTY1MjE3AJJuUMf1lt0I0uDTx/WW3QgzQ0lRQVZHLiRVU0RBVUQuSVFfTEFTVFNBTEVQUklDRS4xLzEvMjAxMS4xMi8zMS8yMDExAQAAAALtWgACAAAAEDEuMDMzMjU1NjE2ODYwMjcAkm5Qx/WW3Qi9w8XH9ZbdCDNDSVFBVkcuJFVTREFVRC5JUV9MQVNUU0FMRVBSSUNFLjEvMS8yMDEyLjEyLzMxLzIwMTIBAAAAAu1aAAIAAAAQMS4wMzU3MTkyMTEwNTE5MQCSblDH9ZbdCJajzcf1lt0IM0NJUUFWRy4kVVNEQVVELklRX0xBU1RTQUxFUFJJQ0UuMS8xLzIwMTMuMTIv</t>
        </is>
      </c>
      <c r="AW1" t="inlineStr">
        <is>
          <t>MzEvMjAxMwEAAAAC7VoAAgAAABAwLjk2NzQwMzk5MTY5ODYzAJJuUMf1lt0IaxjOx/WW3QgzQ0lRQVZHLiRVU0RBVUQuSVFfTEFTVFNBTEVQUklDRS4xLzEvMjAxNC4xMi8zMS8yMDE0AQAAAALtWgACAAAAETAuOTAyMzY1MDgxODQ2NTc1AJJuUMf1lt0ISY3Ox/WW3QgzQ0lRQVZHLiRVU0RBVUQuSVFfTEFTVFNBTEVQUklDRS4xLzEvMjAxNS4xMi8zMS8yMDE1AQAAAALtWgACAAAAETAuNzUyMjg3MzY1MTEyMzI5AJJuUMf1lt0INtvOx/WW3QgzQ0lRQVZHLiRVU0RBVUQuSVFfTEFTVFNBTEVQUklDRS4xLzEvMjAxNi4xMi8zMS8yMDE2AQAAAALtWgACAAAAETAuNzQzNzAyMTkxNjI1NjgzAJJuUMf1lt0IFFDPx/WW3QgzQ0lRQVZHLiRVU0RBVUQuSVFfTEFTVFNBTEVQUklDRS4xLzEvMjAxNy4xMi8zMS8yMDE3AQAAAALtWgACAAAAETAuNzY2NzgxNjg0MTE1MDY5AJJuUMf1lt0I9MTPx/WW3QgzQ0lRQVZHLiRVU0RBVUQuSVFfTEFTVFNBTEVQUklDRS4xLzEvMjAxOC4xMi8zMS8yMDE4AQAAAALtWgACAAAAEDAuNzQ3NTY2NDM1NDk4NjMAkm5Qx/WW3QjUOdDH9ZbdCDNDSVFBVkcuJFVTREFVRC5JUV9MQVNUU0FMRVBSSUNFLjEvMS8yMDE5LjEyLzMxLzIwMTkBAAAAAu1aAAIAAAARMC42OTUzOTEyMDcwMzU2MTYAkm5Qx/WW3QizrtDH9ZbdCDNDSVFBVkcuJFVTREFVRC5JUV9MQVNUU0FMRVBSSUNFLjEv</t>
        </is>
      </c>
      <c r="AX1" t="inlineStr">
        <is>
          <t>MS8yMDIwLjEyLzMxLzIwMjABAAAAAu1aAAIAAAARMC42OTA2MDY1ODY0NjcyMTMAkm5Qx/WW3QiSI9HH9ZbdCDNDSVFBVkcuJFVTREFVRC5JUV9MQVNUU0FMRVBSSUNFLjEvMS8yMDIxLjEyLzMxLzIwMjEBAAAAAu1aAAIAAAARMC43NTEyNDE5NzA4NTQ3OTQAkm5Qx/WW3Qhnv9HH9ZbdCDNDSVFBVkcuJFVTREFVRC5JUV9MQVNUU0FMRVBSSUNFLjEvMS8yMDIyLjEyLzMxLzIwMjIBAAAAAu1aAAIAAAARMC42OTQ4ODIxMjIxMjYwMjcAkm5Qx/WW3QhHNNLH9ZbdCDNDSVFBVkcuJFVTREFVRC5JUV9MQVNUU0FMRVBSSUNFLjEvMS8yMDIzLjEyLzMxLzIwMjMBAAAAAu1aAAIAAAARMC42NjQ0MTI0NDQ1Mjg3NjcAkm5Qx/WW3QgqqdLH9ZbdCDJDSVFBVkcuJFVTRElOUi5JUV9MQVNUU0FMRVBSSUNFLjEvMS8yMDEwLjMvMzEvMjAxMAEAAAAC7VoAAgAAABIwLjAyMTc4MzI0ODY2NjY2NjcAkm5Qx/WW3QjInMXH9ZbdCDJDSVFBVkcuJFVTRElOUi5JUV9MQVNUU0FMRVBSSUNFLjQvMS8yMDEwLjYvMzAvMjAxMAEAAAAC7VoAAgAAABIwLjAyMTkyNDY3MDg1NzE0MjkAkm5Qx/WW3QgUUM/H9ZbdCDJDSVFBVkcuJFVTRElOUi5JUV9MQVNUU0FMRVBSSUNFLjcvMS8yMDEwLjkvMzAvMjAxMAEAAAAC7VoAAgAAAAowLjAyMTUyNzEyAJJuUMf1lt0I9MTPx/WW3Qg0Q0lRQVZHLiRVU0RJTlIuSVFfTEFTVFNBTEVQUklD</t>
        </is>
      </c>
      <c r="AY1" t="inlineStr">
        <is>
          <t>RS4xMC8xLzIwMTAuMTIvMzEvMjAxMAEAAAAC7VoAAgAAABIwLjAyMjMxMTgxOTMzNjk1NjUAkm5Qx/WW3QjHYNDH9ZbdCDJDSVFBVkcuJFVTRElOUi5JUV9MQVNUU0FMRVBSSUNFLjEvMS8yMDExLjMvMzEvMjAxMQEAAAAC7VoAAgAAABIwLjAyMjEwNDQwMjE3Nzc3NzgAkm5Qx/WW3Qiv1dDH9ZbdCDJDSVFBVkcuJFVTRElOUi5JUV9MQVNUU0FMRVBSSUNFLjQvMS8yMDExLjYvMzAvMjAxMQEAAAAC7VoAAgAAABIwLjAyMjM4MDIyNTEwOTg5MDEAkm5Qx/WW3QiEStHH9ZbdCDJDSVFBVkcuJFVTRElOUi5JUV9MQVNUU0FMRVBSSUNFLjcvMS8yMDExLjkvMzAvMjAxMQEAAAAC7VoAAgAAAA0wLjAyMTg4NzE0NTc1AJJuUMf1lt0IZ7/Rx/WW3Qg0Q0lRQVZHLiRVU0RJTlIuSVFfTEFTVFNBTEVQUklDRS4xMC8xLzIwMTEuMTIvMzEvMjAxMQEAAAAC7VoAAgAAABIwLjAxOTcxOTM0NDczOTEzMDQAkm5Qx/WW3Qg+W9LH9ZbdCDJDSVFBVkcuJFVTRElOUi5JUV9MQVNUU0FMRVBSSUNFLjEvMS8yMDEyLjMvMzEvMjAxMgEAAAAC7VoAAgAAABIwLjAxOTkxMDc2NDg1NzE0MjkAkm5Qx/WW3Qga0NLH9ZbdCDJDSVFBVkcuJFVTRElOUi5JUV9MQVNUU0FMRVBSSUNFLjQvMS8yMDEyLjYvMzAvMjAxMgEAAAAC7VoAAgAAABIwLjAxODU0NDA0OTUxNjQ4MzUAkm5Qx/WW3Qj9RNPH9ZbdCDJDSVFBVkcuJFVTRElOUi5JUV9M</t>
        </is>
      </c>
      <c r="AZ1" t="inlineStr">
        <is>
          <t>QVNUU0FMRVBSSUNFLjcvMS8yMDEyLjkvMzAvMjAxMgEAAAAC7VoAAgAAABIwLjAxODE0NTY1MjA0MzQ3ODMAkm5Qx/WW3QjoktPH9ZbdCDRDSVFBVkcuJFVTRElOUi5JUV9MQVNUU0FMRVBSSUNFLjEwLzEvMjAxMi4xMi8zMS8yMDEyAQAAAALtWgACAAAAEjAuMDE4NDY0NjczMDk3ODI2MQCSblDH9ZbdCMDgzMf1lt0IMkNJUUFWRy4kVVNESU5SLklRX0xBU1RTQUxFUFJJQ0UuMS8xLzIwMTMuMy8zMS8yMDEzAQAAAALtWgACAAAAEjAuMDE4NDU0OTA2Mjg4ODg4OQCSblDH9ZbdCJ5Vzcf1lt0IMkNJUUFWRy4kVVNESU5SLklRX0xBU1RTQUxFUFJJQ0UuNC8xLzIwMTMuNi8zMC8yMDEzAQAAAALtWgACAAAAEjAuMDE3OTI0MDU5ODEzMTg2OACSblDH9ZbdCIDKzcf1lt0IMkNJUUFWRy4kVVNESU5SLklRX0xBU1RTQUxFUFJJQ0UuNy8xLzIwMTMuOS8zMC8yMDEzAQAAAALtWgACAAAAEjAuMDE2MTQzMzAxMjE3MzkxMwCSblDH9ZbdCF4/zsf1lt0INENJUUFWRy4kVVNESU5SLklRX0xBU1RTQUxFUFJJQ0UuMTAvMS8yMDEzLjEyLzMxLzIwMTMBAAAAAu1aAAIAAAARMC4wMTYxMzQ1MTk2NzM5MTMAkm5Qx/WW3QhJjc7H9ZbdCDJDSVFBVkcuJFVTRElOUi5JUV9MQVNUU0FMRVBSSUNFLjEvMS8yMDE0LjMvMzEvMjAxNAEAAAAC7VoAAgAAABIwLjAxNjIwMDU4MDUzMzMzMzMAkm5Qx/WW3QglAs/H9ZbdCDJDSVFB</t>
        </is>
      </c>
      <c r="BA1" t="inlineStr">
        <is>
          <t>VkcuJFVTRElOUi5JUV9MQVNUU0FMRVBSSUNFLjQvMS8yMDE0LjYvMzAvMjAxNAEAAAAC7VoAAgAAABIwLjAxNjcyODcxMDA5ODkwMTEAkm5Qx/WW3QgId8/H9ZbdCDJDSVFBVkcuJFVTRElOUi5JUV9MQVNUU0FMRVBSSUNFLjcvMS8yMDE0LjkvMzAvMjAxNAEAAAAC7VoAAgAAABIwLjAxNjUwODEyNjUzMjYwODcAkm5Qx/WW3Qjn68/H9ZbdCDRDSVFBVkcuJFVTRElOUi5JUV9MQVNUU0FMRVBSSUNFLjEwLzEvMjAxNC4xMi8zMS8yMDE0AQAAAALtWgACAAAAEjAuMDE2MTQwOTkwOTEzMDQzNQCSblDH9ZbdCMdg0Mf1lt0IMkNJUUFWRy4kVVNESU5SLklRX0xBU1RTQUxFUFJJQ0UuMS8xLzIwMTUuMy8zMS8yMDE1AQAAAALtWgACAAAAEjAuMDE2MDY4NTExMzU1NTU1NgCSblDH9ZbdCJz80Mf1lt0IMkNJUUFWRy4kVVNESU5SLklRX0xBU1RTQUxFUFJJQ0UuNC8xLzIwMTUuNi8zMC8yMDE1AQAAAALtWgACAAAAEjAuMDE1NzcwNjY2NzE0Mjg1NwCSblDH9ZbdCH5x0cf1lt0IMkNJUUFWRy4kVVNESU5SLklRX0xBU1RTQUxFUFJJQ0UuNy8xLzIwMTUuOS8zMC8yMDE1AQAAAALtWgACAAAAEjAuMDE1MzkzNzEwNDM0NzgyNgCSblDH9ZbdCF7m0cf1lt0INENJUUFWRy4kVVNESU5SLklRX0xBU1RTQUxFUFJJQ0UuMTAvMS8yMDE1LjEyLzMxLzIwMTUBAAAAAu1aAAIAAAASMC4wMTUxNzQxMTc5MzQ3ODI2AJJuUMf1</t>
        </is>
      </c>
      <c r="BB1" t="inlineStr">
        <is>
          <t>lt0IPlvSx/WW3QgyQ0lRQVZHLiRVU0RJTlIuSVFfTEFTVFNBTEVQUklDRS4xLzEvMjAxNi4zLzMxLzIwMTYBAAAAAu1aAAIAAAASMC4wMTQ4MjQwODMxNDI4NTcxAJJuUMf1lt0IFPfSx/WW3QgyQ0lRQVZHLiRVU0RJTlIuSVFfTEFTVFNBTEVQUklDRS40LzEvMjAxNi42LzMwLzIwMTYBAAAAAu1aAAIAAAASMC4wMTQ5NDc5NjExMjA4NzkxAJJuUMf1lt0I/UTTx/WW3QgyQ0lRQVZHLiRVU0RJTlIuSVFfTEFTVFNBTEVQUklDRS43LzEvMjAxNi45LzMwLzIwMTYBAAAAAu1aAAIAAAASMC4wMTQ5MzMxODgzMTUyMTc0AJJuUMf1lt0I2bnTx/WW3Qg0Q0lRQVZHLiRVU0RJTlIuSVFfTEFTVFNBTEVQUklDRS4xMC8xLzIwMTYuMTIvMzEvMjAxNgEAAAAC7VoAAgAAABIwLjAxNDgzMDYyNTc4MjYwODcAkm5Qx/WW3Qi0B83H9ZbdCDJDSVFBVkcuJFVTRElOUi5JUV9MQVNUU0FMRVBSSUNFLjEvMS8yMDE3LjMvMzEvMjAxNwEAAAAC7VoAAgAAABIwLjAxNDkzNTI1OTIxMTExMTEAkm5Qx/WW3QiRfM3H9ZbdCDJDSVFBVkcuJFVTRElOUi5JUV9MQVNUU0FMRVBSSUNFLjQvMS8yMDE3LjYvMzAvMjAxNwEAAAAC7VoAAgAAABIwLjAxNTUxMDkyMDUyNzQ3MjUAkm5Qx/WW3Qhx8c3H9ZbdCDJDSVFBVkcuJFVTRElOUi5JUV9MQVNUU0FMRVBSSUNFLjcvMS8yMDE3LjkvMzAvMjAxNwEAAAAC7VoAAgAAABIwLjAxNTU1NjY2</t>
        </is>
      </c>
      <c r="BC1" t="inlineStr">
        <is>
          <t>MTgxNTIxNzQAkm5Qx/WW3QheP87H9ZbdCDRDSVFBVkcuJFVTRElOUi5JUV9MQVNUU0FMRVBSSUNFLjEwLzEvMjAxNy4xMi8zMS8yMDE3AQAAAALtWgACAAAAEjAuMDE1NDQ5MTUwMDU0MzQ3OACSblDH9ZbdCD20zsf1lt0IMkNJUUFWRy4kVVNESU5SLklRX0xBU1RTQUxFUFJJQ0UuMS8xLzIwMTguMy8zMS8yMDE4AQAAAALtWgACAAAAEjAuMDE1NTMzMjg4MzExMTExMQCSblDH9ZbdCCUCz8f1lt0IMkNJUUFWRy4kVVNESU5SLklRX0xBU1RTQUxFUFJJQ0UuNC8xLzIwMTguNi8zMC8yMDE4AQAAAALtWgACAAAAEjAuMDE0OTI1NzY2Mjc0NzI1MwCSblDH9ZbdCP6dz8f1lt0IMkNJUUFWRy4kVVNESU5SLklRX0xBU1RTQUxFUFJJQ0UuNy8xLzIwMTguOS8zMC8yMDE4AQAAAALtWgACAAAAEjAuMDE0Mjc0NjUzODY5NTY1MgCSblDH9ZbdCN0S0Mf1lt0INENJUUFWRy4kVVNESU5SLklRX0xBU1RTQUxFUFJJQ0UuMTAvMS8yMDE4LjEyLzMxLzIwMTgBAAAAAu1aAAIAAAASMC4wMTM4ODc5Mjk0MTMwNDM1AJJuUMf1lt0IvIfQx/WW3QgyQ0lRQVZHLiRVU0RJTlIuSVFfTEFTVFNBTEVQUklDRS4xLzEvMjAxOS4zLzMxLzIwMTkBAAAAAu1aAAIAAAASMC4wMTQxOTQ4NzExODg4ODg5AJJuUMf1lt0InPzQx/WW3QgyQ0lRQVZHLiRVU0RJTlIuSVFfTEFTVFNBTEVQUklDRS40LzEvMjAxOS42LzMwLzIwMTkBAAAAAu1a</t>
        </is>
      </c>
      <c r="BD1" t="inlineStr">
        <is>
          <t>AAIAAAASMC4wMTQzODE3NTMxODY4MTMyAJJuUMf1lt0IfnHRx/WW3QgyQ0lRQVZHLiRVU0RJTlIuSVFfTEFTVFNBTEVQUklDRS43LzEvMjAxOS45LzMwLzIwMTkBAAAAAu1aAAIAAAASMC4wMTQyMTU3NTk2NjMwNDM1AJJuUMf1lt0IVA3Sx/WW3Qg0Q0lRQVZHLiRVU0RJTlIuSVFfTEFTVFNBTEVQUklDRS4xMC8xLzIwMTkuMTIvMzEvMjAxOQEAAAAC7VoAAgAAABIwLjAxNDA0MjE0NzY0MTMwNDMAkm5Qx/WW3QgygtLH9ZbdCDJDSVFBVkcuJFVTRElOUi5JUV9MQVNUU0FMRVBSSUNFLjEvMS8yMDIwLjMvMzEvMjAyMAEAAAAC7VoAAgAAABEwLjAxMzc5OTc2ODk1NjA0NACSblDH9ZbdCBT30sf1lt0IMkNJUUFWRy4kVVNESU5SLklRX0xBU1RTQUxFUFJJQ0UuNC8xLzIwMjAuNi8zMC8yMDIwAQAAAALtWgACAAAAEjAuMDEzMTc3NDE5MTA5ODkwMQCSblDH9ZbdCPFr08f1lt0IMkNJUUFWRy4kVVNESU5SLklRX0xBU1RTQUxFUFJJQ0UuNy8xLzIwMjAuOS8zMC8yMDIwAQAAAALtWgACAAAAEjAuMDEzNDUyNTQ4NTMyNjA4NwCSblDH9ZbdCNm508f1lt0INENJUUFWRy4kVVNESU5SLklRX0xBU1RTQUxFUFJJQ0UuMTAvMS8yMDIwLjEyLzMxLzIwMjABAAAAAu1aAAIAAAASMC4wMTM1NTEyMTk5NjczOTEzAJJuUMf1lt0ItAfNx/WW3QgyQ0lRQVZHLiRVU0RJTlIuSVFfTEFTVFNBTEVQUklDRS4xLzEvMjAyMS4z</t>
        </is>
      </c>
      <c r="BE1" t="inlineStr">
        <is>
          <t>LzMxLzIwMjEBAAAAAu1aAAIAAAASMC4wMTM3MTI1NTAxMjIyMjIyAJJuUMf1lt0IlqPNx/WW3QgyQ0lRQVZHLiRVU0RJTlIuSVFfTEFTVFNBTEVQUklDRS40LzEvMjAyMS42LzMwLzIwMjEBAAAAAu1aAAIAAAASMC4wMTM1NjA5NTM0NjE1Mzg1AJJuUMf1lt0IcfHNx/WW3QgyQ0lRQVZHLiRVU0RJTlIuSVFfTEFTVFNBTEVQUklDRS43LzEvMjAyMS45LzMwLzIwMjEBAAAAAu1aAAIAAAASMC4wMTM0OTg2ODIwOTc4MjYxAJJuUMf1lt0IVGbOx/WW3Qg0Q0lRQVZHLiRVU0RJTlIuSVFfTEFTVFNBTEVQUklDRS4xMC8xLzIwMjEuMTIvMzEvMjAyMQEAAAAC7VoAAgAAABIwLjAxMzM0Mzg1NTQ2NzM5MTMAkm5Qx/WW3Qg2287H9ZbdCDJDSVFBVkcuJFVTRElOUi5JUV9MQVNUU0FMRVBSSUNFLjEvMS8yMDIyLjMvMzEvMjAyMgEAAAAC7VoAAgAAABIwLjAxMzI5NTA4MzQzMzMzMzMAkm5Qx/WW3QgbKc/H9ZbdCDJDSVFBVkcuJFVTRElOUi5JUV9MQVNUU0FMRVBSSUNFLjQvMS8yMDIyLjYvMzAvMjAyMgEAAAAC7VoAAgAAABIwLjAxMjk1NDMzMjU3MTQyODYAkm5Qx/WW3Qj+nc/H9ZbdCDJDSVFBVkcuJFVTRElOUi5JUV9MQVNUU0FMRVBSSUNFLjcvMS8yMDIyLjkvMzAvMjAyMgEAAAAC7VoAAgAAABIwLjAxMjUzOTM3NTkwMjE3MzkAkm5Qx/WW3QjdEtDH9ZbdCDRDSVFBVkcuJFVTRElOUi5JUV9MQVNUU0FMRVBS</t>
        </is>
      </c>
      <c r="BF1" t="inlineStr">
        <is>
          <t>SUNFLjEwLzEvMjAyMi4xMi8zMS8yMDIyAQAAAALtWgACAAAAEjAuMDEyMTc2NTExNjQxMzA0MwCSblDH9ZbdCLyH0Mf1lt0IMkNJUUFWRy4kVVNESU5SLklRX0xBU1RTQUxFUFJJQ0UuMS8xLzIwMjMuMy8zMS8yMDIzAQAAAALtWgACAAAAEjAuMDEyMTY3MTE1NTExMTExMQCSblDH9ZbdCJIj0cf1lt0IMkNJUUFWRy4kVVNESU5SLklRX0xBU1RTQUxFUFJJQ0UuNC8xLzIwMjMuNi8zMC8yMDIzAQAAAALtWgACAAAAEjAuMDEyMTcyMDAzNjgxMzE4NwCSblDH9ZbdCHmY0cf1lt0IMkNJUUFWRy4kVVNESU5SLklRX0xBU1RTQUxFUFJJQ0UuNy8xLzIwMjMuOS8zMC8yMDIzAQAAAALtWgACAAAAEjAuMDEyMDk1OTcyMDU0MzQ3OACSblDH9ZbdCFQN0sf1lt0INENJUUFWRy4kVVNESU5SLklRX0xBU1RTQUxFUFJJQ0UuMTAvMS8yMDIzLjEyLzMxLzIwMjMBAAAAAu1aAAIAAAASMC4wMTIwMTM2MzEzNTg2OTU3AJJuUMf1lt0IKqnSx/WW3QgyQ0lRQVZHLiRVU0RJTlIuSVFfTEFTVFNBTEVQUklDRS4xLzEvMjAyNC4zLzMxLzIwMjQBAAAAAu1aAAIAAAASMC4wMTIwNDI1NDAwNTQ5NDUxAJJuUMf1lt0IBR7Tx/WW3QgyQ0lRQVZHLiRVU0RJTlIuSVFfTEFTVFNBTEVQUklDRS40LzEvMjAyNC42LzMwLzIwMjQBAAAAAu1aAAIAAAASMC4wMTE5ODc2NTU0NTA1NDk1AJJuUMf1lt0I8WvTx/WW3QgyQ0lRQVZHLiRVU0RJ</t>
        </is>
      </c>
      <c r="BG1" t="inlineStr">
        <is>
          <t>TlIuSVFfTEFTVFNBTEVQUklDRS43LzEvMjAyNC45LzMwLzIwMjQBAAAAAu1aAAIAAAASMC4wMTE5Mzg4NjU4NDc4MjYxAJJuUMf1lt0I0uDTx/WW3QgzQ0lRQVZHLiRVU0RJTlIuSVFfTEFTVFNBTEVQUklDRS4xLzEvMjAxMS4xMi8zMS8yMDExAQAAAALtWgACAAAAEjAuMDIxNTE3MjQzMzA0MTA5NgCSblDH9ZbdCBOzxMf1lt0IM0NJUUFWRy4kVVNESU5SLklRX0xBU1RTQUxFUFJJQ0UuMS8xLzIwMTIuMTIvMzEvMjAxMgEAAAAC7VoAAgAAABIwLjAxODc2Mzc2NTA4NDY5OTUAkm5Qx/WW3QiWo83H9ZbdCDNDSVFBVkcuJFVTRElOUi5JUV9MQVNUU0FMRVBSSUNFLjEvMS8yMDEzLjEyLzMxLzIwMTMBAAAAAu1aAAIAAAASMC4wMTcxNTUwNDI1NTA2ODQ5AJJuUMf1lt0IaxjOx/WW3QgzQ0lRQVZHLiRVU0RJTlIuSVFfTEFTVFNBTEVQUklDRS4xLzEvMjAxNC4xMi8zMS8yMDE0AQAAAALtWgACAAAAEjAuMDE2Mzk0NzQ5Nzg2MzAxNACSblDH9ZbdCEmNzsf1lt0IM0NJUUFWRy4kVVNESU5SLklRX0xBU1RTQUxFUFJJQ0UuMS8xLzIwMTUuMTIvMzEvMjAxNQEAAAAC7VoAAgAAABIwLjAxNTU5ODczMTI0MTA5NTkAkm5Qx/WW3Qg2287H9ZbdCDNDSVFBVkcuJFVTRElOUi5JUV9MQVNUU0FMRVBSSUNFLjEvMS8yMDE2LjEyLzMxLzIwMTYBAAAAAu1aAAIAAAASMC4wMTQ4ODM5NTMzNDY5OTQ1AJJuUMf1lt0IFFDP</t>
        </is>
      </c>
      <c r="BH1" t="inlineStr">
        <is>
          <t>x/WW3QgzQ0lRQVZHLiRVU0RJTlIuSVFfTEFTVFNBTEVQUklDRS4xLzEvMjAxNy4xMi8zMS8yMDE3AQAAAALtWgACAAAAEjAuMDE1MzY0OTM2NDA4MjE5MgCSblDH9ZbdCPTEz8f1lt0IM0NJUUFWRy4kVVNESU5SLklRX0xBU1RTQUxFUFJJQ0UuMS8xLzIwMTguMTIvMzEvMjAxOAEAAAAC7VoAAgAAABIwLjAxNDY0OTg1ODQ2ODQ5MzIAkm5Qx/WW3QjUOdDH9ZbdCDNDSVFBVkcuJFVTRElOUi5JUV9MQVNUU0FMRVBSSUNFLjEvMS8yMDE5LjEyLzMxLzIwMTkBAAAAAu1aAAIAAAASMC4wMTQyMDgyMzQwMjQ2NTc1AJJuUMf1lt0Is67Qx/WW3QgzQ0lRQVZHLiRVU0RJTlIuSVFfTEFTVFNBTEVQUklDRS4xLzEvMjAyMC4xMi8zMS8yMDIwAQAAAALtWgACAAAAEjAuMDEzNDk1Mjc1NDUzNTUxOQCSblDH9ZbdCJIj0cf1lt0IM0NJUUFWRy4kVVNESU5SLklRX0xBU1RTQUxFUFJJQ0UuMS8xLzIwMjEuMTIvMzEvMjAyMQEAAAAC7VoAAgAAABIwLjAxMzUyNzkxNzA3Mzk3MjYAkm5Qx/WW3Qhnv9HH9ZbdCDNDSVFBVkcuJFVTRElOUi5JUV9MQVNUU0FMRVBSSUNFLjEvMS8yMDIyLjEyLzMxLzIwMjIBAAAAAu1aAAIAAAASMC4wMTI3Mzc3MDgwMTkxNzgxAJJuUMf1lt0IRzTSx/WW3QgzQ0lRQVZHLiRVU0RJTlIuSVFfTEFTVFNBTEVQUklDRS4xLzEvMjAyMy4xMi8zMS8yMDIzAQAAAALtWgACAAAAETAuMDEyMTExNzE1</t>
        </is>
      </c>
      <c r="BI1" t="inlineStr">
        <is>
          <t>NzM5NzI2AJJuUMf1lt0IKqnSx/WW3QgyQ0lRQVZHLiRVU0RCUkwuSVFfTEFTVFNBTEVQUklDRS4xLzEvMjAxMC4zLzMxLzIwMTABAAAAAu1aAAIAAAARMC41NTUxNTQ5NjQzNTU1NTYAkm5Qx/WW3QhSZcTH9ZbdCDJDSVFBVkcuJFVTREJSTC5JUV9MQVNUU0FMRVBSSUNFLjQvMS8yMDEwLjYvMzAvMjAxMAEAAAAC7VoAAgAAABEwLjU1NzkwNzk2ODIzMDc2OQCSblDH9ZbdCBRQz8f1lt0IMkNJUUFWRy4kVVNEQlJMLklRX0xBU1RTQUxFUFJJQ0UuNy8xLzIwMTAuOS8zMC8yMDEwAQAAAALtWgACAAAAETAuNTcxNjQ2MjI2NjczOTEzAJJuUMf1lt0I5+vPx/WW3Qg0Q0lRQVZHLiRVU0RCUkwuSVFfTEFTVFNBTEVQUklDRS4xMC8xLzIwMTAuMTIvMzEvMjAxMAEAAAAC7VoAAgAAABAwLjU4OTEyMDE4OTIzOTEzAJJuUMf1lt0Ix2DQx/WW3QgyQ0lRQVZHLiRVU0RCUkwuSVFfTEFTVFNBTEVQUklDRS4xLzEvMjAxMS4zLzMxLzIwMTEBAAAAAu1aAAIAAAARMC41OTk5NDY5MTgyMzMzMzMAkm5Qx/WW3Qiv1dDH9ZbdCDJDSVFBVkcuJFVTREJSTC5JUV9MQVNUU0FMRVBSSUNFLjQvMS8yMDExLjYvMzAvMjAxMQEAAAAC7VoAAgAAABEwLjYyNzEyNjQ4MjUxNjQ4NACSblDH9ZbdCIRK0cf1lt0IMkNJUUFWRy4kVVNEQlJMLklRX0xBU1RTQUxFUFJJQ0UuNy8xLzIwMTEuOS8zMC8yMDExAQAAAALtWgACAAAAETAuNjE0</t>
        </is>
      </c>
      <c r="BJ1" t="inlineStr">
        <is>
          <t>NTU0MTk2OTQ1NjUyAJJuUMf1lt0IZ7/Rx/WW3Qg0Q0lRQVZHLiRVU0RCUkwuSVFfTEFTVFNBTEVQUklDRS4xMC8xLzIwMTEuMTIvMzEvMjAxMQEAAAAC7VoAAgAAABEwLjU1NjQwMzYwNTk1NjUyMgCSblDH9ZbdCD5b0sf1lt0IMkNJUUFWRy4kVVNEQlJMLklRX0xBU1RTQUxFUFJJQ0UuMS8xLzIwMTIuMy8zMS8yMDEyAQAAAALtWgACAAAAETAuNTY2MTczMTc4NjQ4MzUyAJJuUMf1lt0IGtDSx/WW3QgyQ0lRQVZHLiRVU0RCUkwuSVFfTEFTVFNBTEVQUklDRS40LzEvMjAxMi42LzMwLzIwMTIBAAAAAu1aAAIAAAAQMC41MTEyNTI2MDg3ODAyMgCSblDH9ZbdCP1E08f1lt0IMkNJUUFWRy4kVVNEQlJMLklRX0xBU1RTQUxFUFJJQ0UuNy8xLzIwMTIuOS8zMC8yMDEyAQAAAALtWgACAAAAETAuNDkyOTYyNzMwOTc4MjYxAJJuUMf1lt0I6JLTx/WW3Qg0Q0lRQVZHLiRVU0RCUkwuSVFfTEFTVFNBTEVQUklDRS4xMC8xLzIwMTIuMTIvMzEvMjAxMgEAAAAC7VoAAgAAABEwLjQ4NTk2NzM3OTA5NzgyNgCSblDH9ZbdCMDgzMf1lt0IMkNJUUFWRy4kVVNEQlJMLklRX0xBU1RTQUxFUFJJQ0UuMS8xLzIwMTMuMy8zMS8yMDEzAQAAAALtWgACAAAAETAuNTAwNjc2ODQ2MDMzMzMzAJJuUMf1lt0IkXzNx/WW3QgyQ0lRQVZHLiRVU0RCUkwuSVFfTEFTVFNBTEVQUklDRS40LzEvMjAxMy42LzMwLzIwMTMBAAAAAu1aAAIA</t>
        </is>
      </c>
      <c r="BK1" t="inlineStr">
        <is>
          <t>AAARMC40ODM5MDgzNjI5MDEwOTkAkm5Qx/WW3QiAys3H9ZbdCDJDSVFBVkcuJFVTREJSTC5JUV9MQVNUU0FMRVBSSUNFLjcvMS8yMDEzLjkvMzAvMjAxMwEAAAAC7VoAAgAAABEwLjQzNzIxMDUwMjU2NTIxNwCSblDH9ZbdCF4/zsf1lt0INENJUUFWRy4kVVNEQlJMLklRX0xBU1RTQUxFUFJJQ0UuMTAvMS8yMDEzLjEyLzMxLzIwMTMBAAAAAu1aAAIAAAARMC40MzkyNjI3MTI5NTY1MjIAkm5Qx/WW3QhJjc7H9ZbdCDJDSVFBVkcuJFVTREJSTC5JUV9MQVNUU0FMRVBSSUNFLjEvMS8yMDE0LjMvMzEvMjAxNAEAAAAC7VoAAgAAABEwLjQyMzQxMzUwMTk2NjY2NwCSblDH9ZbdCCUCz8f1lt0IMkNJUUFWRy4kVVNEQlJMLklRX0xBU1RTQUxFUFJJQ0UuNC8xLzIwMTQuNi8zMC8yMDE0AQAAAALtWgACAAAAETAuNDQ4MzgwMDkyNTQ5NDUxAJJuUMf1lt0ICHfPx/WW3QgyQ0lRQVZHLiRVU0RCUkwuSVFfTEFTVFNBTEVQUklDRS43LzEvMjAxNC45LzMwLzIwMTQBAAAAAu1aAAIAAAARMC40Mzg3NzczNzQzMjYwODcAkm5Qx/WW3Qjn68/H9ZbdCDRDSVFBVkcuJFVTREJSTC5JUV9MQVNUU0FMRVBSSUNFLjEwLzEvMjAxNC4xMi8zMS8yMDE0AQAAAALtWgACAAAAETAuMzkyMTQyMDAyNjg0NzgzAJJuUMf1lt0Ix2DQx/WW3QgyQ0lRQVZHLiRVU0RCUkwuSVFfTEFTVFNBTEVQUklDRS4xLzEvMjAxNS4zLzMxLzIwMTUB</t>
        </is>
      </c>
      <c r="BL1" t="inlineStr">
        <is>
          <t>AAAAAu1aAAIAAAARMC4zNTAyMTAwODc1NDQ0NDQAkm5Qx/WW3Qic/NDH9ZbdCDJDSVFBVkcuJFVTREJSTC5JUV9MQVNUU0FMRVBSSUNFLjQvMS8yMDE1LjYvMzAvMjAxNQEAAAAC7VoAAgAAABEwLjMyNDk4MDU3OTEyMDg3OQCSblDH9ZbdCH5x0cf1lt0IMkNJUUFWRy4kVVNEQlJMLklRX0xBU1RTQUxFUFJJQ0UuNy8xLzIwMTUuOS8zMC8yMDE1AQAAAALtWgACAAAAETAuMjg0MzA0MDUzNzA2NTIyAJJuUMf1lt0IXubRx/WW3Qg0Q0lRQVZHLiRVU0RCUkwuSVFfTEFTVFNBTEVQUklDRS4xMC8xLzIwMTUuMTIvMzEvMjAxNQEAAAAC7VoAAgAAABEwLjI2MDA4NDE2MTMyNjA4NwCSblDH9ZbdCDKC0sf1lt0IMkNJUUFWRy4kVVNEQlJMLklRX0xBU1RTQUxFUFJJQ0UuMS8xLzIwMTYuMy8zMS8yMDE2AQAAAALtWgACAAAAETAuMjU2ODI0MjQyMDk4OTAxAJJuUMf1lt0IFPfSx/WW3QgyQ0lRQVZHLiRVU0RCUkwuSVFfTEFTVFNBTEVQUklDRS40LzEvMjAxNi42LzMwLzIwMTYBAAAAAu1aAAIAAAARMC4yODQ4MjU2NTE2NDgzNTIAkm5Qx/WW3Qj9RNPH9ZbdCDJDSVFBVkcuJFVTREJSTC5JUV9MQVNUU0FMRVBSSUNFLjcvMS8yMDE2LjkvMzAvMjAxNgEAAAAC7VoAAgAAABEwLjMwODMyNDk0MDk0NTY1MgCSblDH9ZbdCNm508f1lt0INENJUUFWRy4kVVNEQlJMLklRX0xBU1RTQUxFUFJJQ0UuMTAvMS8yMDE2LjEy</t>
        </is>
      </c>
      <c r="BM1" t="inlineStr">
        <is>
          <t>LzMxLzIwMTYBAAAAAu1aAAIAAAAQMC4zMDMyOTY0NzM5ODkxMwCSblDH9ZbdCLQHzcf1lt0IMkNJUUFWRy4kVVNEQlJMLklRX0xBU1RTQUxFUFJJQ0UuMS8xLzIwMTcuMy8zMS8yMDE3AQAAAALtWgACAAAADDAuMzE3OTI1OTExNgCSblDH9ZbdCJF8zcf1lt0IMkNJUUFWRy4kVVNEQlJMLklRX0xBU1RTQUxFUFJJQ0UuNC8xLzIwMTcuNi8zMC8yMDE3AQAAAALtWgACAAAAETAuMzExMjgyMTEwMjQxNzU4AJJuUMf1lt0IcfHNx/WW3QgyQ0lRQVZHLiRVU0RCUkwuSVFfTEFTVFNBTEVQUklDRS43LzEvMjAxNy45LzMwLzIwMTcBAAAAAu1aAAIAAAARMC4zMTYyMzc0MTM4ODA0MzUAkm5Qx/WW3QheP87H9ZbdCDRDSVFBVkcuJFVTREJSTC5JUV9MQVNUU0FMRVBSSUNFLjEwLzEvMjAxNy4xMi8zMS8yMDE3AQAAAALtWgACAAAAETAuMzA3NjY1MTk1MjA2NTIyAJJuUMf1lt0IPbTOx/WW3QgyQ0lRQVZHLiRVU0RCUkwuSVFfTEFTVFNBTEVQUklDRS4xLzEvMjAxOC4zLzMxLzIwMTgBAAAAAu1aAAIAAAARMC4zMDgwNTU4NTU0NTU1NTYAkm5Qx/WW3QgbKc/H9ZbdCDJDSVFBVkcuJFVTREJSTC5JUV9MQVNUU0FMRVBSSUNFLjQvMS8yMDE4LjYvMzAvMjAxOAEAAAAC7VoAAgAAABEwLjI3NzkyNDY4NTI3NDcyNQCSblDH9ZbdCP6dz8f1lt0IMkNJUUFWRy4kVVNEQlJMLklRX0xBU1RTQUxFUFJJQ0UuNy8xLzIwMTgu</t>
        </is>
      </c>
      <c r="BN1" t="inlineStr">
        <is>
          <t>OS8zMC8yMDE4AQAAAALtWgACAAAAETAuMjUzNzExNTQ3NTk3ODI2AJJuUMf1lt0I3RLQx/WW3Qg0Q0lRQVZHLiRVU0RCUkwuSVFfTEFTVFNBTEVQUklDRS4xMC8xLzIwMTguMTIvMzEvMjAxOAEAAAAC7VoAAgAAABEwLjI2MjY3NjkxMDMxNTIxNwCSblDH9ZbdCLyH0Mf1lt0IMkNJUUFWRy4kVVNEQlJMLklRX0xBU1RTQUxFUFJJQ0UuMS8xLzIwMTkuMy8zMS8yMDE5AQAAAALtWgACAAAAETAuMjY1MzE5NDAzNTQ0NDQ0AJJuUMf1lt0InPzQx/WW3QgyQ0lRQVZHLiRVU0RCUkwuSVFfTEFTVFNBTEVQUklDRS40LzEvMjAxOS42LzMwLzIwMTkBAAAAAu1aAAIAAAARMC4yNTUzMDQ4MDc5NjcwMzMAkm5Qx/WW3Qh+cdHH9ZbdCDJDSVFBVkcuJFVTREJSTC5JUV9MQVNUU0FMRVBSSUNFLjcvMS8yMDE5LjkvMzAvMjAxOQEAAAAC7VoAAgAAABEwLjI1MjM2NzYwMTYzMDQzNQCSblDH9ZbdCFQN0sf1lt0INENJUUFWRy4kVVNEQlJMLklRX0xBU1RTQUxFUFJJQ0UuMTAvMS8yMDE5LjEyLzMxLzIwMTkBAAAAAu1aAAIAAAARMC4yNDMxMzE4OTE5NDU2NTIAkm5Qx/WW3QgygtLH9ZbdCDJDSVFBVkcuJFVTREJSTC5JUV9MQVNUU0FMRVBSSUNFLjEvMS8yMDIwLjMvMzEvMjAyMAEAAAAC7VoAAgAAABEwLjIyNTY2NzI0Nzc0NzI1MwCSblDH9ZbdCBT30sf1lt0IMkNJUUFWRy4kVVNEQlJMLklRX0xBU1RTQUxFUFJJQ0Uu</t>
        </is>
      </c>
      <c r="BO1" t="inlineStr">
        <is>
          <t>NC8xLzIwMjAuNi8zMC8yMDIwAQAAAALtWgACAAAAETAuMTg2MTIwOTgxMjYzNzM2AJJuUMf1lt0I8WvTx/WW3QgyQ0lRQVZHLiRVU0RCUkwuSVFfTEFTVFNBTEVQUklDRS43LzEvMjAyMC45LzMwLzIwMjABAAAAAu1aAAIAAAARMC4xODYxNzU3OTkyMTczOTEAkm5Qx/WW3QjZudPH9ZbdCDRDSVFBVkcuJFVTREJSTC5JUV9MQVNUU0FMRVBSSUNFLjEwLzEvMjAyMC4xMi8zMS8yMDIwAQAAAALtWgACAAAAETAuMTg1NDQ1NTc0MDIxNzM5AJJuUMf1lt0ItAfNx/WW3QgyQ0lRQVZHLiRVU0RCUkwuSVFfTEFTVFNBTEVQUklDRS4xLzEvMjAyMS4zLzMxLzIwMjEBAAAAAu1aAAIAAAARMC4xODMwNjYwODg0NDQ0NDQAkm5Qx/WW3QiWo83H9ZbdCDJDSVFBVkcuJFVTREJSTC5JUV9MQVNUU0FMRVBSSUNFLjQvMS8yMDIxLjYvMzAvMjAyMQEAAAAC7VoAAgAAABEwLjE4ODkzNjcyMTgyNDE3NgCSblDH9ZbdCHHxzcf1lt0IMkNJUUFWRy4kVVNEQlJMLklRX0xBU1RTQUxFUFJJQ0UuNy8xLzIwMjEuOS8zMC8yMDIxAQAAAALtWgACAAAAETAuMTkxNDI4Mzg4MDY1MjE3AJJuUMf1lt0IVGbOx/WW3Qg0Q0lRQVZHLiRVU0RCUkwuSVFfTEFTVFNBTEVQUklDRS4xMC8xLzIwMjEuMTIvMzEvMjAyMQEAAAAC7VoAAgAAABAwLjE3OTE2ODk3OTc2MDg3AJJuUMf1lt0INtvOx/WW3QgyQ0lRQVZHLiRVU0RCUkwuSVFfTEFTVFNB</t>
        </is>
      </c>
      <c r="BP1" t="inlineStr">
        <is>
          <t>TEVQUklDRS4xLzEvMjAyMi4zLzMxLzIwMjIBAAAAAu1aAAIAAAARMC4xOTE0ODgxOTA4NjY2NjcAkm5Qx/WW3QgbKc/H9ZbdCDJDSVFBVkcuJFVTREJSTC5JUV9MQVNUU0FMRVBSSUNFLjQvMS8yMDIyLjYvMzAvMjAyMgEAAAAC7VoAAgAAABEwLjIwMzY0OTYzODcyNTI3NQCSblDH9ZbdCP6dz8f1lt0IMkNJUUFWRy4kVVNEQlJMLklRX0xBU1RTQUxFUFJJQ0UuNy8xLzIwMjIuOS8zMC8yMDIyAQAAAALtWgACAAAADDAuMTkwNzQ4MDYwNQCSblDH9ZbdCN0S0Mf1lt0INENJUUFWRy4kVVNEQlJMLklRX0xBU1RTQUxFUFJJQ0UuMTAvMS8yMDIyLjEyLzMxLzIwMjIBAAAAAu1aAAIAAAARMC4xOTAyNDUxNzAzOTEzMDQAkm5Qx/WW3Qi8h9DH9ZbdCDJDSVFBVkcuJFVTREJSTC5JUV9MQVNUU0FMRVBSSUNFLjEvMS8yMDIzLjMvMzEvMjAyMwEAAAAC7VoAAgAAABEwLjE5MjQ5MjkyNjkzMzMzMwCSblDH9ZbdCJIj0cf1lt0IMkNJUUFWRy4kVVNEQlJMLklRX0xBU1RTQUxFUFJJQ0UuNC8xLzIwMjMuNi8zMC8yMDIzAQAAAALtWgACAAAAETAuMjAxOTQ5MjA1ODEzMTg3AJJuUMf1lt0IeZjRx/WW3QgyQ0lRQVZHLiRVU0RCUkwuSVFfTEFTVFNBTEVQUklDRS43LzEvMjAyMy45LzMwLzIwMjMBAAAAAu1aAAIAAAARMC4yMDUwNTExOTY0NDU2NTIAkm5Qx/WW3QhHNNLH9ZbdCDRDSVFBVkcuJFVTREJSTC5JUV9MQVNU</t>
        </is>
      </c>
      <c r="BQ1" t="inlineStr">
        <is>
          <t>U0FMRVBSSUNFLjEwLzEvMjAyMy4xMi8zMS8yMDIzAQAAAALtWgACAAAAETAuMjAyMDIxMjIwNjczOTEzAJJuUMf1lt0IKqnSx/WW3QgyQ0lRQVZHLiRVU0RCUkwuSVFfTEFTVFNBTEVQUklDRS4xLzEvMjAyNC4zLzMxLzIwMjQBAAAAAu1aAAIAAAARMC4yMDE5OTUxMjM3MDMyOTcAkm5Qx/WW3QgFHtPH9ZbdCDJDSVFBVkcuJFVTREJSTC5JUV9MQVNUU0FMRVBSSUNFLjQvMS8yMDI0LjYvMzAvMjAyNAEAAAAC7VoAAgAAABEwLjE5MTg4MTIzODg2ODEzMgCSblDH9ZbdCOiS08f1lt0IMkNJUUFWRy4kVVNEQlJMLklRX0xBU1RTQUxFUFJJQ0UuNy8xLzIwMjQuOS8zMC8yMDI0AQAAAALtWgACAAAAETAuMTgwMzMwNjY0MTYzMDQzAJJuUMf1lt0I0uDTx/WW3QgzQ0lRQVZHLiRVU0RCUkwuSVFfTEFTVFNBTEVQUklDRS4xLzEvMjAxMS4xMi8zMS8yMDExAQAAAALtWgACAAAAETAuNTk5NDI5NzI3MTY5ODYzAJJuUMf1lt0IrnvDx/WW3QgzQ0lRQVZHLiRVU0RCUkwuSVFfTEFTVFNBTEVQUklDRS4xLzEvMjAxMi4xMi8zMS8yMDEyAQAAAALtWgACAAAAETAuNTEzOTU0NDE3NDM5ODkxAJJuUMf1lt0IlqPNx/WW3QgzQ0lRQVZHLiRVU0RCUkwuSVFfTEFTVFNBTEVQUklDRS4xLzEvMjAxMy4xMi8zMS8yMDEzAQAAAALtWgACAAAAETAuNDY1MDE5NDg3NjU3NTM0AJJuUMf1lt0IaxjOx/WW3QgzQ0lRQVZHLiRVU0RC</t>
        </is>
      </c>
      <c r="BR1" t="inlineStr">
        <is>
          <t>UkwuSVFfTEFTVFNBTEVQUklDRS4xLzEvMjAxNC4xMi8zMS8yMDE0AQAAAALtWgACAAAAETAuNDI1NjI4NDU1NTcyNjAzAJJuUMf1lt0ISY3Ox/WW3QgzQ0lRQVZHLiRVU0RCUkwuSVFfTEFTVFNBTEVQUklDRS4xLzEvMjAxNS4xMi8zMS8yMDE1AQAAAALtWgACAAAAETAuMzA0NTkxMzg3MjkzMTUxAJJuUMf1lt0INtvOx/WW3QgzQ0lRQVZHLiRVU0RCUkwuSVFfTEFTVFNBTEVQUklDRS4xLzEvMjAxNi4xMi8zMS8yMDE2AQAAAALtWgACAAAAETAuMjg4NDEzNDE2NjgwMzI4AJJuUMf1lt0IFFDPx/WW3QgzQ0lRQVZHLiRVU0RCUkwuSVFfTEFTVFNBTEVQUklDRS4xLzEvMjAxNy4xMi8zMS8yMDE3AQAAAALtWgACAAAAEDAuMzEzMjU3NjU1MTAxMzcAkm5Qx/WW3Qj0xM/H9ZbdCDNDSVFBVkcuJFVTREJSTC5JUV9MQVNUU0FMRVBSSUNFLjEvMS8yMDE4LjEyLzMxLzIwMTgBAAAAAu1aAAIAAAARMC4yNzU0MDc5NzY2NTQ3OTQAkm5Qx/WW3QjUOdDH9ZbdCDNDSVFBVkcuJFVTREJSTC5JUV9MQVNUU0FMRVBSSUNFLjEvMS8yMDE5LjEyLzMxLzIwMTkBAAAAAu1aAAIAAAARMC4yNTM5NjU1ODE1MTUwNjgAkm5Qx/WW3QizrtDH9ZbdCDNDSVFBVkcuJFVTREJSTC5JUV9MQVNUU0FMRVBSSUNFLjEvMS8yMDIwLjEyLzMxLzIwMjABAAAAAu1aAAIAAAARMC4xOTU3OTc1Mjc4MDg3NDMAkm5Qx/WW3QiEStHH9ZbdCDND</t>
        </is>
      </c>
      <c r="BS1" t="inlineStr">
        <is>
          <t>SVFBVkcuJFVTREJSTC5JUV9MQVNUU0FMRVBSSUNFLjEvMS8yMDIxLjEyLzMxLzIwMjEBAAAAAu1aAAIAAAARMC4xODU2NTUxOTg1OTE3ODEAkm5Qx/WW3Qhnv9HH9ZbdCDNDSVFBVkcuJFVTREJSTC5JUV9MQVNUU0FMRVBSSUNFLjEvMS8yMDIyLjEyLzMxLzIwMjIBAAAAAu1aAAIAAAARMC4xOTQwMjAzNjAzOTQ1MjEAkm5Qx/WW3QhHNNLH9ZbdCDNDSVFBVkcuJFVTREJSTC5JUV9MQVNUU0FMRVBSSUNFLjEvMS8yMDIzLjEyLzMxLzIwMjMBAAAAAu1aAAIAAAARMC4yMDA0MTc1NDM5MTIzMjkAkm5Qx/WW3QgqqdLH9ZbdCDJDSVFBVkcuJFVTRENOWS5JUV9MQVNUU0FMRVBSSUNFLjQvMS8yMDIzLjYvMzAvMjAyMwEAAAAC7VoAAgAAABEwLjE0MjcxMDMwNjk2NzAzMwCSblDH9ZbdCNAuy8f1lt0IMkNJUUFWRy4kVVNEQ05ZLklRX0xBU1RTQUxFUFJJQ0UuNy8xLzIwMjMuOS8zMC8yMDIzAQAAAALtWgACAAAAETAuMTM4MDY0OTU2OTM0NzgzAIOVUMf1lt0I0C7Lx/WW3Qg0Q0lRQVZHLiRVU0RDTlkuSVFfTEFTVFNBTEVQUklDRS4xMC8xLzIwMjMuMTIvMzEvMjAyMwEAAAAC7VoAAgAAABEwLjEzODQ4MzI0MzIxNzM5MQCDlVDH9ZbdCNAuy8f1lt0IMkNJUUFWRy4kVVNEQ05ZLklRX0xBU1RTQUxFUFJJQ0UuMS8xLzIwMTguMy8zMS8yMDE4AQAAAALtWgACAAAAETAuMTU3MzI4NjMwOTIyMjIyAIOVUMf1lt0I</t>
        </is>
      </c>
      <c r="BT1" t="inlineStr">
        <is>
          <t>YAXDx/WW3QgyQ0lRQVZHLiRVU0RDTlkuSVFfTEFTVFNBTEVQUklDRS40LzEvMjAxOC42LzMwLzIwMTgBAAAAAu1aAAIAAAARMC4xNTY4MTU1Mzc4MDIxOTgAg5VQx/WW3Qj0CMvH9ZbdCDJDSVFBVkcuJFVTRENOWS5JUV9MQVNUU0FMRVBSSUNFLjcvMS8yMDE4LjkvMzAvMjAxOAEAAAAC7VoAAgAAABEwLjE0Njk4MzY1MDE1MjE3NACDlVDH9ZbdCPQIy8f1lt0INENJUUFWRy4kVVNEQ05ZLklRX0xBU1RTQUxFUFJJQ0UuMTAvMS8yMDE4LjEyLzMxLzIwMTgBAAAAAu1aAAIAAAARMC4xNDQ2MDgwMjU1ODY5NTcAg5VQx/WW3Qj0CMvH9ZbdCDJDSVFBVkcuJFVTRENOWS5JUV9MQVNUU0FMRVBSSUNFLjEvMS8yMDE5LjMvMzEvMjAxOQEAAAAC7VoAAgAAABEwLjE0ODE5OTY1MTUxMTExMQCDlVDH9ZbdCNAuy8f1lt0IMkNJUUFWRy4kVVNEQ05ZLklRX0xBU1RTQUxFUFJJQ0UuNC8xLzIwMTkuNi8zMC8yMDE5AQAAAALtWgACAAAAETAuMTQ2NjA1MzI5MTg2ODEzAIOVUMf1lt0I0C7Lx/WW3QgyQ0lRQVZHLiRVU0RDTlkuSVFfTEFTVFNBTEVQUklDRS43LzEvMjAxOS45LzMwLzIwMTkBAAAAAu1aAAIAAAARMC4xNDI1NTIxMjY0NzgyNjEAg5VQx/WW3QjQLsvH9ZbdCDRDSVFBVkcuJFVTRENOWS5JUV9MQVNUU0FMRVBSSUNFLjEwLzEvMjAxOS4xMi8zMS8yMDE5AQAAAALtWgACAAAAETAuMTQxOTkwMzU1MzM2OTU3</t>
        </is>
      </c>
      <c r="BU1" t="inlineStr">
        <is>
          <t>AIOVUMf1lt0I0C7Lx/WW3QgyQ0lRQVZHLiRVU0RDTlkuSVFfTEFTVFNBTEVQUklDRS4xLzEvMjAyMC4zLzMxLzIwMjABAAAAAu1aAAIAAAARMC4xNDMyODE4Mjk2NDgzNTIAg5VQx/WW3Qi/VcvH9ZbdCDJDSVFBVkcuJFVTRENOWS5JUV9MQVNUU0FMRVBSSUNFLjQvMS8yMDIwLjYvMzAvMjAyMAEAAAAC7VoAAgAAABEwLjE0MTEzNjk2OTQxNzU4MgCDlVDH9ZbdCL9Vy8f1lt0IMkNJUUFWRy4kVVNEQ05ZLklRX0xBU1RTQUxFUFJJQ0UuNy8xLzIwMjAuOS8zMC8yMDIwAQAAAALtWgACAAAAETAuMTQ0NTQ1NDIyODI2MDg3AIOVUMf1lt0Iv1XLx/WW3Qg0Q0lRQVZHLiRVU0RDTlkuSVFfTEFTVFNBTEVQUklDRS4xMC8xLzIwMjAuMTIvMzEvMjAyMAEAAAAC7VoAAgAAABEwLjE1MTAzNzkyMzg4MDQzNQCDlVDH9ZbdCL9Vy8f1lt0IMkNJUUFWRy4kVVNEQ05ZLklRX0xBU1RTQUxFUFJJQ0UuMS8xLzIwMjEuMy8zMS8yMDIxAQAAAALtWgACAAAAETAuMTU0MjUxNDM1MTY2NjY3AIOVUMf1lt0Iv1XLx/WW3QgyQ0lRQVZHLiRVU0RDTlkuSVFfTEFTVFNBTEVQUklDRS40LzEvMjAyMS42LzMwLzIwMjEBAAAAAu1aAAIAAAARMC4xNTQ4MzAzNTg4MDIxOTgAg5VQx/WW3Qi/VcvH9ZbdCDJDSVFBVkcuJFVTRENOWS5JUV9MQVNUU0FMRVBSSUNFLjcvMS8yMDIxLjkvMzAvMjAyMQEAAAAC7VoAAgAAABEwLjE1NDU0MzIz</t>
        </is>
      </c>
      <c r="BV1" t="inlineStr">
        <is>
          <t>NDU5NzgyNgCDlVDH9ZbdCL9Vy8f1lt0INENJUUFWRy4kVVNEQ05ZLklRX0xBU1RTQUxFUFJJQ0UuMTAvMS8yMDIxLjEyLzMxLzIwMjEBAAAAAu1aAAIAAAARMC4xNTY0MTI5MjExNTIxNzQAg5VQx/WW3Qi0fMvH9ZbdCDJDSVFBVkcuJFVTRENOWS5JUV9MQVNUU0FMRVBSSUNFLjEvMS8yMDIyLjMvMzEvMjAyMgEAAAAC7VoAAgAAABEwLjE1NzUzMTI3NDAzMzMzMwCDlVDH9ZbdCPQIy8f1lt0IMkNJUUFWRy4kVVNEQ05ZLklRX0xBU1RTQUxFUFJJQ0UuNC8xLzIwMjIuNi8zMC8yMDIyAQAAAALtWgACAAAAETAuMTUxMzg1MjIyMTIwODc5AIOVUMf1lt0I9AjLx/WW3QgyQ0lRQVZHLiRVU0RDTlkuSVFfTEFTVFNBTEVQUklDRS43LzEvMjAyMi45LzMwLzIwMjIBAAAAAu1aAAIAAAARMC4xNDYxMzQ2NTY5NTY1MjIAg5VQx/WW3Qj0CMvH9ZbdCDRDSVFBVkcuJFVTRENOWS5JUV9MQVNUU0FMRVBSSUNFLjEwLzEvMjAyMi4xMi8zMS8yMDIyAQAAAALtWgACAAAAETAuMTQwNzI2NDczODI2MDg3AIOVUMf1lt0I0C7Lx/WW3QgyQ0lRQVZHLiRVU0RDTlkuSVFfTEFTVFNBTEVQUklDRS4xLzEvMjAyMy4zLzMxLzIwMjMBAAAAAu1aAAIAAAAMMC4xNDYxNzE1MDMzAIOVUMf1lt0I0C7Lx/WW3QgyQ0lRQVZHLiRVU0RDTlkuSVFfTEFTVFNBTEVQUklDRS4xLzEvMjAyNC4zLzMxLzIwMjQBAAAAAu1aAAIAAAARMC4xMzky</t>
        </is>
      </c>
      <c r="BW1" t="inlineStr">
        <is>
          <t>ODg2Mzk4NTcxNDMAg5VQx/WW3Qi/VcvH9ZbdCDNDSVFBVkcuJFVTRENOWS5JUV9MQVNUU0FMRVBSSUNFLjEvMS8yMDE4LjEyLzMxLzIwMTgBAAAAAu1aAAIAAAARMC4xNTEzODY5MTc1MDk1ODkAg5VQx/WW3QjIpsHH9ZbdCDNDSVFBVkcuJFVTRENOWS5JUV9MQVNUU0FMRVBSSUNFLjEvMS8yMDE5LjEyLzMxLzIwMTkBAAAAAu1aAAIAAAAQMC4xNDQ4MTM1OTQyOTg2MwCDlVDH9ZbdCL9Vy8f1lt0IM0NJUUFWRy4kVVNEQ05ZLklRX0xBU1RTQUxFUFJJQ0UuMS8xLzIwMjAuMTIvMzEvMjAyMAEAAAAC7VoAAgAAABEwLjE0NTAxNTc4ODU1NzM3NwCDlVDH9ZbdCL9Vy8f1lt0IM0NJUUFWRy4kVVNEQ05ZLklRX0xBU1RTQUxFUFJJQ0UuMS8xLzIwMjEuMTIvMzEvMjAyMQEAAAAC7VoAAgAAABAwLjE1NTAxNDEzMTkwNDExAIOVUMf1lt0ItHzLx/WW3QgzQ0lRQVZHLiRVU0RDTlkuSVFfTEFTVFNBTEVQUklDRS4xLzEvMjAyMi4xMi8zMS8yMDIyAQAAAALtWgACAAAAETAuMTQ4ODkwNjY4MjQxMDk2AIOVUMf1lt0ItHzLx/WW3QgrQ0lRQVZHLiRVU0RDTlkuSVFfTEFTVFNBTEVQUklDRS4uMTIvMzEvMjAyMQUAAAAAAAAACAAAABIoSW52YWxpZCBFbmQgRGF0ZSnI8DAE7JbdCKEbwsf1lt0IK0NJUUFWRy4kVVNEQ05ZLklRX0xBU1RTQUxFUFJJQ0UuLjEyLzMxLzIwMjIFAAAAAAAAAAgAAAASKEludmFsaWQgRW5k</t>
        </is>
      </c>
      <c r="BX1" t="inlineStr">
        <is>
          <t>IERhdGUpyPAwBOyW3Qjw9MHH9ZbdCCtDSVFBVkcuJFVTRENOWS5JUV9MQVNUU0FMRVBSSUNFLi4xMi8zMS8yMDE5BQAAAAAAAAAIAAAAEihJbnZhbGlkIEVuZCBEYXRlKcjwMATslt0IgpDCx/WW3QgrQ0lRQVZHLiRVU0RDTlkuSVFfTEFTVFNBTEVQUklDRS4uMTIvMzEvMjAyMAUAAAAAAAAACAAAABIoSW52YWxpZCBFbmQgRGF0ZSnI8DAE7JbdCIxpwsf1lt0IKkNJUUFWRy4kVVNEQ05ZLklRX0xBU1RTQUxFUFJJQ0UuLjkvMzAvMjAyMgUAAAAAAAAACAAAABIoSW52YWxpZCBFbmQgRGF0ZSnI8DAE7JbdCDXOwcf1lt0IKkNJUUFWRy4kVVNEQ05ZLklRX0xBU1RTQUxFUFJJQ0UuLjMvMzEvMjAyMwUAAAAAAAAACAAAABIoSW52YWxpZCBFbmQgRGF0ZSnI8DAE7JbdCPD0wcf1lt0IKkNJUUFWRy4kVVNEQ05ZLklRX0xBU1RTQUxFUFJJQ0UuLjMvMzEvMjAyNAUAAAAAAAAACAAAABIoSW52YWxpZCBFbmQgRGF0ZSnI8DAE7JbdCKEbwsf1lt0IKkNJUUFWRy4kVVNEQ05ZLklRX0xBU1RTQUxFUFJJQ0UuLjkvMzAvMjAyMQUAAAAAAAAACAAAABIoSW52YWxpZCBFbmQgRGF0ZSnI8DAE7JbdCKEbwsf1lt0IKkNJUUFWRy4kVVNEQ05ZLklRX0xBU1RTQUxFUFJJQ0UuLjMvMzEvMjAyMgUAAAAAAAAACAAAABIoSW52YWxpZCBFbmQgRGF0ZSnI8DAE7JbdCJ5Cwsf1lt0IKkNJUUFWRy4kVVNEQ05ZLklRX0xBU1RTQUxF</t>
        </is>
      </c>
      <c r="BY1" t="inlineStr">
        <is>
          <t>UFJJQ0UuLjYvMzAvMjAyMgUAAAAAAAAACAAAABIoSW52YWxpZCBFbmQgRGF0ZSnI8DAE7JbdCJ5Cwsf1lt0IKkNJUUFWRy4kVVNEQ05ZLklRX0xBU1RTQUxFUFJJQ0UuLjkvMzAvMjAyMAUAAAAAAAAACAAAABIoSW52YWxpZCBFbmQgRGF0ZSnI8DAE7JbdCJ5Cwsf1lt0IKkNJUUFWRy4kVVNEQ05ZLklRX0xBU1RTQUxFUFJJQ0UuLjMvMzEvMjAyMQUAAAAAAAAACAAAABIoSW52YWxpZCBFbmQgRGF0ZSnI8DAE7JbdCIxpwsf1lt0IKkNJUUFWRy4kVVNEQ05ZLklRX0xBU1RTQUxFUFJJQ0UuLjYvMzAvMjAyMQUAAAAAAAAACAAAABIoSW52YWxpZCBFbmQgRGF0ZSnI8DAE7JbdCIxpwsf1lt0IKkNJUUFWRy4kVVNEQ05ZLklRX0xBU1RTQUxFUFJJQ0UuLjkvMzAvMjAxOQUAAAAAAAAACAAAABIoSW52YWxpZCBFbmQgRGF0ZSnI8DAE7JbdCIKQwsf1lt0IKkNJUUFWRy4kVVNEQ05ZLklRX0xBU1RTQUxFUFJJQ0UuLjMvMzEvMjAyMAUAAAAAAAAACAAAABIoSW52YWxpZCBFbmQgRGF0ZSnI8DAE7JbdCKC3wsf1lt0IKkNJUUFWRy4kVVNEQ05ZLklRX0xBU1RTQUxFUFJJQ0UuLjYvMzAvMjAyMAUAAAAAAAAACAAAABIoSW52YWxpZCBFbmQgRGF0ZSnI8DAE7JbdCKC3wsf1lt0IKkNJUUFWRy4kVVNEQ05ZLklRX0xBU1RTQUxFUFJJQ0UuLjkvMzAvMjAxOAUAAAAAAAAACAAAABIoSW52YWxpZCBFbmQgRGF0ZSnI8DAE</t>
        </is>
      </c>
      <c r="BZ1" t="inlineStr">
        <is>
          <t>7JbdCKC3wsf1lt0IK0NJUUFWRy4kVVNEQ05ZLklRX0xBU1RTQUxFUFJJQ0UuLjEyLzMxLzIwMTgFAAAAAAAAAAgAAAASKEludmFsaWQgRW5kIERhdGUpyPAwBOyW3QjN3sLH9ZbdCCpDSVFBVkcuJFVTRENOWS5JUV9MQVNUU0FMRVBSSUNFLi4zLzMxLzIwMTkFAAAAAAAAAAgAAAASKEludmFsaWQgRW5kIERhdGUpyPAwBOyW3QjN3sLH9ZbdCCpDSVFBVkcuJFVTRENOWS5JUV9MQVNUU0FMRVBSSUNFLi42LzMwLzIwMTkFAAAAAAAAAAgAAAASKEludmFsaWQgRW5kIERhdGUpyPAwBOyW3QjN3sLH9ZbdCCtDSVFBVkcuJFVTRENOWS5JUV9MQVNUU0FMRVBSSUNFLi4xMi8zMS8yMDIzBQAAAAAAAAAIAAAAEihJbnZhbGlkIEVuZCBEYXRlKcjwMATslt0IYAXDx/WW3QgqQ0lRQVZHLiRVU0RDTlkuSVFfTEFTVFNBTEVQUklDRS4uNi8zMC8yMDE4BQAAAAAAAAAIAAAAEihJbnZhbGlkIEVuZCBEYXRlKcjwMATslt0IVizDx/WW3QgqQ0lRQVZHLiRVU0RDTlkuSVFfTEFTVFNBTEVQUklDRS4uNi8zMC8yMDIzBQAAAAAAAAAIAAAAEihJbnZhbGlkIEVuZCBEYXRlKcjwMATslt0IVizDx/WW3QgqQ0lRQVZHLiRVU0RDTlkuSVFfTEFTVFNBTEVQUklDRS4uOS8zMC8yMDIzBQAAAAAAAAAIAAAAEihJbnZhbGlkIEVuZCBEYXRlKcjwMATslt0Iy1PDx/WW3QgrQ0lRQVZHLiRVU0RCUkwuSVFfTEFTVFNBTEVQUklDRS4uMTIv</t>
        </is>
      </c>
      <c r="CA1" t="inlineStr">
        <is>
          <t>MzEvMjAyMgUAAAAAAAAACAAAABIoSW52YWxpZCBFbmQgRGF0ZSnI8DAE7JbdCI7Jw8f1lt0IK0NJUUFWRy4kVVNEQlJMLklRX0xBU1RTQUxFUFJJQ0UuLjEyLzMxLzIwMjMFAAAAAAAAAAgAAAASKEludmFsaWQgRW5kIERhdGUpyPAwBOyW3QhrosPH9ZbdCCtDSVFBVkcuJFVTREJSTC5JUV9MQVNUU0FMRVBSSUNFLi4xMi8zMS8yMDE4BQAAAAAAAAAIAAAAEihJbnZhbGlkIEVuZCBEYXRlKcjwMATslt0IFxbEx/WW3QgrQ0lRQVZHLiRVU0RCUkwuSVFfTEFTVFNBTEVQUklDRS4uMTIvMzEvMjAxOQUAAAAAAAAACAAAABIoSW52YWxpZCBFbmQgRGF0ZSnI8DAE7JbdCCLvw8f1lt0IK0NJUUFWRy4kVVNEQlJMLklRX0xBU1RTQUxFUFJJQ0UuLjEyLzMxLzIwMjAFAAAAAAAAAAgAAAASKEludmFsaWQgRW5kIERhdGUpyPAwBOyW3Qgi78PH9ZbdCCtDSVFBVkcuJFVTREJSTC5JUV9MQVNUU0FMRVBSSUNFLi4xMi8zMS8yMDIxBQAAAAAAAAAIAAAAEihJbnZhbGlkIEVuZCBEYXRlKcjwMATslt0IjsnDx/WW3QgrQ0lRQVZHLiRVU0RCUkwuSVFfTEFTVFNBTEVQUklDRS4uMTIvMzEvMjAxNAUAAAAAAAAACAAAABIoSW52YWxpZCBFbmQgRGF0ZSnJFjEE7JbdCBI9xMf1lt0IK0NJUUFWRy4kVVNEQlJMLklRX0xBU1RTQUxFUFJJQ0UuLjEyLzMxLzIwMTUFAAAAAAAAAAgAAAASKEludmFsaWQgRW5kIERhdGUpyPAwBOyW</t>
        </is>
      </c>
      <c r="CB1" t="inlineStr">
        <is>
          <t>3QgSPcTH9ZbdCCtDSVFBVkcuJFVTREJSTC5JUV9MQVNUU0FMRVBSSUNFLi4xMi8zMS8yMDE2BQAAAAAAAAAIAAAAEihJbnZhbGlkIEVuZCBEYXRlKcjwMATslt0IFxbEx/WW3QgrQ0lRQVZHLiRVU0RCUkwuSVFfTEFTVFNBTEVQUklDRS4uMTIvMzEvMjAxNwUAAAAAAAAACAAAABIoSW52YWxpZCBFbmQgRGF0ZSnI8DAE7JbdCBcWxMf1lt0IK0NJUUFWRy4kVVNEQlJMLklRX0xBU1RTQUxFUFJJQ0UuLjEyLzMxLzIwMjQFAAAAAAAAAAgAAAASKEludmFsaWQgRW5kIERhdGUpyPAwBOyW3Qiue8PH9ZbdCCtDSVFBVkcuJFVTREJSTC5JUV9MQVNUU0FMRVBSSUNFLi4xMi8zMS8yMDEyBQAAAAAAAAAIAAAAEihJbnZhbGlkIEVuZCBEYXRlKckWMQTslt0IUmXEx/WW3QgrQ0lRQVZHLiRVU0RCUkwuSVFfTEFTVFNBTEVQUklDRS4uMTIvMzEvMjAxMwUAAAAAAAAACAAAABIoSW52YWxpZCBFbmQgRGF0ZSnJFjEE7JbdCBI9xMf1lt0IKkNJUUFWRy4kVVNEQlJMLklRX0xBU1RTQUxFUFJJQ0UuLjMvMzEvMjAyNAUAAAAAAAAACAAAABIoSW52YWxpZCBFbmQgRGF0ZSnI8DAE7JbdCGuiw8f1lt0IKkNJUUFWRy4kVVNEQlJMLklRX0xBU1RTQUxFUFJJQ0UuLjYvMzAvMjAyNAUAAAAAAAAACAAAABIoSW52YWxpZCBFbmQgRGF0ZSnI8DAE7JbdCGuiw8f1lt0IKkNJUUFWRy4kVVNEQlJMLklRX0xBU1RTQUxFUFJJQ0UuLjkv</t>
        </is>
      </c>
      <c r="CC1" t="inlineStr">
        <is>
          <t>MzAvMjAyNAUAAAAAAAAACAAAABIoSW52YWxpZCBFbmQgRGF0ZSnI8DAE7JbdCGuiw8f1lt0IKkNJUUFWRy4kVVNEQlJMLklRX0xBU1RTQUxFUFJJQ0UuLjMvMzEvMjAyMwUAAAAAAAAACAAAABIoSW52YWxpZCBFbmQgRGF0ZSnI8DAE7JbdCGuiw8f1lt0IKkNJUUFWRy4kVVNEQlJMLklRX0xBU1RTQUxFUFJJQ0UuLjYvMzAvMjAyMwUAAAAAAAAACAAAABIoSW52YWxpZCBFbmQgRGF0ZSnI8DAE7JbdCGuiw8f1lt0IKkNJUUFWRy4kVVNEQlJMLklRX0xBU1RTQUxFUFJJQ0UuLjkvMzAvMjAyMwUAAAAAAAAACAAAABIoSW52YWxpZCBFbmQgRGF0ZSnI8DAE7JbdCGuiw8f1lt0IKkNJUUFWRy4kVVNEQlJMLklRX0xBU1RTQUxFUFJJQ0UuLjMvMzEvMjAyMgUAAAAAAAAACAAAABIoSW52YWxpZCBFbmQgRGF0ZSnI8DAE7JbdCGuiw8f1lt0IKkNJUUFWRy4kVVNEQlJMLklRX0xBU1RTQUxFUFJJQ0UuLjYvMzAvMjAyMgUAAAAAAAAACAAAABIoSW52YWxpZCBFbmQgRGF0ZSnI8DAE7JbdCGuiw8f1lt0IKkNJUUFWRy4kVVNEQlJMLklRX0xBU1RTQUxFUFJJQ0UuLjkvMzAvMjAyMgUAAAAAAAAACAAAABIoSW52YWxpZCBFbmQgRGF0ZSnI8DAE7JbdCI7Jw8f1lt0IKkNJUUFWRy4kVVNEQlJMLklRX0xBU1RTQUxFUFJJQ0UuLjMvMzEvMjAyMQUAAAAAAAAACAAAABIoSW52YWxpZCBFbmQgRGF0ZSnI8DAE7JbdCI7Jw8f1</t>
        </is>
      </c>
      <c r="CD1" t="inlineStr">
        <is>
          <t>lt0IKkNJUUFWRy4kVVNEQlJMLklRX0xBU1RTQUxFUFJJQ0UuLjYvMzAvMjAyMQUAAAAAAAAACAAAABIoSW52YWxpZCBFbmQgRGF0ZSnI8DAE7JbdCI7Jw8f1lt0IKkNJUUFWRy4kVVNEQlJMLklRX0xBU1RTQUxFUFJJQ0UuLjkvMzAvMjAyMQUAAAAAAAAACAAAABIoSW52YWxpZCBFbmQgRGF0ZSnI8DAE7JbdCI7Jw8f1lt0IKkNJUUFWRy4kVVNEQlJMLklRX0xBU1RTQUxFUFJJQ0UuLjMvMzEvMjAyMAUAAAAAAAAACAAAABIoSW52YWxpZCBFbmQgRGF0ZSnI8DAE7JbdCI7Jw8f1lt0IKkNJUUFWRy4kVVNEQlJMLklRX0xBU1RTQUxFUFJJQ0UuLjYvMzAvMjAyMAUAAAAAAAAACAAAABIoSW52YWxpZCBFbmQgRGF0ZSnI8DAE7JbdCI7Jw8f1lt0IKkNJUUFWRy4kVVNEQlJMLklRX0xBU1RTQUxFUFJJQ0UuLjkvMzAvMjAyMAUAAAAAAAAACAAAABIoSW52YWxpZCBFbmQgRGF0ZSnI8DAE7JbdCCLvw8f1lt0IKkNJUUFWRy4kVVNEQlJMLklRX0xBU1RTQUxFUFJJQ0UuLjMvMzEvMjAxOQUAAAAAAAAACAAAABIoSW52YWxpZCBFbmQgRGF0ZSnI8DAE7JbdCCLvw8f1lt0IKkNJUUFWRy4kVVNEQlJMLklRX0xBU1RTQUxFUFJJQ0UuLjYvMzAvMjAxOQUAAAAAAAAACAAAABIoSW52YWxpZCBFbmQgRGF0ZSnI8DAE7JbdCCLvw8f1lt0IKkNJUUFWRy4kVVNEQlJMLklRX0xBU1RTQUxFUFJJQ0UuLjkvMzAvMjAxOQUAAAAA</t>
        </is>
      </c>
      <c r="CE1" t="inlineStr">
        <is>
          <t>AAAACAAAABIoSW52YWxpZCBFbmQgRGF0ZSnI8DAE7JbdCCLvw8f1lt0IKkNJUUFWRy4kVVNEQlJMLklRX0xBU1RTQUxFUFJJQ0UuLjMvMzEvMjAxOAUAAAAAAAAACAAAABIoSW52YWxpZCBFbmQgRGF0ZSnI8DAE7JbdCCLvw8f1lt0IKkNJUUFWRy4kVVNEQlJMLklRX0xBU1RTQUxFUFJJQ0UuLjYvMzAvMjAxOAUAAAAAAAAACAAAABIoSW52YWxpZCBFbmQgRGF0ZSnI8DAE7JbdCCLvw8f1lt0IKkNJUUFWRy4kVVNEQlJMLklRX0xBU1RTQUxFUFJJQ0UuLjkvMzAvMjAxOAUAAAAAAAAACAAAABIoSW52YWxpZCBFbmQgRGF0ZSnI8DAE7JbdCCLvw8f1lt0IKkNJUUFWRy4kVVNEQlJMLklRX0xBU1RTQUxFUFJJQ0UuLjMvMzEvMjAxNwUAAAAAAAAACAAAABIoSW52YWxpZCBFbmQgRGF0ZSnI8DAE7JbdCBcWxMf1lt0IKkNJUUFWRy4kVVNEQlJMLklRX0xBU1RTQUxFUFJJQ0UuLjYvMzAvMjAxNwUAAAAAAAAACAAAABIoSW52YWxpZCBFbmQgRGF0ZSnI8DAE7JbdCBcWxMf1lt0IKkNJUUFWRy4kVVNEQlJMLklRX0xBU1RTQUxFUFJJQ0UuLjkvMzAvMjAxNwUAAAAAAAAACAAAABIoSW52YWxpZCBFbmQgRGF0ZSnI8DAE7JbdCBcWxMf1lt0IKkNJUUFWRy4kVVNEQlJMLklRX0xBU1RTQUxFUFJJQ0UuLjMvMzEvMjAxNgUAAAAAAAAACAAAABIoSW52YWxpZCBFbmQgRGF0ZSnI8DAE7JbdCBcWxMf1lt0IKkNJUUFWRy4k</t>
        </is>
      </c>
      <c r="CF1" t="inlineStr">
        <is>
          <t>VVNEQlJMLklRX0xBU1RTQUxFUFJJQ0UuLjYvMzAvMjAxNgUAAAAAAAAACAAAABIoSW52YWxpZCBFbmQgRGF0ZSnI8DAE7JbdCBcWxMf1lt0IKkNJUUFWRy4kVVNEQlJMLklRX0xBU1RTQUxFUFJJQ0UuLjkvMzAvMjAxNgUAAAAAAAAACAAAABIoSW52YWxpZCBFbmQgRGF0ZSnI8DAE7JbdCBcWxMf1lt0IKkNJUUFWRy4kVVNEQlJMLklRX0xBU1RTQUxFUFJJQ0UuLjMvMzEvMjAxNQUAAAAAAAAACAAAABIoSW52YWxpZCBFbmQgRGF0ZSnI8DAE7JbdCBcWxMf1lt0IKkNJUUFWRy4kVVNEQlJMLklRX0xBU1RTQUxFUFJJQ0UuLjYvMzAvMjAxNQUAAAAAAAAACAAAABIoSW52YWxpZCBFbmQgRGF0ZSnI8DAE7JbdCBI9xMf1lt0IKkNJUUFWRy4kVVNEQlJMLklRX0xBU1RTQUxFUFJJQ0UuLjkvMzAvMjAxNQUAAAAAAAAACAAAABIoSW52YWxpZCBFbmQgRGF0ZSnI8DAE7JbdCBI9xMf1lt0IKkNJUUFWRy4kVVNEQlJMLklRX0xBU1RTQUxFUFJJQ0UuLjMvMzEvMjAxNAUAAAAAAAAACAAAABIoSW52YWxpZCBFbmQgRGF0ZSnI8DAE7JbdCBI9xMf1lt0IKkNJUUFWRy4kVVNEQlJMLklRX0xBU1RTQUxFUFJJQ0UuLjYvMzAvMjAxNAUAAAAAAAAACAAAABIoSW52YWxpZCBFbmQgRGF0ZSnI8DAE7JbdCBI9xMf1lt0IKkNJUUFWRy4kVVNEQlJMLklRX0xBU1RTQUxFUFJJQ0UuLjkvMzAvMjAxNAUAAAAAAAAACAAAABIoSW52</t>
        </is>
      </c>
      <c r="CG1" t="inlineStr">
        <is>
          <t>YWxpZCBFbmQgRGF0ZSnI8DAE7JbdCBI9xMf1lt0IKkNJUUFWRy4kVVNEQlJMLklRX0xBU1RTQUxFUFJJQ0UuLjMvMzEvMjAxMwUAAAAAAAAACAAAABIoSW52YWxpZCBFbmQgRGF0ZSnJFjEE7JbdCBI9xMf1lt0IKkNJUUFWRy4kVVNEQlJMLklRX0xBU1RTQUxFUFJJQ0UuLjYvMzAvMjAxMwUAAAAAAAAACAAAABIoSW52YWxpZCBFbmQgRGF0ZSnJFjEE7JbdCBI9xMf1lt0IKkNJUUFWRy4kVVNEQlJMLklRX0xBU1RTQUxFUFJJQ0UuLjkvMzAvMjAxMwUAAAAAAAAACAAAABIoSW52YWxpZCBFbmQgRGF0ZSnJFjEE7JbdCBI9xMf1lt0IKkNJUUFWRy4kVVNEQlJMLklRX0xBU1RTQUxFUFJJQ0UuLjMvMzEvMjAxMgUAAAAAAAAACAAAABIoSW52YWxpZCBFbmQgRGF0ZSnJFjEE7JbdCFJlxMf1lt0IKkNJUUFWRy4kVVNEQlJMLklRX0xBU1RTQUxFUFJJQ0UuLjYvMzAvMjAxMgUAAAAAAAAACAAAABIoSW52YWxpZCBFbmQgRGF0ZSnJFjEE7JbdCFJlxMf1lt0IKkNJUUFWRy4kVVNEQlJMLklRX0xBU1RTQUxFUFJJQ0UuLjkvMzAvMjAxMgUAAAAAAAAACAAAABIoSW52YWxpZCBFbmQgRGF0ZSnJFjEE7JbdCFJlxMf1lt0IKkNJUUFWRy4kVVNEQlJMLklRX0xBU1RTQUxFUFJJQ0UuLjMvMzEvMjAxMQUAAAAAAAAACAAAABIoSW52YWxpZCBFbmQgRGF0ZSnJFjEE7JbdCFJlxMf1lt0IKkNJUUFWRy4kVVNEQlJMLklRX0xB</t>
        </is>
      </c>
      <c r="CH1" t="inlineStr">
        <is>
          <t>U1RTQUxFUFJJQ0UuLjYvMzAvMjAxMQUAAAAAAAAACAAAABIoSW52YWxpZCBFbmQgRGF0ZSnJFjEE7JbdCFJlxMf1lt0IKkNJUUFWRy4kVVNEQlJMLklRX0xBU1RTQUxFUFJJQ0UuLjkvMzAvMjAxMQUAAAAAAAAACAAAABIoSW52YWxpZCBFbmQgRGF0ZSnJFjEE7JbdCFJlxMf1lt0IK0NJUUFWRy4kVVNEQlJMLklRX0xBU1RTQUxFUFJJQ0UuLjEyLzMxLzIwMTEFAAAAAAAAAAgAAAASKEludmFsaWQgRW5kIERhdGUpyRYxBOyW3QhSZcTH9ZbdCCpDSVFBVkcuJFVTREJSTC5JUV9MQVNUU0FMRVBSSUNFLi42LzMwLzIwMTAFAAAAAAAAAAgAAAASKEludmFsaWQgRW5kIERhdGUpyRYxBOyW3QhSZcTH9ZbdCCpDSVFBVkcuJFVTREJSTC5JUV9MQVNUU0FMRVBSSUNFLi45LzMwLzIwMTAFAAAAAAAAAAgAAAASKEludmFsaWQgRW5kIERhdGUpyRYxBOyW3QgajMTH9ZbdCCtDSVFBVkcuJFVTREJSTC5JUV9MQVNUU0FMRVBSSUNFLi4xMi8zMS8yMDEwBQAAAAAAAAAIAAAAEihJbnZhbGlkIEVuZCBEYXRlKckWMQTslt0IGozEx/WW3QgrQ0lRQVZHLiRVU0RJTlIuSVFfTEFTVFNBTEVQUklDRS4uMTIvMzEvMjAyMAUAAAAAAAAACAAAABIoSW52YWxpZCBFbmQgRGF0ZSnJFjEE7JbdCAnaxMf1lt0IK0NJUUFWRy4kVVNESU5SLklRX0xBU1RTQUxFUFJJQ0UuLjEyLzMxLzIwMjEFAAAAAAAAAAgAAAASKEludmFsaWQgRW5k</t>
        </is>
      </c>
      <c r="CI1" t="inlineStr">
        <is>
          <t>IERhdGUpyRYxBOyW3QgJ2sTH9ZbdCCtDSVFBVkcuJFVTRElOUi5JUV9MQVNUU0FMRVBSSUNFLi4xMi8zMS8yMDIyBQAAAAAAAAAIAAAAEihJbnZhbGlkIEVuZCBEYXRlKckWMQTslt0ICdrEx/WW3QgrQ0lRQVZHLiRVU0RJTlIuSVFfTEFTVFNBTEVQUklDRS4uMTIvMzEvMjAyMwUAAAAAAAAACAAAABIoSW52YWxpZCBFbmQgRGF0ZSnJFjEE7JbdCBOzxMf1lt0IK0NJUUFWRy4kVVNESU5SLklRX0xBU1RTQUxFUFJJQ0UuLjEyLzMxLzIwMTYFAAAAAAAAAAgAAAASKEludmFsaWQgRW5kIERhdGUpyRYxBOyW3Qj4J8XH9ZbdCCtDSVFBVkcuJFVTRElOUi5JUV9MQVNUU0FMRVBSSUNFLi4xMi8zMS8yMDE3BQAAAAAAAAAIAAAAEihJbnZhbGlkIEVuZCBEYXRlKckWMQTslt0I+CfFx/WW3QgrQ0lRQVZHLiRVU0RJTlIuSVFfTEFTVFNBTEVQUklDRS4uMTIvMzEvMjAxOAUAAAAAAAAACAAAABIoSW52YWxpZCBFbmQgRGF0ZSnJFjEE7JbdCBQBxcf1lt0IK0NJUUFWRy4kVVNESU5SLklRX0xBU1RTQUxFUFJJQ0UuLjEyLzMxLzIwMTkFAAAAAAAAAAgAAAASKEludmFsaWQgRW5kIERhdGUpyRYxBOyW3QgUAcXH9ZbdCCtDSVFBVkcuJFVTRElOUi5JUV9MQVNUU0FMRVBSSUNFLi4xMi8zMS8yMDEyBQAAAAAAAAAIAAAAEihJbnZhbGlkIEVuZCBEYXRlKckWMQTslt0I03XFx/WW3QgrQ0lRQVZHLiRVU0RJTlIuSVFfTEFT</t>
        </is>
      </c>
      <c r="CJ1" t="inlineStr">
        <is>
          <t>VFNBTEVQUklDRS4uMTIvMzEvMjAxMwUAAAAAAAAACAAAABIoSW52YWxpZCBFbmQgRGF0ZSnJFjEE7JbdCPROxcf1lt0IK0NJUUFWRy4kVVNESU5SLklRX0xBU1RTQUxFUFJJQ0UuLjEyLzMxLzIwMTQFAAAAAAAAAAgAAAASKEludmFsaWQgRW5kIERhdGUpyRYxBOyW3Qj0TsXH9ZbdCCtDSVFBVkcuJFVTRElOUi5JUV9MQVNUU0FMRVBSSUNFLi4xMi8zMS8yMDE1BQAAAAAAAAAIAAAAEihJbnZhbGlkIEVuZCBEYXRlKckWMQTslt0I9E7Fx/WW3QgqQ0lRQVZHLiRVU0RJTlIuSVFfTEFTVFNBTEVQUklDRS4uOS8zMC8yMDI0BQAAAAAAAAAIAAAAEihJbnZhbGlkIEVuZCBEYXRlKckWMQTslt0IE7PEx/WW3QgrQ0lRQVZHLiRVU0RJTlIuSVFfTEFTVFNBTEVQUklDRS4uMTIvMzEvMjAyNAUAAAAAAAAACAAAABIoSW52YWxpZCBFbmQgRGF0ZSnJFjEE7JbdCBOzxMf1lt0IKkNJUUFWRy4kVVNESU5SLklRX0xBU1RTQUxFUFJJQ0UuLjkvMzAvMjAyMwUAAAAAAAAACAAAABIoSW52YWxpZCBFbmQgRGF0ZSnJFjEE7JbdCBOzxMf1lt0IKkNJUUFWRy4kVVNESU5SLklRX0xBU1RTQUxFUFJJQ0UuLjMvMzEvMjAyNAUAAAAAAAAACAAAABIoSW52YWxpZCBFbmQgRGF0ZSnJFjEE7JbdCBOzxMf1lt0IKkNJUUFWRy4kVVNESU5SLklRX0xBU1RTQUxFUFJJQ0UuLjYvMzAvMjAyNAUAAAAAAAAACAAAABIoSW52YWxpZCBFbmQg</t>
        </is>
      </c>
      <c r="CK1" t="inlineStr">
        <is>
          <t>RGF0ZSnJFjEE7JbdCAnaxMf1lt0IKkNJUUFWRy4kVVNESU5SLklRX0xBU1RTQUxFUFJJQ0UuLjkvMzAvMjAyMgUAAAAAAAAACAAAABIoSW52YWxpZCBFbmQgRGF0ZSnJFjEE7JbdCAnaxMf1lt0IKkNJUUFWRy4kVVNESU5SLklRX0xBU1RTQUxFUFJJQ0UuLjMvMzEvMjAyMwUAAAAAAAAACAAAABIoSW52YWxpZCBFbmQgRGF0ZSnJFjEE7JbdCAnaxMf1lt0IKkNJUUFWRy4kVVNESU5SLklRX0xBU1RTQUxFUFJJQ0UuLjYvMzAvMjAyMwUAAAAAAAAACAAAABIoSW52YWxpZCBFbmQgRGF0ZSnJFjEE7JbdCAnaxMf1lt0IKkNJUUFWRy4kVVNESU5SLklRX0xBU1RTQUxFUFJJQ0UuLjkvMzAvMjAyMQUAAAAAAAAACAAAABIoSW52YWxpZCBFbmQgRGF0ZSnJFjEE7JbdCAnaxMf1lt0IKkNJUUFWRy4kVVNESU5SLklRX0xBU1RTQUxFUFJJQ0UuLjMvMzEvMjAyMgUAAAAAAAAACAAAABIoSW52YWxpZCBFbmQgRGF0ZSnJFjEE7JbdCAnaxMf1lt0IKkNJUUFWRy4kVVNESU5SLklRX0xBU1RTQUxFUFJJQ0UuLjYvMzAvMjAyMgUAAAAAAAAACAAAABIoSW52YWxpZCBFbmQgRGF0ZSnJFjEE7JbdCAnaxMf1lt0IKkNJUUFWRy4kVVNESU5SLklRX0xBU1RTQUxFUFJJQ0UuLjkvMzAvMjAyMAUAAAAAAAAACAAAABIoSW52YWxpZCBFbmQgRGF0ZSnJFjEE7JbdCAnaxMf1lt0IKkNJUUFWRy4kVVNESU5SLklRX0xBU1RTQUxFUFJJ</t>
        </is>
      </c>
      <c r="CL1" t="inlineStr">
        <is>
          <t>Q0UuLjMvMzEvMjAyMQUAAAAAAAAACAAAABIoSW52YWxpZCBFbmQgRGF0ZSnJFjEE7JbdCBQBxcf1lt0IKkNJUUFWRy4kVVNESU5SLklRX0xBU1RTQUxFUFJJQ0UuLjYvMzAvMjAyMQUAAAAAAAAACAAAABIoSW52YWxpZCBFbmQgRGF0ZSnJFjEE7JbdCBQBxcf1lt0IKkNJUUFWRy4kVVNESU5SLklRX0xBU1RTQUxFUFJJQ0UuLjkvMzAvMjAxOQUAAAAAAAAACAAAABIoSW52YWxpZCBFbmQgRGF0ZSnJFjEE7JbdCBQBxcf1lt0IKkNJUUFWRy4kVVNESU5SLklRX0xBU1RTQUxFUFJJQ0UuLjMvMzEvMjAyMAUAAAAAAAAACAAAABIoSW52YWxpZCBFbmQgRGF0ZSnJFjEE7JbdCBQBxcf1lt0IKkNJUUFWRy4kVVNESU5SLklRX0xBU1RTQUxFUFJJQ0UuLjYvMzAvMjAyMAUAAAAAAAAACAAAABIoSW52YWxpZCBFbmQgRGF0ZSnJFjEE7JbdCBQBxcf1lt0IKkNJUUFWRy4kVVNESU5SLklRX0xBU1RTQUxFUFJJQ0UuLjkvMzAvMjAxOAUAAAAAAAAACAAAABIoSW52YWxpZCBFbmQgRGF0ZSnJFjEE7JbdCBQBxcf1lt0IKkNJUUFWRy4kVVNESU5SLklRX0xBU1RTQUxFUFJJQ0UuLjMvMzEvMjAxOQUAAAAAAAAACAAAABIoSW52YWxpZCBFbmQgRGF0ZSnJFjEE7JbdCBQBxcf1lt0IKkNJUUFWRy4kVVNESU5SLklRX0xBU1RTQUxFUFJJQ0UuLjYvMzAvMjAxOQUAAAAAAAAACAAAABIoSW52YWxpZCBFbmQgRGF0ZSnJFjEE7Jbd</t>
        </is>
      </c>
      <c r="CM1" t="inlineStr">
        <is>
          <t>CPgnxcf1lt0IKkNJUUFWRy4kVVNESU5SLklRX0xBU1RTQUxFUFJJQ0UuLjkvMzAvMjAxNwUAAAAAAAAACAAAABIoSW52YWxpZCBFbmQgRGF0ZSnJFjEE7JbdCPgnxcf1lt0IKkNJUUFWRy4kVVNESU5SLklRX0xBU1RTQUxFUFJJQ0UuLjMvMzEvMjAxOAUAAAAAAAAACAAAABIoSW52YWxpZCBFbmQgRGF0ZSnJFjEE7JbdCPgnxcf1lt0IKkNJUUFWRy4kVVNESU5SLklRX0xBU1RTQUxFUFJJQ0UuLjYvMzAvMjAxOAUAAAAAAAAACAAAABIoSW52YWxpZCBFbmQgRGF0ZSnJFjEE7JbdCPgnxcf1lt0IKkNJUUFWRy4kVVNESU5SLklRX0xBU1RTQUxFUFJJQ0UuLjkvMzAvMjAxNgUAAAAAAAAACAAAABIoSW52YWxpZCBFbmQgRGF0ZSnJFjEE7JbdCPgnxcf1lt0IKkNJUUFWRy4kVVNESU5SLklRX0xBU1RTQUxFUFJJQ0UuLjMvMzEvMjAxNwUAAAAAAAAACAAAABIoSW52YWxpZCBFbmQgRGF0ZSnJFjEE7JbdCPgnxcf1lt0IKkNJUUFWRy4kVVNESU5SLklRX0xBU1RTQUxFUFJJQ0UuLjYvMzAvMjAxNwUAAAAAAAAACAAAABIoSW52YWxpZCBFbmQgRGF0ZSnJFjEE7JbdCPgnxcf1lt0IKkNJUUFWRy4kVVNESU5SLklRX0xBU1RTQUxFUFJJQ0UuLjkvMzAvMjAxNQUAAAAAAAAACAAAABIoSW52YWxpZCBFbmQgRGF0ZSnJFjEE7JbdCPgnxcf1lt0IKkNJUUFWRy4kVVNESU5SLklRX0xBU1RTQUxFUFJJQ0UuLjMvMzEvMjAx</t>
        </is>
      </c>
      <c r="CN1" t="inlineStr">
        <is>
          <t>NgUAAAAAAAAACAAAABIoSW52YWxpZCBFbmQgRGF0ZSnJFjEE7JbdCPROxcf1lt0IKkNJUUFWRy4kVVNESU5SLklRX0xBU1RTQUxFUFJJQ0UuLjYvMzAvMjAxNgUAAAAAAAAACAAAABIoSW52YWxpZCBFbmQgRGF0ZSnJFjEE7JbdCPROxcf1lt0IKkNJUUFWRy4kVVNESU5SLklRX0xBU1RTQUxFUFJJQ0UuLjkvMzAvMjAxNAUAAAAAAAAACAAAABIoSW52YWxpZCBFbmQgRGF0ZSnJFjEE7JbdCPROxcf1lt0IKkNJUUFWRy4kVVNESU5SLklRX0xBU1RTQUxFUFJJQ0UuLjMvMzEvMjAxNQUAAAAAAAAACAAAABIoSW52YWxpZCBFbmQgRGF0ZSnJFjEE7JbdCPROxcf1lt0IKkNJUUFWRy4kVVNESU5SLklRX0xBU1RTQUxFUFJJQ0UuLjYvMzAvMjAxNQUAAAAAAAAACAAAABIoSW52YWxpZCBFbmQgRGF0ZSnJFjEE7JbdCPROxcf1lt0IKkNJUUFWRy4kVVNESU5SLklRX0xBU1RTQUxFUFJJQ0UuLjkvMzAvMjAxMwUAAAAAAAAACAAAABIoSW52YWxpZCBFbmQgRGF0ZSnJFjEE7JbdCPROxcf1lt0IKkNJUUFWRy4kVVNESU5SLklRX0xBU1RTQUxFUFJJQ0UuLjMvMzEvMjAxNAUAAAAAAAAACAAAABIoSW52YWxpZCBFbmQgRGF0ZSnJFjEE7JbdCPROxcf1lt0IKkNJUUFWRy4kVVNESU5SLklRX0xBU1RTQUxFUFJJQ0UuLjYvMzAvMjAxNAUAAAAAAAAACAAAABIoSW52YWxpZCBFbmQgRGF0ZSnJFjEE7JbdCNN1xcf1lt0IKkNJ</t>
        </is>
      </c>
      <c r="CO1" t="inlineStr">
        <is>
          <t>UUFWRy4kVVNESU5SLklRX0xBU1RTQUxFUFJJQ0UuLjkvMzAvMjAxMgUAAAAAAAAACAAAABIoSW52YWxpZCBFbmQgRGF0ZSnJFjEE7JbdCNN1xcf1lt0IKkNJUUFWRy4kVVNESU5SLklRX0xBU1RTQUxFUFJJQ0UuLjMvMzEvMjAxMwUAAAAAAAAACAAAABIoSW52YWxpZCBFbmQgRGF0ZSnJFjEE7JbdCNN1xcf1lt0IKkNJUUFWRy4kVVNESU5SLklRX0xBU1RTQUxFUFJJQ0UuLjYvMzAvMjAxMwUAAAAAAAAACAAAABIoSW52YWxpZCBFbmQgRGF0ZSnJFjEE7JbdCNN1xcf1lt0IKkNJUUFWRy4kVVNESU5SLklRX0xBU1RTQUxFUFJJQ0UuLjkvMzAvMjAxMQUAAAAAAAAACAAAABIoSW52YWxpZCBFbmQgRGF0ZSnJFjEE7JbdCNN1xcf1lt0IK0NJUUFWRy4kVVNESU5SLklRX0xBU1RTQUxFUFJJQ0UuLjEyLzMxLzIwMTEFAAAAAAAAAAgAAAASKEludmFsaWQgRW5kIERhdGUpyRYxBOyW3QjTdcXH9ZbdCCpDSVFBVkcuJFVTRElOUi5JUV9MQVNUU0FMRVBSSUNFLi4zLzMxLzIwMTIFAAAAAAAAAAgAAAASKEludmFsaWQgRW5kIERhdGUpyRYxBOyW3QjTdcXH9ZbdCCpDSVFBVkcuJFVTRElOUi5JUV9MQVNUU0FMRVBSSUNFLi42LzMwLzIwMTIFAAAAAAAAAAgAAAASKEludmFsaWQgRW5kIERhdGUpyRYxBOyW3QjTdcXH9ZbdCCpDSVFBVkcuJFVTRElOUi5JUV9MQVNUU0FMRVBSSUNFLi45LzMwLzIwMTAFAAAAAAAAAAgA</t>
        </is>
      </c>
      <c r="CP1" t="inlineStr">
        <is>
          <t>AAASKEludmFsaWQgRW5kIERhdGUpyRYxBOyW3QjTdcXH9ZbdCCtDSVFBVkcuJFVTRElOUi5JUV9MQVNUU0FMRVBSSUNFLi4xMi8zMS8yMDEwBQAAAAAAAAAIAAAAEihJbnZhbGlkIEVuZCBEYXRlKckWMQTslt0I03XFx/WW3QgqQ0lRQVZHLiRVU0RJTlIuSVFfTEFTVFNBTEVQUklDRS4uMy8zMS8yMDExBQAAAAAAAAAIAAAAEihJbnZhbGlkIEVuZCBEYXRlKckWMQTslt0IyJzFx/WW3QgqQ0lRQVZHLiRVU0RJTlIuSVFfTEFTVFNBTEVQUklDRS4uNi8zMC8yMDExBQAAAAAAAAAIAAAAEihJbnZhbGlkIEVuZCBEYXRlKckWMQTslt0IyJzFx/WW3QgrQ0lRQVZHLiRVU0RBVUQuSVFfTEFTVFNBTEVQUklDRS4uMTIvMzEvMjAyMgUAAAAAAAAACAAAABIoSW52YWxpZCBFbmQgRGF0ZSnJFjEE7JbdCLbqxcf1lt0IK0NJUUFWRy4kVVNEQVVELklRX0xBU1RTQUxFUFJJQ0UuLjEyLzMxLzIwMjMFAAAAAAAAAAgAAAASKEludmFsaWQgRW5kIERhdGUpyRYxBOyW3Qi26sXH9ZbdCCpDSVFBVkcuJFVTRElOUi5JUV9MQVNUU0FMRVBSSUNFLi42LzMwLzIwMTAFAAAAAAAAAAgAAAASKEludmFsaWQgRW5kIERhdGUpyRYxBOyW3QjInMXH9ZbdCCtDSVFBVkcuJFVTREFVRC5JUV9MQVNUU0FMRVBSSUNFLi4xMi8zMS8yMDE4BQAAAAAAAAAIAAAAEihJbnZhbGlkIEVuZCBEYXRlKckWMQTslt0IvjjGx/WW3QgrQ0lRQVZHLiRV</t>
        </is>
      </c>
      <c r="CQ1" t="inlineStr">
        <is>
          <t>U0RBVUQuSVFfTEFTVFNBTEVQUklDRS4uMTIvMzEvMjAxOQUAAAAAAAAACAAAABIoSW52YWxpZCBFbmQgRGF0ZSnJFjEE7JbdCKsRxsf1lt0IK0NJUUFWRy4kVVNEQVVELklRX0xBU1RTQUxFUFJJQ0UuLjEyLzMxLzIwMjAFAAAAAAAAAAgAAAASKEludmFsaWQgRW5kIERhdGUpyRYxBOyW3QirEcbH9ZbdCCtDSVFBVkcuJFVTREFVRC5JUV9MQVNUU0FMRVBSSUNFLi4xMi8zMS8yMDIxBQAAAAAAAAAIAAAAEihJbnZhbGlkIEVuZCBEYXRlKckWMQTslt0IqxHGx/WW3QgrQ0lRQVZHLiRVU0RBVUQuSVFfTEFTVFNBTEVQUklDRS4uMTIvMzEvMjAxNAUAAAAAAAAACAAAABIoSW52YWxpZCBFbmQgRGF0ZSnJFjEE7JbdCPJfxsf1lt0IK0NJUUFWRy4kVVNEQVVELklRX0xBU1RTQUxFUFJJQ0UuLjEyLzMxLzIwMTUFAAAAAAAAAAgAAAASKEludmFsaWQgRW5kIERhdGUpyRYxBOyW3QjyX8bH9ZbdCCtDSVFBVkcuJFVTREFVRC5JUV9MQVNUU0FMRVBSSUNFLi4xMi8zMS8yMDE2BQAAAAAAAAAIAAAAEihJbnZhbGlkIEVuZCBEYXRlKckWMQTslt0I8l/Gx/WW3QgrQ0lRQVZHLiRVU0RBVUQuSVFfTEFTVFNBTEVQUklDRS4uMTIvMzEvMjAxNwUAAAAAAAAACAAAABIoSW52YWxpZCBFbmQgRGF0ZSnJFjEE7JbdCL44xsf1lt0IK0NJUUFWRy4kVVNEQVVELklRX0xBU1RTQUxFUFJJQ0UuLjEyLzMxLzIwMjQFAAAAAAAAAAgA</t>
        </is>
      </c>
      <c r="CR1" t="inlineStr">
        <is>
          <t>AAASKEludmFsaWQgRW5kIERhdGUpyRYxBOyW3Qi9w8XH9ZbdCCtDSVFBVkcuJFVTREFVRC5JUV9MQVNUU0FMRVBSSUNFLi4xMi8zMS8yMDEyBQAAAAAAAAAIAAAAEihJbnZhbGlkIEVuZCBEYXRlKckWMQTslt0IiobGx/WW3QgrQ0lRQVZHLiRVU0RBVUQuSVFfTEFTVFNBTEVQUklDRS4uMTIvMzEvMjAxMwUAAAAAAAAACAAAABIoSW52YWxpZCBFbmQgRGF0ZSnJFjEE7JbdCIqGxsf1lt0IKkNJUUFWRy4kVVNEQVVELklRX0xBU1RTQUxFUFJJQ0UuLjMvMzEvMjAyNAUAAAAAAAAACAAAABIoSW52YWxpZCBFbmQgRGF0ZSnJFjEE7JbdCL3Dxcf1lt0IKkNJUUFWRy4kVVNEQVVELklRX0xBU1RTQUxFUFJJQ0UuLjYvMzAvMjAyNAUAAAAAAAAACAAAABIoSW52YWxpZCBFbmQgRGF0ZSnJFjEE7JbdCL3Dxcf1lt0IKkNJUUFWRy4kVVNEQVVELklRX0xBU1RTQUxFUFJJQ0UuLjkvMzAvMjAyNAUAAAAAAAAACAAAABIoSW52YWxpZCBFbmQgRGF0ZSnJFjEE7JbdCLbqxcf1lt0IKkNJUUFWRy4kVVNEQVVELklRX0xBU1RTQUxFUFJJQ0UuLjMvMzEvMjAyMwUAAAAAAAAACAAAABIoSW52YWxpZCBFbmQgRGF0ZSnJFjEE7JbdCLbqxcf1lt0IKkNJUUFWRy4kVVNEQVVELklRX0xBU1RTQUxFUFJJQ0UuLjYvMzAvMjAyMwUAAAAAAAAACAAAABIoSW52YWxpZCBFbmQgRGF0ZSnJFjEE7JbdCLbqxcf1lt0IKkNJUUFWRy4kVVNE</t>
        </is>
      </c>
      <c r="CS1" t="inlineStr">
        <is>
          <t>QVVELklRX0xBU1RTQUxFUFJJQ0UuLjkvMzAvMjAyMwUAAAAAAAAACAAAABIoSW52YWxpZCBFbmQgRGF0ZSnJFjEE7JbdCLbqxcf1lt0IKkNJUUFWRy4kVVNEQVVELklRX0xBU1RTQUxFUFJJQ0UuLjMvMzEvMjAyMgUAAAAAAAAACAAAABIoSW52YWxpZCBFbmQgRGF0ZSnJFjEE7JbdCLbqxcf1lt0IKkNJUUFWRy4kVVNEQVVELklRX0xBU1RTQUxFUFJJQ0UuLjYvMzAvMjAyMgUAAAAAAAAACAAAABIoSW52YWxpZCBFbmQgRGF0ZSnJFjEE7JbdCLbqxcf1lt0IKkNJUUFWRy4kVVNEQVVELklRX0xBU1RTQUxFUFJJQ0UuLjkvMzAvMjAyMgUAAAAAAAAACAAAABIoSW52YWxpZCBFbmQgRGF0ZSnJFjEE7JbdCLbqxcf1lt0IKkNJUUFWRy4kVVNEQVVELklRX0xBU1RTQUxFUFJJQ0UuLjMvMzEvMjAyMQUAAAAAAAAACAAAABIoSW52YWxpZCBFbmQgRGF0ZSnJFjEE7JbdCLbqxcf1lt0IKkNJUUFWRy4kVVNEQVVELklRX0xBU1RTQUxFUFJJQ0UuLjYvMzAvMjAyMQUAAAAAAAAACAAAABIoSW52YWxpZCBFbmQgRGF0ZSnJFjEE7JbdCKsRxsf1lt0IKkNJUUFWRy4kVVNEQVVELklRX0xBU1RTQUxFUFJJQ0UuLjkvMzAvMjAyMQUAAAAAAAAACAAAABIoSW52YWxpZCBFbmQgRGF0ZSnJFjEE7JbdCKsRxsf1lt0IKkNJUUFWRy4kVVNEQVVELklRX0xBU1RTQUxFUFJJQ0UuLjMvMzEvMjAyMAUAAAAAAAAACAAAABIoSW52YWxp</t>
        </is>
      </c>
      <c r="CT1" t="inlineStr">
        <is>
          <t>ZCBFbmQgRGF0ZSnJFjEE7JbdCKsRxsf1lt0IKkNJUUFWRy4kVVNEQVVELklRX0xBU1RTQUxFUFJJQ0UuLjYvMzAvMjAyMAUAAAAAAAAACAAAABIoSW52YWxpZCBFbmQgRGF0ZSnJFjEE7JbdCKsRxsf1lt0IKkNJUUFWRy4kVVNEQVVELklRX0xBU1RTQUxFUFJJQ0UuLjkvMzAvMjAyMAUAAAAAAAAACAAAABIoSW52YWxpZCBFbmQgRGF0ZSnJFjEE7JbdCKsRxsf1lt0IKkNJUUFWRy4kVVNEQVVELklRX0xBU1RTQUxFUFJJQ0UuLjMvMzEvMjAxOQUAAAAAAAAACAAAABIoSW52YWxpZCBFbmQgRGF0ZSnJFjEE7JbdCKsRxsf1lt0IKkNJUUFWRy4kVVNEQVVELklRX0xBU1RTQUxFUFJJQ0UuLjYvMzAvMjAxOQUAAAAAAAAACAAAABIoSW52YWxpZCBFbmQgRGF0ZSnJFjEE7JbdCKsRxsf1lt0IKkNJUUFWRy4kVVNEQVVELklRX0xBU1RTQUxFUFJJQ0UuLjkvMzAvMjAxOQUAAAAAAAAACAAAABIoSW52YWxpZCBFbmQgRGF0ZSnJFjEE7JbdCKsRxsf1lt0IKkNJUUFWRy4kVVNEQVVELklRX0xBU1RTQUxFUFJJQ0UuLjMvMzEvMjAxOAUAAAAAAAAACAAAABIoSW52YWxpZCBFbmQgRGF0ZSnJFjEE7JbdCL44xsf1lt0IKkNJUUFWRy4kVVNEQVVELklRX0xBU1RTQUxFUFJJQ0UuLjYvMzAvMjAxOAUAAAAAAAAACAAAABIoSW52YWxpZCBFbmQgRGF0ZSnJFjEE7JbdCL44xsf1lt0IKkNJUUFWRy4kVVNEQVVELklRX0xBU1RT</t>
        </is>
      </c>
      <c r="CU1" t="inlineStr">
        <is>
          <t>QUxFUFJJQ0UuLjkvMzAvMjAxOAUAAAAAAAAACAAAABIoSW52YWxpZCBFbmQgRGF0ZSnJFjEE7JbdCL44xsf1lt0IKkNJUUFWRy4kVVNEQVVELklRX0xBU1RTQUxFUFJJQ0UuLjMvMzEvMjAxNwUAAAAAAAAACAAAABIoSW52YWxpZCBFbmQgRGF0ZSnJFjEE7JbdCL44xsf1lt0IKkNJUUFWRy4kVVNEQVVELklRX0xBU1RTQUxFUFJJQ0UuLjYvMzAvMjAxNwUAAAAAAAAACAAAABIoSW52YWxpZCBFbmQgRGF0ZSnJFjEE7JbdCL44xsf1lt0IKkNJUUFWRy4kVVNEQVVELklRX0xBU1RTQUxFUFJJQ0UuLjkvMzAvMjAxNwUAAAAAAAAACAAAABIoSW52YWxpZCBFbmQgRGF0ZSnJFjEE7JbdCL44xsf1lt0IKkNJUUFWRy4kVVNEQVVELklRX0xBU1RTQUxFUFJJQ0UuLjMvMzEvMjAxNgUAAAAAAAAACAAAABIoSW52YWxpZCBFbmQgRGF0ZSnJFjEE7JbdCL44xsf1lt0IKkNJUUFWRy4kVVNEQVVELklRX0xBU1RTQUxFUFJJQ0UuLjYvMzAvMjAxNgUAAAAAAAAACAAAABIoSW52YWxpZCBFbmQgRGF0ZSnJFjEE7JbdCL44xsf1lt0IKkNJUUFWRy4kVVNEQVVELklRX0xBU1RTQUxFUFJJQ0UuLjkvMzAvMjAxNgUAAAAAAAAACAAAABIoSW52YWxpZCBFbmQgRGF0ZSnJFjEE7JbdCPJfxsf1lt0IKkNJUUFWRy4kVVNEQVVELklRX0xBU1RTQUxFUFJJQ0UuLjMvMzEvMjAxNQUAAAAAAAAACAAAABIoSW52YWxpZCBFbmQgRGF0ZSnJ</t>
        </is>
      </c>
      <c r="CV1" t="inlineStr">
        <is>
          <t>FjEE7JbdCPJfxsf1lt0IKkNJUUFWRy4kVVNEQVVELklRX0xBU1RTQUxFUFJJQ0UuLjYvMzAvMjAxNQUAAAAAAAAACAAAABIoSW52YWxpZCBFbmQgRGF0ZSnJFjEE7JbdCPJfxsf1lt0IKkNJUUFWRy4kVVNEQVVELklRX0xBU1RTQUxFUFJJQ0UuLjkvMzAvMjAxNQUAAAAAAAAACAAAABIoSW52YWxpZCBFbmQgRGF0ZSnJFjEE7JbdCPJfxsf1lt0IKkNJUUFWRy4kVVNEQVVELklRX0xBU1RTQUxFUFJJQ0UuLjMvMzEvMjAxNAUAAAAAAAAACAAAABIoSW52YWxpZCBFbmQgRGF0ZSnJFjEE7JbdCPJfxsf1lt0IKkNJUUFWRy4kVVNEQVVELklRX0xBU1RTQUxFUFJJQ0UuLjYvMzAvMjAxNAUAAAAAAAAACAAAABIoSW52YWxpZCBFbmQgRGF0ZSnJFjEE7JbdCPJfxsf1lt0IKkNJUUFWRy4kVVNEQVVELklRX0xBU1RTQUxFUFJJQ0UuLjkvMzAvMjAxNAUAAAAAAAAACAAAABIoSW52YWxpZCBFbmQgRGF0ZSnJFjEE7JbdCPJfxsf1lt0IKkNJUUFWRy4kVVNEQVVELklRX0xBU1RTQUxFUFJJQ0UuLjMvMzEvMjAxMwUAAAAAAAAACAAAABIoSW52YWxpZCBFbmQgRGF0ZSnJFjEE7JbdCIqGxsf1lt0IKkNJUUFWRy4kVVNEQVVELklRX0xBU1RTQUxFUFJJQ0UuLjYvMzAvMjAxMwUAAAAAAAAACAAAABIoSW52YWxpZCBFbmQgRGF0ZSnJFjEE7JbdCIqGxsf1lt0IKkNJUUFWRy4kVVNEQVVELklRX0xBU1RTQUxFUFJJQ0UuLjkv</t>
        </is>
      </c>
      <c r="CW1" t="inlineStr">
        <is>
          <t>MzAvMjAxMwUAAAAAAAAACAAAABIoSW52YWxpZCBFbmQgRGF0ZSnJFjEE7JbdCIqGxsf1lt0IKkNJUUFWRy4kVVNEQVVELklRX0xBU1RTQUxFUFJJQ0UuLjMvMzEvMjAxMgUAAAAAAAAACAAAABIoSW52YWxpZCBFbmQgRGF0ZSnJFjEE7JbdCIqGxsf1lt0IKkNJUUFWRy4kVVNEQVVELklRX0xBU1RTQUxFUFJJQ0UuLjYvMzAvMjAxMgUAAAAAAAAACAAAABIoSW52YWxpZCBFbmQgRGF0ZSnJFjEE7JbdCIqGxsf1lt0IKkNJUUFWRy4kVVNEQVVELklRX0xBU1RTQUxFUFJJQ0UuLjkvMzAvMjAxMgUAAAAAAAAACAAAABIoSW52YWxpZCBFbmQgRGF0ZSnJFjEE7JbdCIqGxsf1lt0IKkNJUUFWRy4kVVNEQVVELklRX0xBU1RTQUxFUFJJQ0UuLjMvMzEvMjAxMQUAAAAAAAAACAAAABIoSW52YWxpZCBFbmQgRGF0ZSnJFjEE7JbdCIqGxsf1lt0IKkNJUUFWRy4kVVNEQVVELklRX0xBU1RTQUxFUFJJQ0UuLjYvMzAvMjAxMQUAAAAAAAAACAAAABIoSW52YWxpZCBFbmQgRGF0ZSnJFjEE7JbdCIqGxsf1lt0IKkNJUUFWRy4kVVNEQVVELklRX0xBU1RTQUxFUFJJQ0UuLjkvMzAvMjAxMQUAAAAAAAAACAAAABIoSW52YWxpZCBFbmQgRGF0ZSnJFjEE7JbdCH6txsf1lt0IK0NJUUFWRy4kVVNEQVVELklRX0xBU1RTQUxFUFJJQ0UuLjEyLzMxLzIwMTEFAAAAAAAAAAgAAAASKEludmFsaWQgRW5kIERhdGUpyRYxBOyW3Qh+rcbH</t>
        </is>
      </c>
      <c r="CX1" t="inlineStr">
        <is>
          <t>9ZbdCCpDSVFBVkcuJFVTREFVRC5JUV9MQVNUU0FMRVBSSUNFLi42LzMwLzIwMTAFAAAAAAAAAAgAAAASKEludmFsaWQgRW5kIERhdGUpyRYxBOyW3Qh+rcbH9ZbdCCpDSVFBVkcuJFVTREFVRC5JUV9MQVNUU0FMRVBSSUNFLi45LzMwLzIwMTAFAAAAAAAAAAgAAAASKEludmFsaWQgRW5kIERhdGUpyRYxBOyW3Qh+rcbH9ZbdCCtDSVFBVkcuJFVTREFVRC5JUV9MQVNUU0FMRVBSSUNFLi4xMi8zMS8yMDEwBQAAAAAAAAAIAAAAEihJbnZhbGlkIEVuZCBEYXRlKckWMQTslt0Ifq3Gx/WW3QgrQ0lRQVZHLiRVU0RKUFkuSVFfTEFTVFNBTEVQUklDRS4uMTIvMzEvMjAyMAUAAAAAAAAACAAAABIoSW52YWxpZCBFbmQgRGF0ZSnJFjEE7JbdCLsqx8f1lt0IK0NJUUFWRy4kVVNESlBZLklRX0xBU1RTQUxFUFJJQ0UuLjEyLzMxLzIwMjEFAAAAAAAAAAgAAAASKEludmFsaWQgRW5kIERhdGUpyRYxBOyW3QitAsfH9ZbdCCtDSVFBVkcuJFVTREpQWS5JUV9MQVNUU0FMRVBSSUNFLi4xMi8zMS8yMDIyBQAAAAAAAAAIAAAAEihJbnZhbGlkIEVuZCBEYXRlKckWMQTslt0IrQLHx/WW3QgrQ0lRQVZHLiRVU0RKUFkuSVFfTEFTVFNBTEVQUklDRS4uMTIvMzEvMjAyMwUAAAAAAAAACAAAABIoSW52YWxpZCBFbmQgRGF0ZSnJFjEE7JbdCK0Cx8f1lt0IK0NJUUFWRy4kVVNESlBZLklRX0xBU1RTQUxFUFJJQ0UuLjEyLzMxLzIw</t>
        </is>
      </c>
      <c r="CY1" t="inlineStr">
        <is>
          <t>MTYFAAAAAAAAAAgAAAASKEludmFsaWQgRW5kIERhdGUpyRYxBOyW3Qi1UcfH9ZbdCCtDSVFBVkcuJFVTREpQWS5JUV9MQVNUU0FMRVBSSUNFLi4xMi8zMS8yMDE3BQAAAAAAAAAIAAAAEihJbnZhbGlkIEVuZCBEYXRlKckWMQTslt0ItVHHx/WW3QgrQ0lRQVZHLiRVU0RKUFkuSVFfTEFTVFNBTEVQUklDRS4uMTIvMzEvMjAxOAUAAAAAAAAACAAAABIoSW52YWxpZCBFbmQgRGF0ZSnJFjEE7JbdCLsqx8f1lt0IK0NJUUFWRy4kVVNESlBZLklRX0xBU1RTQUxFUFJJQ0UuLjEyLzMxLzIwMTkFAAAAAAAAAAgAAAASKEludmFsaWQgRW5kIERhdGUpyRYxBOyW3Qi7KsfH9ZbdCCtDSVFBVkcuJFVTREpQWS5JUV9MQVNUU0FMRVBSSUNFLi4xMi8zMS8yMDEyBQAAAAAAAAAIAAAAEihJbnZhbGlkIEVuZCBEYXRlKckWMQTslt0Io5/Hx/WW3QgrQ0lRQVZHLiRVU0RKUFkuSVFfTEFTVFNBTEVQUklDRS4uMTIvMzEvMjAxMwUAAAAAAAAACAAAABIoSW52YWxpZCBFbmQgRGF0ZSnJFjEE7JbdCKOfx8f1lt0IK0NJUUFWRy4kVVNESlBZLklRX0xBU1RTQUxFUFJJQ0UuLjEyLzMxLzIwMTQFAAAAAAAAAAgAAAASKEludmFsaWQgRW5kIERhdGUpyRYxBOyW3Qi4eMfH9ZbdCCtDSVFBVkcuJFVTREpQWS5JUV9MQVNUU0FMRVBSSUNFLi4xMi8zMS8yMDE1BQAAAAAAAAAIAAAAEihJbnZhbGlkIEVuZCBEYXRlKckWMQTslt0IuHjH</t>
        </is>
      </c>
      <c r="CZ1" t="inlineStr">
        <is>
          <t>x/WW3QgqQ0lRQVZHLiRVU0RKUFkuSVFfTEFTVFNBTEVQUklDRS4uOS8zMC8yMDI0BQAAAAAAAAAIAAAAEihJbnZhbGlkIEVuZCBEYXRlKckWMQTslt0IfdTGx/WW3QgrQ0lRQVZHLiRVU0RKUFkuSVFfTEFTVFNBTEVQUklDRS4uMTIvMzEvMjAyNAUAAAAAAAAACAAAABIoSW52YWxpZCBFbmQgRGF0ZSnJFjEE7JbdCH3Uxsf1lt0IKkNJUUFWRy4kVVNESlBZLklRX0xBU1RTQUxFUFJJQ0UuLjkvMzAvMjAyMwUAAAAAAAAACAAAABIoSW52YWxpZCBFbmQgRGF0ZSnJFjEE7JbdCCr+xsf1lt0IKkNJUUFWRy4kVVNESlBZLklRX0xBU1RTQUxFUFJJQ0UuLjMvMzEvMjAyNAUAAAAAAAAACAAAABIoSW52YWxpZCBFbmQgRGF0ZSnJFjEE7JbdCK0Cx8f1lt0IKkNJUUFWRy4kVVNESlBZLklRX0xBU1RTQUxFUFJJQ0UuLjYvMzAvMjAyNAUAAAAAAAAACAAAABIoSW52YWxpZCBFbmQgRGF0ZSnJFjEE7JbdCK0Cx8f1lt0IKkNJUUFWRy4kVVNESlBZLklRX0xBU1RTQUxFUFJJQ0UuLjkvMzAvMjAyMgUAAAAAAAAACAAAABIoSW52YWxpZCBFbmQgRGF0ZSnJFjEE7JbdCK0Cx8f1lt0IKkNJUUFWRy4kVVNESlBZLklRX0xBU1RTQUxFUFJJQ0UuLjMvMzEvMjAyMwUAAAAAAAAACAAAABIoSW52YWxpZCBFbmQgRGF0ZSnJFjEE7JbdCK0Cx8f1lt0IKkNJUUFWRy4kVVNESlBZLklRX0xBU1RTQUxFUFJJQ0UuLjYvMzAvMjAyMwUA</t>
        </is>
      </c>
      <c r="DA1" t="inlineStr">
        <is>
          <t>AAAAAAAACAAAABIoSW52YWxpZCBFbmQgRGF0ZSnJFjEE7JbdCK0Cx8f1lt0IKkNJUUFWRy4kVVNESlBZLklRX0xBU1RTQUxFUFJJQ0UuLjkvMzAvMjAyMQUAAAAAAAAACAAAABIoSW52YWxpZCBFbmQgRGF0ZSnJFjEE7JbdCK0Cx8f1lt0IKkNJUUFWRy4kVVNESlBZLklRX0xBU1RTQUxFUFJJQ0UuLjMvMzEvMjAyMgUAAAAAAAAACAAAABIoSW52YWxpZCBFbmQgRGF0ZSnJFjEE7JbdCK0Cx8f1lt0IKkNJUUFWRy4kVVNESlBZLklRX0xBU1RTQUxFUFJJQ0UuLjYvMzAvMjAyMgUAAAAAAAAACAAAABIoSW52YWxpZCBFbmQgRGF0ZSnJFjEE7JbdCK0Cx8f1lt0IKkNJUUFWRy4kVVNESlBZLklRX0xBU1RTQUxFUFJJQ0UuLjkvMzAvMjAyMAUAAAAAAAAACAAAABIoSW52YWxpZCBFbmQgRGF0ZSnJFjEE7JbdCLsqx8f1lt0IKkNJUUFWRy4kVVNESlBZLklRX0xBU1RTQUxFUFJJQ0UuLjMvMzEvMjAyMQUAAAAAAAAACAAAABIoSW52YWxpZCBFbmQgRGF0ZSnJFjEE7JbdCLsqx8f1lt0IKkNJUUFWRy4kVVNESlBZLklRX0xBU1RTQUxFUFJJQ0UuLjYvMzAvMjAyMQUAAAAAAAAACAAAABIoSW52YWxpZCBFbmQgRGF0ZSnJFjEE7JbdCLsqx8f1lt0IKkNJUUFWRy4kVVNESlBZLklRX0xBU1RTQUxFUFJJQ0UuLjkvMzAvMjAxOQUAAAAAAAAACAAAABIoSW52YWxpZCBFbmQgRGF0ZSnJFjEE7JbdCLsqx8f1lt0IKkNJUUFW</t>
        </is>
      </c>
      <c r="DB1" t="inlineStr">
        <is>
          <t>Ry4kVVNESlBZLklRX0xBU1RTQUxFUFJJQ0UuLjMvMzEvMjAyMAUAAAAAAAAACAAAABIoSW52YWxpZCBFbmQgRGF0ZSnJFjEE7JbdCLsqx8f1lt0IKkNJUUFWRy4kVVNESlBZLklRX0xBU1RTQUxFUFJJQ0UuLjYvMzAvMjAyMAUAAAAAAAAACAAAABIoSW52YWxpZCBFbmQgRGF0ZSnJFjEE7JbdCLsqx8f1lt0IKkNJUUFWRy4kVVNESlBZLklRX0xBU1RTQUxFUFJJQ0UuLjkvMzAvMjAxOAUAAAAAAAAACAAAABIoSW52YWxpZCBFbmQgRGF0ZSnJFjEE7JbdCLsqx8f1lt0IKkNJUUFWRy4kVVNESlBZLklRX0xBU1RTQUxFUFJJQ0UuLjMvMzEvMjAxOQUAAAAAAAAACAAAABIoSW52YWxpZCBFbmQgRGF0ZSnJFjEE7JbdCLVRx8f1lt0IKkNJUUFWRy4kVVNESlBZLklRX0xBU1RTQUxFUFJJQ0UuLjYvMzAvMjAxOQUAAAAAAAAACAAAABIoSW52YWxpZCBFbmQgRGF0ZSnJFjEE7JbdCLVRx8f1lt0IKkNJUUFWRy4kVVNESlBZLklRX0xBU1RTQUxFUFJJQ0UuLjkvMzAvMjAxNwUAAAAAAAAACAAAABIoSW52YWxpZCBFbmQgRGF0ZSnJFjEE7JbdCLVRx8f1lt0IKkNJUUFWRy4kVVNESlBZLklRX0xBU1RTQUxFUFJJQ0UuLjMvMzEvMjAxOAUAAAAAAAAACAAAABIoSW52YWxpZCBFbmQgRGF0ZSnJFjEE7JbdCLVRx8f1lt0IKkNJUUFWRy4kVVNESlBZLklRX0xBU1RTQUxFUFJJQ0UuLjYvMzAvMjAxOAUAAAAAAAAACAAAABIo</t>
        </is>
      </c>
      <c r="DC1" t="inlineStr">
        <is>
          <t>SW52YWxpZCBFbmQgRGF0ZSnJFjEE7JbdCLVRx8f1lt0IKkNJUUFWRy4kVVNESlBZLklRX0xBU1RTQUxFUFJJQ0UuLjkvMzAvMjAxNgUAAAAAAAAACAAAABIoSW52YWxpZCBFbmQgRGF0ZSnJFjEE7JbdCLVRx8f1lt0IKkNJUUFWRy4kVVNESlBZLklRX0xBU1RTQUxFUFJJQ0UuLjMvMzEvMjAxNwUAAAAAAAAACAAAABIoSW52YWxpZCBFbmQgRGF0ZSnJFjEE7JbdCLh4x8f1lt0IKkNJUUFWRy4kVVNESlBZLklRX0xBU1RTQUxFUFJJQ0UuLjYvMzAvMjAxNwUAAAAAAAAACAAAABIoSW52YWxpZCBFbmQgRGF0ZSnJFjEE7JbdCLh4x8f1lt0IKkNJUUFWRy4kVVNESlBZLklRX0xBU1RTQUxFUFJJQ0UuLjkvMzAvMjAxNQUAAAAAAAAACAAAABIoSW52YWxpZCBFbmQgRGF0ZSnJFjEE7JbdCLh4x8f1lt0IKkNJUUFWRy4kVVNESlBZLklRX0xBU1RTQUxFUFJJQ0UuLjMvMzEvMjAxNgUAAAAAAAAACAAAABIoSW52YWxpZCBFbmQgRGF0ZSnJFjEE7JbdCLh4x8f1lt0IKkNJUUFWRy4kVVNESlBZLklRX0xBU1RTQUxFUFJJQ0UuLjYvMzAvMjAxNgUAAAAAAAAACAAAABIoSW52YWxpZCBFbmQgRGF0ZSnJFjEE7JbdCLh4x8f1lt0IKkNJUUFWRy4kVVNESlBZLklRX0xBU1RTQUxFUFJJQ0UuLjkvMzAvMjAxNAUAAAAAAAAACAAAABIoSW52YWxpZCBFbmQgRGF0ZSnJFjEE7JbdCLh4x8f1lt0IKkNJUUFWRy4kVVNESlBZLklR</t>
        </is>
      </c>
      <c r="DD1" t="inlineStr">
        <is>
          <t>X0xBU1RTQUxFUFJJQ0UuLjMvMzEvMjAxNQUAAAAAAAAACAAAABIoSW52YWxpZCBFbmQgRGF0ZSnJFjEE7JbdCLh4x8f1lt0IKkNJUUFWRy4kVVNESlBZLklRX0xBU1RTQUxFUFJJQ0UuLjYvMzAvMjAxNQUAAAAAAAAACAAAABIoSW52YWxpZCBFbmQgRGF0ZSnJFjEE7JbdCLh4x8f1lt0IKkNJUUFWRy4kVVNESlBZLklRX0xBU1RTQUxFUFJJQ0UuLjkvMzAvMjAxMwUAAAAAAAAACAAAABIoSW52YWxpZCBFbmQgRGF0ZSnJFjEE7JbdCKOfx8f1lt0IKkNJUUFWRy4kVVNESlBZLklRX0xBU1RTQUxFUFJJQ0UuLjMvMzEvMjAxNAUAAAAAAAAACAAAABIoSW52YWxpZCBFbmQgRGF0ZSnJFjEE7JbdCKOfx8f1lt0IKkNJUUFWRy4kVVNESlBZLklRX0xBU1RTQUxFUFJJQ0UuLjYvMzAvMjAxNAUAAAAAAAAACAAAABIoSW52YWxpZCBFbmQgRGF0ZSnJFjEE7JbdCKOfx8f1lt0IKkNJUUFWRy4kVVNESlBZLklRX0xBU1RTQUxFUFJJQ0UuLjkvMzAvMjAxMgUAAAAAAAAACAAAABIoSW52YWxpZCBFbmQgRGF0ZSnJFjEE7JbdCKOfx8f1lt0IKkNJUUFWRy4kVVNESlBZLklRX0xBU1RTQUxFUFJJQ0UuLjMvMzEvMjAxMwUAAAAAAAAACAAAABIoSW52YWxpZCBFbmQgRGF0ZSnJFjEE7JbdCKOfx8f1lt0IKkNJUUFWRy4kVVNESlBZLklRX0xBU1RTQUxFUFJJQ0UuLjYvMzAvMjAxMwUAAAAAAAAACAAAABIoSW52YWxpZCBFbmQg</t>
        </is>
      </c>
      <c r="DE1" t="inlineStr">
        <is>
          <t>RGF0ZSnJFjEE7JbdCKOfx8f1lt0IKkNJUUFWRy4kVVNESlBZLklRX0xBU1RTQUxFUFJJQ0UuLjkvMzAvMjAxMQUAAAAAAAAACAAAABIoSW52YWxpZCBFbmQgRGF0ZSnJFjEE7JbdCKOfx8f1lt0IK0NJUUFWRy4kVVNESlBZLklRX0xBU1RTQUxFUFJJQ0UuLjEyLzMxLzIwMTEFAAAAAAAAAAgAAAASKEludmFsaWQgRW5kIERhdGUpyRYxBOyW3Qijn8fH9ZbdCCpDSVFBVkcuJFVTREpQWS5JUV9MQVNUU0FMRVBSSUNFLi4zLzMxLzIwMTIFAAAAAAAAAAgAAAASKEludmFsaWQgRW5kIERhdGUpyRYxBOyW3QjYxsfH9ZbdCCpDSVFBVkcuJFVTREpQWS5JUV9MQVNUU0FMRVBSSUNFLi42LzMwLzIwMTIFAAAAAAAAAAgAAAASKEludmFsaWQgRW5kIERhdGUpyRYxBOyW3QjYxsfH9ZbdCCpDSVFBVkcuJFVTREpQWS5JUV9MQVNUU0FMRVBSSUNFLi45LzMwLzIwMTAFAAAAAAAAAAgAAAASKEludmFsaWQgRW5kIERhdGUpyRYxBOyW3QjYxsfH9ZbdCCtDSVFBVkcuJFVTREpQWS5JUV9MQVNUU0FMRVBSSUNFLi4xMi8zMS8yMDEwBQAAAAAAAAAIAAAAEihJbnZhbGlkIEVuZCBEYXRlKckWMQTslt0I2MbHx/WW3QgqQ0lRQVZHLiRVU0RKUFkuSVFfTEFTVFNBTEVQUklDRS4uMy8zMS8yMDExBQAAAAAAAAAIAAAAEihJbnZhbGlkIEVuZCBEYXRlKckWMQTslt0I2MbHx/WW3QgqQ0lRQVZHLiRVU0RKUFkuSVFfTEFTVFNBTEVQ</t>
        </is>
      </c>
      <c r="DF1" t="inlineStr">
        <is>
          <t>UklDRS4uNi8zMC8yMDExBQAAAAAAAAAIAAAAEihJbnZhbGlkIEVuZCBEYXRlKckWMQTslt0I2MbHx/WW3QgrQ0lRQVZHLiRVU0RFVVIuSVFfTEFTVFNBTEVQUklDRS4uMTIvMzEvMjAyMgUAAAAAAAAACAAAABIoSW52YWxpZCBFbmQgRGF0ZSmzPjEE7JbdCIg7yMf1lt0IK0NJUUFWRy4kVVNERVVSLklRX0xBU1RTQUxFUFJJQ0UuLjEyLzMxLzIwMjMFAAAAAAAAAAgAAAASKEludmFsaWQgRW5kIERhdGUpyRYxBOyW3QiLFMjH9ZbdCCpDSVFBVkcuJFVTREpQWS5JUV9MQVNUU0FMRVBSSUNFLi42LzMwLzIwMTAFAAAAAAAAAAgAAAASKEludmFsaWQgRW5kIERhdGUpyRYxBOyW3QjYxsfH9ZbdCCtDSVFBVkcuJFVTREVVUi5JUV9MQVNUU0FMRVBSSUNFLi4xMi8zMS8yMDE4BQAAAAAAAAAIAAAAEihJbnZhbGlkIEVuZCBEYXRlKbM+MQTslt0IMWrIx/WW3QgrQ0lRQVZHLiRVU0RFVVIuSVFfTEFTVFNBTEVQUklDRS4uMTIvMzEvMjAxOQUAAAAAAAAACAAAABIoSW52YWxpZCBFbmQgRGF0ZSmzPjEE7JbdCDFqyMf1lt0IK0NJUUFWRy4kVVNERVVSLklRX0xBU1RTQUxFUFJJQ0UuLjEyLzMxLzIwMjAFAAAAAAAAAAgAAAASKEludmFsaWQgRW5kIERhdGUpsz4xBOyW3QiIO8jH9ZbdCCtDSVFBVkcuJFVTREVVUi5JUV9MQVNUU0FMRVBSSUNFLi4xMi8zMS8yMDIxBQAAAAAAAAAIAAAAEihJbnZhbGlkIEVuZCBEYXRl</t>
        </is>
      </c>
      <c r="DG1" t="inlineStr">
        <is>
          <t>KbM+MQTslt0IiDvIx/WW3QgrQ0lRQVZHLiRVU0RFVVIuSVFfTEFTVFNBTEVQUklDRS4uMTIvMzEvMjAxNAUAAAAAAAAACAAAABIoSW52YWxpZCBFbmQgRGF0ZSmzPjEE7JbdCEC5yMf1lt0IK0NJUUFWRy4kVVNERVVSLklRX0xBU1RTQUxFUFJJQ0UuLjEyLzMxLzIwMTUFAAAAAAAAAAgAAAASKEludmFsaWQgRW5kIERhdGUpsz4xBOyW3QhoksjH9ZbdCCtDSVFBVkcuJFVTREVVUi5JUV9MQVNUU0FMRVBSSUNFLi4xMi8zMS8yMDE2BQAAAAAAAAAIAAAAEihJbnZhbGlkIEVuZCBEYXRlKbM+MQTslt0IaJLIx/WW3QgrQ0lRQVZHLiRVU0RFVVIuSVFfTEFTVFNBTEVQUklDRS4uMTIvMzEvMjAxNwUAAAAAAAAACAAAABIoSW52YWxpZCBFbmQgRGF0ZSmzPjEE7JbdCDFqyMf1lt0IK0NJUUFWRy4kVVNERVVSLklRX0xBU1RTQUxFUFJJQ0UuLjEyLzMxLzIwMjQFAAAAAAAAAAgAAAASKEludmFsaWQgRW5kIERhdGUpyRYxBOyW3QiG7cfH9ZbdCCtDSVFBVkcuJFVTREVVUi5JUV9MQVNUU0FMRVBSSUNFLi4xMi8zMS8yMDEyBQAAAAAAAAAIAAAAEihJbnZhbGlkIEVuZCBEYXRlKbM+MQTslt0IQLnIx/WW3QgrQ0lRQVZHLiRVU0RFVVIuSVFfTEFTVFNBTEVQUklDRS4uMTIvMzEvMjAxMwUAAAAAAAAACAAAABIoSW52YWxpZCBFbmQgRGF0ZSmzPjEE7JbdCEC5yMf1lt0IKkNJUUFWRy4kVVNERVVSLklRX0xBU1RTQUxF</t>
        </is>
      </c>
      <c r="DH1" t="inlineStr">
        <is>
          <t>UFJJQ0UuLjMvMzEvMjAyNAUAAAAAAAAACAAAABIoSW52YWxpZCBFbmQgRGF0ZSnJFjEE7JbdCIsUyMf1lt0IKkNJUUFWRy4kVVNERVVSLklRX0xBU1RTQUxFUFJJQ0UuLjYvMzAvMjAyNAUAAAAAAAAACAAAABIoSW52YWxpZCBFbmQgRGF0ZSnJFjEE7JbdCIsUyMf1lt0IKkNJUUFWRy4kVVNERVVSLklRX0xBU1RTQUxFUFJJQ0UuLjkvMzAvMjAyNAUAAAAAAAAACAAAABIoSW52YWxpZCBFbmQgRGF0ZSnJFjEE7JbdCIsUyMf1lt0IKkNJUUFWRy4kVVNERVVSLklRX0xBU1RTQUxFUFJJQ0UuLjMvMzEvMjAyMwUAAAAAAAAACAAAABIoSW52YWxpZCBFbmQgRGF0ZSnJFjEE7JbdCIsUyMf1lt0IKkNJUUFWRy4kVVNERVVSLklRX0xBU1RTQUxFUFJJQ0UuLjYvMzAvMjAyMwUAAAAAAAAACAAAABIoSW52YWxpZCBFbmQgRGF0ZSnJFjEE7JbdCIsUyMf1lt0IKkNJUUFWRy4kVVNERVVSLklRX0xBU1RTQUxFUFJJQ0UuLjkvMzAvMjAyMwUAAAAAAAAACAAAABIoSW52YWxpZCBFbmQgRGF0ZSnJFjEE7JbdCIsUyMf1lt0IKkNJUUFWRy4kVVNERVVSLklRX0xBU1RTQUxFUFJJQ0UuLjMvMzEvMjAyMgUAAAAAAAAACAAAABIoSW52YWxpZCBFbmQgRGF0ZSmzPjEE7JbdCIsUyMf1lt0IKkNJUUFWRy4kVVNERVVSLklRX0xBU1RTQUxFUFJJQ0UuLjYvMzAvMjAyMgUAAAAAAAAACAAAABIoSW52YWxpZCBFbmQgRGF0ZSmzPjEE</t>
        </is>
      </c>
      <c r="DI1" t="inlineStr">
        <is>
          <t>7JbdCIsUyMf1lt0IKkNJUUFWRy4kVVNERVVSLklRX0xBU1RTQUxFUFJJQ0UuLjkvMzAvMjAyMgUAAAAAAAAACAAAABIoSW52YWxpZCBFbmQgRGF0ZSmzPjEE7JbdCIg7yMf1lt0IKkNJUUFWRy4kVVNERVVSLklRX0xBU1RTQUxFUFJJQ0UuLjMvMzEvMjAyMQUAAAAAAAAACAAAABIoSW52YWxpZCBFbmQgRGF0ZSmzPjEE7JbdCIg7yMf1lt0IKkNJUUFWRy4kVVNERVVSLklRX0xBU1RTQUxFUFJJQ0UuLjYvMzAvMjAyMQUAAAAAAAAACAAAABIoSW52YWxpZCBFbmQgRGF0ZSmzPjEE7JbdCIg7yMf1lt0IKkNJUUFWRy4kVVNERVVSLklRX0xBU1RTQUxFUFJJQ0UuLjkvMzAvMjAyMQUAAAAAAAAACAAAABIoSW52YWxpZCBFbmQgRGF0ZSmzPjEE7JbdCIg7yMf1lt0IKkNJUUFWRy4kVVNERVVSLklRX0xBU1RTQUxFUFJJQ0UuLjMvMzEvMjAyMAUAAAAAAAAACAAAABIoSW52YWxpZCBFbmQgRGF0ZSmzPjEE7JbdCIg7yMf1lt0IKkNJUUFWRy4kVVNERVVSLklRX0xBU1RTQUxFUFJJQ0UuLjYvMzAvMjAyMAUAAAAAAAAACAAAABIoSW52YWxpZCBFbmQgRGF0ZSmzPjEE7JbdCIg7yMf1lt0IKkNJUUFWRy4kVVNERVVSLklRX0xBU1RTQUxFUFJJQ0UuLjkvMzAvMjAyMAUAAAAAAAAACAAAABIoSW52YWxpZCBFbmQgRGF0ZSmzPjEE7JbdCIg7yMf1lt0IKkNJUUFWRy4kVVNERVVSLklRX0xBU1RTQUxFUFJJQ0UuLjMvMzEv</t>
        </is>
      </c>
      <c r="DJ1" t="inlineStr">
        <is>
          <t>MjAxOQUAAAAAAAAACAAAABIoSW52YWxpZCBFbmQgRGF0ZSmzPjEE7JbdCGZiyMf1lt0IKkNJUUFWRy4kVVNERVVSLklRX0xBU1RTQUxFUFJJQ0UuLjYvMzAvMjAxOQUAAAAAAAAACAAAABIoSW52YWxpZCBFbmQgRGF0ZSmzPjEE7JbdCFFlyMf1lt0IKkNJUUFWRy4kVVNERVVSLklRX0xBU1RTQUxFUFJJQ0UuLjkvMzAvMjAxOQUAAAAAAAAACAAAABIoSW52YWxpZCBFbmQgRGF0ZSmzPjEE7JbdCDFqyMf1lt0IKkNJUUFWRy4kVVNERVVSLklRX0xBU1RTQUxFUFJJQ0UuLjMvMzEvMjAxOAUAAAAAAAAACAAAABIoSW52YWxpZCBFbmQgRGF0ZSmzPjEE7JbdCDFqyMf1lt0IKkNJUUFWRy4kVVNERVVSLklRX0xBU1RTQUxFUFJJQ0UuLjYvMzAvMjAxOAUAAAAAAAAACAAAABIoSW52YWxpZCBFbmQgRGF0ZSmzPjEE7JbdCDFqyMf1lt0IKkNJUUFWRy4kVVNERVVSLklRX0xBU1RTQUxFUFJJQ0UuLjkvMzAvMjAxOAUAAAAAAAAACAAAABIoSW52YWxpZCBFbmQgRGF0ZSmzPjEE7JbdCDFqyMf1lt0IKkNJUUFWRy4kVVNERVVSLklRX0xBU1RTQUxFUFJJQ0UuLjMvMzEvMjAxNwUAAAAAAAAACAAAABIoSW52YWxpZCBFbmQgRGF0ZSmzPjEE7JbdCDFqyMf1lt0IKkNJUUFWRy4kVVNERVVSLklRX0xBU1RTQUxFUFJJQ0UuLjYvMzAvMjAxNwUAAAAAAAAACAAAABIoSW52YWxpZCBFbmQgRGF0ZSmzPjEE7JbdCDFqyMf1lt0I</t>
        </is>
      </c>
      <c r="DK1" t="inlineStr">
        <is>
          <t>KkNJUUFWRy4kVVNERVVSLklRX0xBU1RTQUxFUFJJQ0UuLjkvMzAvMjAxNwUAAAAAAAAACAAAABIoSW52YWxpZCBFbmQgRGF0ZSmzPjEE7JbdCDFqyMf1lt0IKkNJUUFWRy4kVVNERVVSLklRX0xBU1RTQUxFUFJJQ0UuLjMvMzEvMjAxNgUAAAAAAAAACAAAABIoSW52YWxpZCBFbmQgRGF0ZSmzPjEE7JbdCDFqyMf1lt0IKkNJUUFWRy4kVVNERVVSLklRX0xBU1RTQUxFUFJJQ0UuLjYvMzAvMjAxNgUAAAAAAAAACAAAABIoSW52YWxpZCBFbmQgRGF0ZSmzPjEE7JbdCGiSyMf1lt0IKkNJUUFWRy4kVVNERVVSLklRX0xBU1RTQUxFUFJJQ0UuLjkvMzAvMjAxNgUAAAAAAAAACAAAABIoSW52YWxpZCBFbmQgRGF0ZSmzPjEE7JbdCGiSyMf1lt0IKkNJUUFWRy4kVVNERVVSLklRX0xBU1RTQUxFUFJJQ0UuLjMvMzEvMjAxNQUAAAAAAAAACAAAABIoSW52YWxpZCBFbmQgRGF0ZSmzPjEE7JbdCGiSyMf1lt0IKkNJUUFWRy4kVVNERVVSLklRX0xBU1RTQUxFUFJJQ0UuLjYvMzAvMjAxNQUAAAAAAAAACAAAABIoSW52YWxpZCBFbmQgRGF0ZSmzPjEE7JbdCGiSyMf1lt0IKkNJUUFWRy4kVVNERVVSLklRX0xBU1RTQUxFUFJJQ0UuLjkvMzAvMjAxNQUAAAAAAAAACAAAABIoSW52YWxpZCBFbmQgRGF0ZSmzPjEE7JbdCGiSyMf1lt0IKkNJUUFWRy4kVVNERVVSLklRX0xBU1RTQUxFUFJJQ0UuLjMvMzEvMjAxNAUAAAAAAAAA</t>
        </is>
      </c>
      <c r="DL1" t="inlineStr">
        <is>
          <t>CAAAABIoSW52YWxpZCBFbmQgRGF0ZSmzPjEE7JbdCGiSyMf1lt0IKkNJUUFWRy4kVVNERVVSLklRX0xBU1RTQUxFUFJJQ0UuLjYvMzAvMjAxNAUAAAAAAAAACAAAABIoSW52YWxpZCBFbmQgRGF0ZSmzPjEE7JbdCGiSyMf1lt0IKkNJUUFWRy4kVVNERVVSLklRX0xBU1RTQUxFUFJJQ0UuLjkvMzAvMjAxNAUAAAAAAAAACAAAABIoSW52YWxpZCBFbmQgRGF0ZSmzPjEE7JbdCGiSyMf1lt0IKkNJUUFWRy4kVVNERVVSLklRX0xBU1RTQUxFUFJJQ0UuLjMvMzEvMjAxMwUAAAAAAAAACAAAABIoSW52YWxpZCBFbmQgRGF0ZSmzPjEE7JbdCEC5yMf1lt0IKkNJUUFWRy4kVVNERVVSLklRX0xBU1RTQUxFUFJJQ0UuLjYvMzAvMjAxMwUAAAAAAAAACAAAABIoSW52YWxpZCBFbmQgRGF0ZSmzPjEE7JbdCEC5yMf1lt0IKkNJUUFWRy4kVVNERVVSLklRX0xBU1RTQUxFUFJJQ0UuLjkvMzAvMjAxMwUAAAAAAAAACAAAABIoSW52YWxpZCBFbmQgRGF0ZSmzPjEE7JbdCEC5yMf1lt0IKkNJUUFWRy4kVVNERVVSLklRX0xBU1RTQUxFUFJJQ0UuLjMvMzEvMjAxMgUAAAAAAAAACAAAABIoSW52YWxpZCBFbmQgRGF0ZSmzPjEE7JbdCEC5yMf1lt0IKkNJUUFWRy4kVVNERVVSLklRX0xBU1RTQUxFUFJJQ0UuLjYvMzAvMjAxMgUAAAAAAAAACAAAABIoSW52YWxpZCBFbmQgRGF0ZSmzPjEE7JbdCEC5yMf1lt0IKkNJUUFWRy4kVVNE</t>
        </is>
      </c>
      <c r="DM1" t="inlineStr">
        <is>
          <t>RVVSLklRX0xBU1RTQUxFUFJJQ0UuLjkvMzAvMjAxMgUAAAAAAAAACAAAABIoSW52YWxpZCBFbmQgRGF0ZSmzPjEE7JbdCEC5yMf1lt0IKkNJUUFWRy4kVVNERVVSLklRX0xBU1RTQUxFUFJJQ0UuLjMvMzEvMjAxMQUAAAAAAAAACAAAABIoSW52YWxpZCBFbmQgRGF0ZSmzPjEE7JbdCEC5yMf1lt0IKkNJUUFWRy4kVVNERVVSLklRX0xBU1RTQUxFUFJJQ0UuLjYvMzAvMjAxMQUAAAAAAAAACAAAABIoSW52YWxpZCBFbmQgRGF0ZSmzPjEE7JbdCEfgyMf1lt0IKkNJUUFWRy4kVVNERVVSLklRX0xBU1RTQUxFUFJJQ0UuLjkvMzAvMjAxMQUAAAAAAAAACAAAABIoSW52YWxpZCBFbmQgRGF0ZSmzPjEE7JbdCEfgyMf1lt0IK0NJUUFWRy4kVVNERVVSLklRX0xBU1RTQUxFUFJJQ0UuLjEyLzMxLzIwMTEFAAAAAAAAAAgAAAASKEludmFsaWQgRW5kIERhdGUpsz4xBOyW3QhH4MjH9ZbdCCpDSVFBVkcuJFVTREVVUi5JUV9MQVNUU0FMRVBSSUNFLi42LzMwLzIwMTAFAAAAAAAAAAgAAAASKEludmFsaWQgRW5kIERhdGUpsz4xBOyW3QhH4MjH9ZbdCCpDSVFBVkcuJFVTREVVUi5JUV9MQVNUU0FMRVBSSUNFLi45LzMwLzIwMTAFAAAAAAAAAAgAAAASKEludmFsaWQgRW5kIERhdGUpsz4xBOyW3QhH4MjH9ZbdCCtDSVFBVkcuJFVTREVVUi5JUV9MQVNUU0FMRVBSSUNFLi4xMi8zMS8yMDEwBQAAAAAAAAAIAAAAEihJbnZh</t>
        </is>
      </c>
      <c r="DN1" t="inlineStr">
        <is>
          <t>bGlkIEVuZCBEYXRlKbM+MQTslt0IR+DIx/WW3QgrQ0lRQVZHLiRVU0RHQlAuSVFfTEFTVFNBTEVQUklDRS4uMTIvMzEvMjAyMAUAAAAAAAAACAAAABIoSW52YWxpZCBFbmQgRGF0ZSmzPjEE7JbdCO5Tycf1lt0IK0NJUUFWRy4kVVNER0JQLklRX0xBU1RTQUxFUFJJQ0UuLjEyLzMxLzIwMjEFAAAAAAAAAAgAAAASKEludmFsaWQgRW5kIERhdGUpsz4xBOyW3QjuU8nH9ZbdCCtDSVFBVkcuJFVTREdCUC5JUV9MQVNUU0FMRVBSSUNFLi4xMi8zMS8yMDIyBQAAAAAAAAAIAAAAEihJbnZhbGlkIEVuZCBEYXRlKbM+MQTslt0I+CzJx/WW3QgrQ0lRQVZHLiRVU0RHQlAuSVFfTEFTVFNBTEVQUklDRS4uMTIvMzEvMjAyMwUAAAAAAAAACAAAABIoSW52YWxpZCBFbmQgRGF0ZSmzPjEE7JbdCPgsycf1lt0IK0NJUUFWRy4kVVNER0JQLklRX0xBU1RTQUxFUFJJQ0UuLjEyLzMxLzIwMTYFAAAAAAAAAAgAAAASKEludmFsaWQgRW5kIERhdGUpsz4xBOyW3QjeocnH9ZbdCCtDSVFBVkcuJFVTREdCUC5JUV9MQVNUU0FMRVBSSUNFLi4xMi8zMS8yMDE3BQAAAAAAAAAIAAAAEihJbnZhbGlkIEVuZCBEYXRlKbM+MQTslt0I5HrJx/WW3QgrQ0lRQVZHLiRVU0RHQlAuSVFfTEFTVFNBTEVQUklDRS4uMTIvMzEvMjAxOAUAAAAAAAAACAAAABIoSW52YWxpZCBFbmQgRGF0ZSmzPjEE7JbdCOR6ycf1lt0IK0NJUUFWRy4kVVNER0JQ</t>
        </is>
      </c>
      <c r="DO1" t="inlineStr">
        <is>
          <t>LklRX0xBU1RTQUxFUFJJQ0UuLjEyLzMxLzIwMTkFAAAAAAAAAAgAAAASKEludmFsaWQgRW5kIERhdGUpsz4xBOyW3QjkesnH9ZbdCCtDSVFBVkcuJFVTREdCUC5JUV9MQVNUU0FMRVBSSUNFLi4xMi8zMS8yMDEyBQAAAAAAAAAIAAAAEihJbnZhbGlkIEVuZCBEYXRlKbM+MQTslt0Ix+/Jx/WW3QgrQ0lRQVZHLiRVU0RHQlAuSVFfTEFTVFNBTEVQUklDRS4uMTIvMzEvMjAxMwUAAAAAAAAACAAAABIoSW52YWxpZCBFbmQgRGF0ZSmzPjEE7JbdCMfvycf1lt0IK0NJUUFWRy4kVVNER0JQLklRX0xBU1RTQUxFUFJJQ0UuLjEyLzMxLzIwMTQFAAAAAAAAAAgAAAASKEludmFsaWQgRW5kIERhdGUpsz4xBOyW3QjNyMnH9ZbdCCtDSVFBVkcuJFVTREdCUC5JUV9MQVNUU0FMRVBSSUNFLi4xMi8zMS8yMDE1BQAAAAAAAAAIAAAAEihJbnZhbGlkIEVuZCBEYXRlKbM+MQTslt0IzcjJx/WW3QgqQ0lRQVZHLiRVU0RHQlAuSVFfTEFTVFNBTEVQUklDRS4uOS8zMC8yMDI0BQAAAAAAAAAIAAAAEihJbnZhbGlkIEVuZCBEYXRlKbM+MQTslt0I+CzJx/WW3QgrQ0lRQVZHLiRVU0RHQlAuSVFfTEFTVFNBTEVQUklDRS4uMTIvMzEvMjAyNAUAAAAAAAAACAAAABIoSW52YWxpZCBFbmQgRGF0ZSmzPjEE7JbdCPgsycf1lt0IKkNJUUFWRy4kVVNER0JQLklRX0xBU1RTQUxFUFJJQ0UuLjkvMzAvMjAyMwUAAAAAAAAACAAAABIoSW52</t>
        </is>
      </c>
      <c r="DP1" t="inlineStr">
        <is>
          <t>YWxpZCBFbmQgRGF0ZSmzPjEE7JbdCPgsycf1lt0IKkNJUUFWRy4kVVNER0JQLklRX0xBU1RTQUxFUFJJQ0UuLjMvMzEvMjAyNAUAAAAAAAAACAAAABIoSW52YWxpZCBFbmQgRGF0ZSmzPjEE7JbdCPgsycf1lt0IKkNJUUFWRy4kVVNER0JQLklRX0xBU1RTQUxFUFJJQ0UuLjYvMzAvMjAyNAUAAAAAAAAACAAAABIoSW52YWxpZCBFbmQgRGF0ZSmzPjEE7JbdCPgsycf1lt0IKkNJUUFWRy4kVVNER0JQLklRX0xBU1RTQUxFUFJJQ0UuLjkvMzAvMjAyMgUAAAAAAAAACAAAABIoSW52YWxpZCBFbmQgRGF0ZSmzPjEE7JbdCPgsycf1lt0IKkNJUUFWRy4kVVNER0JQLklRX0xBU1RTQUxFUFJJQ0UuLjMvMzEvMjAyMwUAAAAAAAAACAAAABIoSW52YWxpZCBFbmQgRGF0ZSmzPjEE7JbdCO5Tycf1lt0IKkNJUUFWRy4kVVNER0JQLklRX0xBU1RTQUxFUFJJQ0UuLjYvMzAvMjAyMwUAAAAAAAAACAAAABIoSW52YWxpZCBFbmQgRGF0ZSmzPjEE7JbdCO5Tycf1lt0IKkNJUUFWRy4kVVNER0JQLklRX0xBU1RTQUxFUFJJQ0UuLjkvMzAvMjAyMQUAAAAAAAAACAAAABIoSW52YWxpZCBFbmQgRGF0ZSmzPjEE7JbdCO5Tycf1lt0IKkNJUUFWRy4kVVNER0JQLklRX0xBU1RTQUxFUFJJQ0UuLjMvMzEvMjAyMgUAAAAAAAAACAAAABIoSW52YWxpZCBFbmQgRGF0ZSmzPjEE7JbdCO5Tycf1lt0IKkNJUUFWRy4kVVNER0JQLklRX0xB</t>
        </is>
      </c>
      <c r="DQ1" t="inlineStr">
        <is>
          <t>U1RTQUxFUFJJQ0UuLjYvMzAvMjAyMgUAAAAAAAAACAAAABIoSW52YWxpZCBFbmQgRGF0ZSmzPjEE7JbdCO5Tycf1lt0IKkNJUUFWRy4kVVNER0JQLklRX0xBU1RTQUxFUFJJQ0UuLjkvMzAvMjAyMAUAAAAAAAAACAAAABIoSW52YWxpZCBFbmQgRGF0ZSmzPjEE7JbdCO5Tycf1lt0IKkNJUUFWRy4kVVNER0JQLklRX0xBU1RTQUxFUFJJQ0UuLjMvMzEvMjAyMQUAAAAAAAAACAAAABIoSW52YWxpZCBFbmQgRGF0ZSmzPjEE7JbdCO5Tycf1lt0IKkNJUUFWRy4kVVNER0JQLklRX0xBU1RTQUxFUFJJQ0UuLjYvMzAvMjAyMQUAAAAAAAAACAAAABIoSW52YWxpZCBFbmQgRGF0ZSmzPjEE7JbdCO5Tycf1lt0IKkNJUUFWRy4kVVNER0JQLklRX0xBU1RTQUxFUFJJQ0UuLjkvMzAvMjAxOQUAAAAAAAAACAAAABIoSW52YWxpZCBFbmQgRGF0ZSmzPjEE7JbdCOR6ycf1lt0IKkNJUUFWRy4kVVNER0JQLklRX0xBU1RTQUxFUFJJQ0UuLjMvMzEvMjAyMAUAAAAAAAAACAAAABIoSW52YWxpZCBFbmQgRGF0ZSmzPjEE7JbdCOR6ycf1lt0IKkNJUUFWRy4kVVNER0JQLklRX0xBU1RTQUxFUFJJQ0UuLjYvMzAvMjAyMAUAAAAAAAAACAAAABIoSW52YWxpZCBFbmQgRGF0ZSmzPjEE7JbdCOR6ycf1lt0IKkNJUUFWRy4kVVNER0JQLklRX0xBU1RTQUxFUFJJQ0UuLjkvMzAvMjAxOAUAAAAAAAAACAAAABIoSW52YWxpZCBFbmQgRGF0</t>
        </is>
      </c>
      <c r="DR1" t="inlineStr">
        <is>
          <t>ZSmzPjEE7JbdCOR6ycf1lt0IKkNJUUFWRy4kVVNER0JQLklRX0xBU1RTQUxFUFJJQ0UuLjMvMzEvMjAxOQUAAAAAAAAACAAAABIoSW52YWxpZCBFbmQgRGF0ZSmzPjEE7JbdCOR6ycf1lt0IKkNJUUFWRy4kVVNER0JQLklRX0xBU1RTQUxFUFJJQ0UuLjYvMzAvMjAxOQUAAAAAAAAACAAAABIoSW52YWxpZCBFbmQgRGF0ZSmzPjEE7JbdCOR6ycf1lt0IKkNJUUFWRy4kVVNER0JQLklRX0xBU1RTQUxFUFJJQ0UuLjkvMzAvMjAxNwUAAAAAAAAACAAAABIoSW52YWxpZCBFbmQgRGF0ZSmzPjEE7JbdCOR6ycf1lt0IKkNJUUFWRy4kVVNER0JQLklRX0xBU1RTQUxFUFJJQ0UuLjMvMzEvMjAxOAUAAAAAAAAACAAAABIoSW52YWxpZCBFbmQgRGF0ZSmzPjEE7JbdCN6hycf1lt0IKkNJUUFWRy4kVVNER0JQLklRX0xBU1RTQUxFUFJJQ0UuLjYvMzAvMjAxOAUAAAAAAAAACAAAABIoSW52YWxpZCBFbmQgRGF0ZSmzPjEE7JbdCN6hycf1lt0IKkNJUUFWRy4kVVNER0JQLklRX0xBU1RTQUxFUFJJQ0UuLjkvMzAvMjAxNgUAAAAAAAAACAAAABIoSW52YWxpZCBFbmQgRGF0ZSmzPjEE7JbdCN6hycf1lt0IKkNJUUFWRy4kVVNER0JQLklRX0xBU1RTQUxFUFJJQ0UuLjMvMzEvMjAxNwUAAAAAAAAACAAAABIoSW52YWxpZCBFbmQgRGF0ZSmzPjEE7JbdCN6hycf1lt0IKkNJUUFWRy4kVVNER0JQLklRX0xBU1RTQUxFUFJJQ0Uu</t>
        </is>
      </c>
      <c r="DS1" t="inlineStr">
        <is>
          <t>LjYvMzAvMjAxNwUAAAAAAAAACAAAABIoSW52YWxpZCBFbmQgRGF0ZSmzPjEE7JbdCM3Iycf1lt0IKkNJUUFWRy4kVVNER0JQLklRX0xBU1RTQUxFUFJJQ0UuLjkvMzAvMjAxNQUAAAAAAAAACAAAABIoSW52YWxpZCBFbmQgRGF0ZSmzPjEE7JbdCM3Iycf1lt0IKkNJUUFWRy4kVVNER0JQLklRX0xBU1RTQUxFUFJJQ0UuLjMvMzEvMjAxNgUAAAAAAAAACAAAABIoSW52YWxpZCBFbmQgRGF0ZSmzPjEE7JbdCM3Iycf1lt0IKkNJUUFWRy4kVVNER0JQLklRX0xBU1RTQUxFUFJJQ0UuLjYvMzAvMjAxNgUAAAAAAAAACAAAABIoSW52YWxpZCBFbmQgRGF0ZSmzPjEE7JbdCM3Iycf1lt0IKkNJUUFWRy4kVVNER0JQLklRX0xBU1RTQUxFUFJJQ0UuLjkvMzAvMjAxNAUAAAAAAAAACAAAABIoSW52YWxpZCBFbmQgRGF0ZSmzPjEE7JbdCM3Iycf1lt0IKkNJUUFWRy4kVVNER0JQLklRX0xBU1RTQUxFUFJJQ0UuLjMvMzEvMjAxNQUAAAAAAAAACAAAABIoSW52YWxpZCBFbmQgRGF0ZSmzPjEE7JbdCM3Iycf1lt0IKkNJUUFWRy4kVVNER0JQLklRX0xBU1RTQUxFUFJJQ0UuLjYvMzAvMjAxNQUAAAAAAAAACAAAABIoSW52YWxpZCBFbmQgRGF0ZSmzPjEE7JbdCM3Iycf1lt0IKkNJUUFWRy4kVVNER0JQLklRX0xBU1RTQUxFUFJJQ0UuLjkvMzAvMjAxMwUAAAAAAAAACAAAABIoSW52YWxpZCBFbmQgRGF0ZSmzPjEE7JbdCM3I</t>
        </is>
      </c>
      <c r="DT1" t="inlineStr">
        <is>
          <t>ycf1lt0IKkNJUUFWRy4kVVNER0JQLklRX0xBU1RTQUxFUFJJQ0UuLjMvMzEvMjAxNAUAAAAAAAAACAAAABIoSW52YWxpZCBFbmQgRGF0ZSmzPjEE7JbdCMfvycf1lt0IKkNJUUFWRy4kVVNER0JQLklRX0xBU1RTQUxFUFJJQ0UuLjYvMzAvMjAxNAUAAAAAAAAACAAAABIoSW52YWxpZCBFbmQgRGF0ZSmzPjEE7JbdCMfvycf1lt0IKkNJUUFWRy4kVVNER0JQLklRX0xBU1RTQUxFUFJJQ0UuLjkvMzAvMjAxMgUAAAAAAAAACAAAABIoSW52YWxpZCBFbmQgRGF0ZSmzPjEE7JbdCMfvycf1lt0IKkNJUUFWRy4kVVNER0JQLklRX0xBU1RTQUxFUFJJQ0UuLjMvMzEvMjAxMwUAAAAAAAAACAAAABIoSW52YWxpZCBFbmQgRGF0ZSmzPjEE7JbdCMfvycf1lt0IKkNJUUFWRy4kVVNER0JQLklRX0xBU1RTQUxFUFJJQ0UuLjYvMzAvMjAxMwUAAAAAAAAACAAAABIoSW52YWxpZCBFbmQgRGF0ZSmzPjEE7JbdCMfvycf1lt0IKkNJUUFWRy4kVVNER0JQLklRX0xBU1RTQUxFUFJJQ0UuLjkvMzAvMjAxMQUAAAAAAAAACAAAABIoSW52YWxpZCBFbmQgRGF0ZSmzPjEE7JbdCMfvycf1lt0IK0NJUUFWRy4kVVNER0JQLklRX0xBU1RTQUxFUFJJQ0UuLjEyLzMxLzIwMTEFAAAAAAAAAAgAAAASKEludmFsaWQgRW5kIERhdGUpsz4xBOyW3QjH78nH9ZbdCCpDSVFBVkcuJFVTREdCUC5JUV9MQVNUU0FMRVBSSUNFLi4zLzMxLzIwMTIF</t>
        </is>
      </c>
      <c r="DU1" t="inlineStr">
        <is>
          <t>AAAAAAAAAAgAAAASKEludmFsaWQgRW5kIERhdGUpsz4xBOyW3Qi6FsrH9ZbdCCpDSVFBVkcuJFVTREdCUC5JUV9MQVNUU0FMRVBSSUNFLi42LzMwLzIwMTIFAAAAAAAAAAgAAAASKEludmFsaWQgRW5kIERhdGUpsz4xBOyW3QgYHsrH9ZbdCCpDSVFBVkcuJFVTREdCUC5JUV9MQVNUU0FMRVBSSUNFLi45LzMwLzIwMTAFAAAAAAAAAAgAAAASKEludmFsaWQgRW5kIERhdGUpsz4xBOyW3QgYHsrH9ZbdCCtDSVFBVkcuJFVTREdCUC5JUV9MQVNUU0FMRVBSSUNFLi4xMi8zMS8yMDEwBQAAAAAAAAAIAAAAEihJbnZhbGlkIEVuZCBEYXRlKbM+MQTslt0IGB7Kx/WW3QgqQ0lRQVZHLiRVU0RHQlAuSVFfTEFTVFNBTEVQUklDRS4uMy8zMS8yMDExBQAAAAAAAAAIAAAAEihJbnZhbGlkIEVuZCBEYXRlKbM+MQTslt0IGB7Kx/WW3QgqQ0lRQVZHLiRVU0RHQlAuSVFfTEFTVFNBTEVQUklDRS4uNi8zMC8yMDExBQAAAAAAAAAIAAAAEihJbnZhbGlkIEVuZCBEYXRlKbM+MQTslt0IGB7Kx/WW3QgqQ0lRQVZHLiRVU0RHQlAuSVFfTEFTVFNBTEVQUklDRS4uNi8zMC8yMDEwBQAAAAAAAAAIAAAAEihJbnZhbGlkIEVuZCBEYXRlKbM+MQTslt0IGB7Kx/WW3QgmQ0lRLiRVU0RHQlAuSVFfTEFTVFNBTEVQUklDRS45LzMwLzIwMjQBAAAAAu1aAAIAAAALMS4zNDAzMDI5MDgAikdQx/WW3QiqLs3H9ZbdCCZDSVEuJFVTREVVUi5J</t>
        </is>
      </c>
      <c r="DV1" t="inlineStr">
        <is>
          <t>UV9MQVNUU0FMRVBSSUNFLjkvMzAvMjAyNAEAAAAC7VoAAgAAAAsxLjExNTMyNDU1OQCKR1DH9ZbdCKouzcf1lt0IJkNJUS4kVVNEQlJMLklRX0xBU1RTQUxFUFJJQ0UuOS8zMC8yMDI0AQAAAALtWgACAAAACzAuMTgzNjQ3OTg0AIpHUMf1lt0InlXNx/WW3QgmQ0lRLiRVU0RKUFkuSVFfTEFTVFNBTEVQUklDRS45LzMwLzIwMjQBAAAAAu1aAAIAAAALMC4wMDY5ODAxMjEAikdQx/WW3QiqLs3H9ZbdCCZDSVEuJFVTRElOUi5JUV9MQVNUU0FMRVBSSUNFLjkvMzAvMjAyNAEAAAAC7VoAAgAAAAswLjAxMTkzNTY2NwCKR1DH9ZbdCJ5Vzcf1lt0IJkNJUS4kVVNEQVVELklRX0xBU1RTQUxFUFJJQ0UuOS8zMC8yMDI0AQAAAALtWgACAAAACzAuNjkzMzM3MDMxAIpHUMf1lt0Iqi7Nx/WW3Qg=</t>
        </is>
      </c>
    </row>
  </sheetData>
  <pageMargins left="0.7" right="0.7" top="0.75" bottom="0.75" header="0.3" footer="0.3"/>
</worksheet>
</file>

<file path=xl/worksheets/sheet3.xml><?xml version="1.0" encoding="utf-8"?>
<worksheet xmlns="http://schemas.openxmlformats.org/spreadsheetml/2006/main">
  <sheetPr>
    <outlinePr summaryBelow="1" summaryRight="1"/>
    <pageSetUpPr fitToPage="1"/>
  </sheetPr>
  <dimension ref="B2:AH109"/>
  <sheetViews>
    <sheetView tabSelected="1" view="pageBreakPreview" topLeftCell="A54" zoomScaleNormal="100" zoomScaleSheetLayoutView="100" workbookViewId="0">
      <selection activeCell="U84" sqref="U84"/>
    </sheetView>
  </sheetViews>
  <sheetFormatPr baseColWidth="8" defaultColWidth="10.6640625" defaultRowHeight="11.25" outlineLevelRow="1"/>
  <cols>
    <col width="4.33203125" customWidth="1" style="2" min="1" max="1"/>
    <col width="25.83203125" customWidth="1" style="2" min="2" max="2"/>
    <col width="3.1640625" customWidth="1" style="2" min="3" max="3"/>
    <col width="10.33203125" customWidth="1" style="2" min="4" max="6"/>
    <col width="10.83203125" customWidth="1" style="2" min="7" max="7"/>
    <col width="10.33203125" customWidth="1" style="2" min="8" max="21"/>
    <col width="2.83203125" customWidth="1" style="2" min="22" max="22"/>
    <col width="10.33203125" customWidth="1" style="2" min="23" max="24"/>
    <col width="10.6640625" customWidth="1" style="2" min="25" max="16384"/>
  </cols>
  <sheetData>
    <row r="2">
      <c r="B2" s="1" t="inlineStr">
        <is>
          <t>META</t>
        </is>
      </c>
      <c r="L2" s="3" t="n"/>
      <c r="M2" s="3" t="n"/>
      <c r="N2" s="3" t="n"/>
      <c r="O2" s="3" t="n"/>
      <c r="X2" s="4" t="n">
        <v>45565</v>
      </c>
    </row>
    <row r="3" customFormat="1" s="6">
      <c r="B3" s="5" t="inlineStr">
        <is>
          <t>Simple Model [Case 1 - Base Case]</t>
        </is>
      </c>
    </row>
    <row r="4">
      <c r="B4" s="7" t="inlineStr">
        <is>
          <t>($ in mm)</t>
        </is>
      </c>
      <c r="D4" s="234" t="n"/>
      <c r="E4" s="234" t="n"/>
      <c r="F4" s="234" t="n"/>
      <c r="G4" s="234" t="n"/>
      <c r="H4" s="234" t="n"/>
      <c r="I4" s="234" t="n"/>
      <c r="J4" s="234" t="n"/>
      <c r="K4" s="234" t="n"/>
      <c r="L4" s="234" t="n"/>
      <c r="M4" s="234" t="n"/>
      <c r="N4" s="234" t="n"/>
      <c r="O4" s="234" t="n"/>
      <c r="P4" s="234" t="n"/>
      <c r="Q4" s="234" t="n"/>
      <c r="R4" s="234" t="n"/>
      <c r="S4" s="234" t="n"/>
      <c r="T4" s="234" t="n"/>
      <c r="U4" s="234" t="n"/>
      <c r="V4" s="234" t="n"/>
      <c r="W4" s="234" t="n"/>
      <c r="X4" s="234" t="n"/>
    </row>
    <row r="5">
      <c r="D5" s="232" t="inlineStr">
        <is>
          <t>FYE December 31,</t>
        </is>
      </c>
      <c r="E5" s="233" t="n"/>
      <c r="F5" s="233" t="n"/>
      <c r="G5" s="233" t="n"/>
      <c r="H5" s="233" t="n"/>
      <c r="I5" s="233" t="n"/>
      <c r="J5" s="233" t="n"/>
      <c r="K5" s="233" t="n"/>
      <c r="L5" s="233" t="n"/>
      <c r="M5" s="233" t="n"/>
      <c r="N5" s="233" t="n"/>
      <c r="O5" s="233" t="n"/>
      <c r="P5" s="233" t="n"/>
      <c r="Q5" s="233" t="n"/>
      <c r="R5" s="233" t="n"/>
      <c r="S5" s="233" t="n"/>
      <c r="T5" s="233" t="n"/>
      <c r="U5" s="233" t="n"/>
      <c r="W5" s="232" t="inlineStr">
        <is>
          <t>Consensus</t>
        </is>
      </c>
      <c r="X5" s="233" t="n"/>
    </row>
    <row r="6" ht="13.5" customHeight="1">
      <c r="D6" s="9" t="inlineStr">
        <is>
          <t>FY18</t>
        </is>
      </c>
      <c r="E6" s="9" t="inlineStr">
        <is>
          <t>FY19</t>
        </is>
      </c>
      <c r="F6" s="9" t="inlineStr">
        <is>
          <t>FY20</t>
        </is>
      </c>
      <c r="G6" s="9" t="inlineStr">
        <is>
          <t>FY21</t>
        </is>
      </c>
      <c r="H6" s="9" t="inlineStr">
        <is>
          <t>FY22</t>
        </is>
      </c>
      <c r="I6" s="9" t="inlineStr">
        <is>
          <t>FY23</t>
        </is>
      </c>
      <c r="J6" s="9" t="inlineStr">
        <is>
          <t>FY24e</t>
        </is>
      </c>
      <c r="K6" s="9" t="inlineStr">
        <is>
          <t>FY25e</t>
        </is>
      </c>
      <c r="L6" s="9" t="inlineStr">
        <is>
          <t>FY26e</t>
        </is>
      </c>
      <c r="M6" s="9" t="inlineStr">
        <is>
          <t>FY27e</t>
        </is>
      </c>
      <c r="N6" s="9" t="inlineStr">
        <is>
          <t>FY28e</t>
        </is>
      </c>
      <c r="O6" s="9" t="inlineStr">
        <is>
          <t>FY29e</t>
        </is>
      </c>
      <c r="P6" s="9" t="inlineStr">
        <is>
          <t>FY30e</t>
        </is>
      </c>
      <c r="Q6" s="9" t="inlineStr">
        <is>
          <t>FY31e</t>
        </is>
      </c>
      <c r="R6" s="9" t="inlineStr">
        <is>
          <t>FY32e</t>
        </is>
      </c>
      <c r="S6" s="9" t="inlineStr">
        <is>
          <t>FY33e</t>
        </is>
      </c>
      <c r="T6" s="9" t="inlineStr">
        <is>
          <t>FY34e</t>
        </is>
      </c>
      <c r="U6" s="9" t="inlineStr">
        <is>
          <t>FY35e</t>
        </is>
      </c>
      <c r="W6" s="9" t="inlineStr">
        <is>
          <t>FY24e</t>
        </is>
      </c>
      <c r="X6" s="9" t="inlineStr">
        <is>
          <t>FY25e</t>
        </is>
      </c>
    </row>
    <row r="7">
      <c r="D7" s="10" t="n"/>
      <c r="E7" s="11" t="n"/>
      <c r="F7" s="11" t="n"/>
      <c r="G7" s="11" t="n"/>
      <c r="H7" s="11" t="n"/>
      <c r="I7" s="11" t="n"/>
      <c r="J7" s="11" t="n">
        <v>45565</v>
      </c>
      <c r="K7" s="11" t="n">
        <v>46022</v>
      </c>
      <c r="L7" s="11" t="n">
        <v>46387</v>
      </c>
      <c r="M7" s="11" t="n">
        <v>46752</v>
      </c>
      <c r="N7" s="11" t="n">
        <v>47118</v>
      </c>
      <c r="O7" s="11" t="n">
        <v>47483</v>
      </c>
      <c r="P7" s="11" t="n">
        <v>47848</v>
      </c>
      <c r="Q7" s="11" t="n">
        <v>48213</v>
      </c>
      <c r="R7" s="11" t="n">
        <v>48579</v>
      </c>
      <c r="S7" s="11" t="n">
        <v>48944</v>
      </c>
      <c r="T7" s="11" t="n">
        <v>49309</v>
      </c>
      <c r="U7" s="11" t="n">
        <v>49674</v>
      </c>
    </row>
    <row r="8" customFormat="1" s="1">
      <c r="B8" s="1" t="inlineStr">
        <is>
          <t>Revenue</t>
        </is>
      </c>
      <c r="C8" s="151" t="n"/>
      <c r="D8" s="153">
        <f>+'Historical Financials'!BX9</f>
        <v/>
      </c>
      <c r="E8" s="153">
        <f>+'Historical Financials'!BY9</f>
        <v/>
      </c>
      <c r="F8" s="153">
        <f>+'Historical Financials'!BZ9</f>
        <v/>
      </c>
      <c r="G8" s="153">
        <f>+'Historical Financials'!CA9</f>
        <v/>
      </c>
      <c r="H8" s="153">
        <f>+'Historical Financials'!CB9</f>
        <v/>
      </c>
      <c r="I8" s="153">
        <f>+'Historical Financials'!CC9</f>
        <v/>
      </c>
      <c r="J8" s="153">
        <f>+'Historical Financials'!CD9</f>
        <v/>
      </c>
      <c r="K8" s="153">
        <f>+'LT Revenue Forecast'!K44</f>
        <v/>
      </c>
      <c r="L8" s="153">
        <f>+'LT Revenue Forecast'!L44</f>
        <v/>
      </c>
      <c r="M8" s="153">
        <f>+'LT Revenue Forecast'!M44</f>
        <v/>
      </c>
      <c r="N8" s="153">
        <f>+'LT Revenue Forecast'!N44</f>
        <v/>
      </c>
      <c r="O8" s="153">
        <f>+'LT Revenue Forecast'!O44</f>
        <v/>
      </c>
      <c r="P8" s="153">
        <f>+'LT Revenue Forecast'!P44</f>
        <v/>
      </c>
      <c r="Q8" s="153">
        <f>+'LT Revenue Forecast'!Q44</f>
        <v/>
      </c>
      <c r="R8" s="153">
        <f>+'LT Revenue Forecast'!R44</f>
        <v/>
      </c>
      <c r="S8" s="153">
        <f>+'LT Revenue Forecast'!S44</f>
        <v/>
      </c>
      <c r="T8" s="153">
        <f>+'LT Revenue Forecast'!T44</f>
        <v/>
      </c>
      <c r="U8" s="153">
        <f>+'LT Revenue Forecast'!U44</f>
        <v/>
      </c>
      <c r="W8" s="248">
        <f>_xll.ciqfunctions.udf.CIQ($B$2, "IQ_REVENUE_EST", "FY2024")</f>
        <v/>
      </c>
      <c r="X8" s="248">
        <f>_xll.ciqfunctions.udf.CIQ($B$2, "IQ_REVENUE_EST", "FY2025")</f>
        <v/>
      </c>
    </row>
    <row r="9" customFormat="1" s="7">
      <c r="B9" s="13" t="inlineStr">
        <is>
          <t>Y/Y % Change</t>
        </is>
      </c>
      <c r="C9" s="14" t="n"/>
      <c r="D9" s="292" t="n"/>
      <c r="E9" s="292">
        <f>+E8/D8-1</f>
        <v/>
      </c>
      <c r="F9" s="292">
        <f>+F8/E8-1</f>
        <v/>
      </c>
      <c r="G9" s="292">
        <f>+G8/F8-1</f>
        <v/>
      </c>
      <c r="H9" s="292">
        <f>+H8/G8-1</f>
        <v/>
      </c>
      <c r="I9" s="292">
        <f>+I8/H8-1</f>
        <v/>
      </c>
      <c r="J9" s="292">
        <f>+J8/I8-1</f>
        <v/>
      </c>
      <c r="K9" s="292">
        <f>+K8/J8-1</f>
        <v/>
      </c>
      <c r="L9" s="292">
        <f>+L8/K8-1</f>
        <v/>
      </c>
      <c r="M9" s="292">
        <f>+M8/L8-1</f>
        <v/>
      </c>
      <c r="N9" s="292">
        <f>+N8/M8-1</f>
        <v/>
      </c>
      <c r="O9" s="292">
        <f>+O8/N8-1</f>
        <v/>
      </c>
      <c r="P9" s="292">
        <f>+P8/O8-1</f>
        <v/>
      </c>
      <c r="Q9" s="292">
        <f>+Q8/P8-1</f>
        <v/>
      </c>
      <c r="R9" s="292">
        <f>+R8/Q8-1</f>
        <v/>
      </c>
      <c r="S9" s="292">
        <f>+S8/R8-1</f>
        <v/>
      </c>
      <c r="T9" s="292">
        <f>+T8/S8-1</f>
        <v/>
      </c>
      <c r="U9" s="292">
        <f>+U8/T8-1</f>
        <v/>
      </c>
      <c r="V9" s="293" t="n"/>
      <c r="W9" s="292">
        <f>+W8/I8-1</f>
        <v/>
      </c>
      <c r="X9" s="292">
        <f>+X8/W8-1</f>
        <v/>
      </c>
    </row>
    <row r="10" customFormat="1" s="7">
      <c r="B10" s="13" t="inlineStr">
        <is>
          <t>Y/Y % Change, Organic, cFX</t>
        </is>
      </c>
      <c r="C10" s="14" t="n"/>
      <c r="D10" s="292" t="n"/>
      <c r="E10" s="294">
        <f>+'Historical Financials'!BY11</f>
        <v/>
      </c>
      <c r="F10" s="294">
        <f>+'Historical Financials'!BZ11</f>
        <v/>
      </c>
      <c r="G10" s="294">
        <f>+'Historical Financials'!CA11</f>
        <v/>
      </c>
      <c r="H10" s="294">
        <f>+'Historical Financials'!CB11</f>
        <v/>
      </c>
      <c r="I10" s="294">
        <f>+'Historical Financials'!CC11</f>
        <v/>
      </c>
      <c r="J10" s="294">
        <f>+'Historical Financials'!CD11</f>
        <v/>
      </c>
      <c r="K10" s="292">
        <f>+K9</f>
        <v/>
      </c>
      <c r="L10" s="292">
        <f>+L9</f>
        <v/>
      </c>
      <c r="M10" s="292">
        <f>+M9</f>
        <v/>
      </c>
      <c r="N10" s="292">
        <f>+N9</f>
        <v/>
      </c>
      <c r="O10" s="292">
        <f>+O9</f>
        <v/>
      </c>
      <c r="P10" s="292">
        <f>+P9</f>
        <v/>
      </c>
      <c r="Q10" s="292">
        <f>+Q9</f>
        <v/>
      </c>
      <c r="R10" s="292">
        <f>+R9</f>
        <v/>
      </c>
      <c r="S10" s="292">
        <f>+S9</f>
        <v/>
      </c>
      <c r="T10" s="292">
        <f>+T9</f>
        <v/>
      </c>
      <c r="U10" s="292">
        <f>+U9</f>
        <v/>
      </c>
      <c r="V10" s="293" t="n"/>
      <c r="W10" s="293" t="n"/>
      <c r="X10" s="293" t="n"/>
    </row>
    <row r="11" customFormat="1" s="7">
      <c r="B11" s="18" t="n"/>
      <c r="C11" s="14" t="n"/>
      <c r="D11" s="19" t="n"/>
      <c r="E11" s="19" t="n"/>
      <c r="F11" s="19" t="n"/>
      <c r="G11" s="19" t="n"/>
      <c r="H11" s="19" t="n"/>
      <c r="I11" s="12" t="n"/>
      <c r="J11" s="12" t="n"/>
      <c r="K11" s="19" t="n"/>
      <c r="L11" s="19" t="n"/>
      <c r="M11" s="19" t="n"/>
      <c r="N11" s="19" t="n"/>
      <c r="V11" s="20" t="n"/>
      <c r="W11" s="20" t="n"/>
      <c r="X11" s="20" t="n"/>
    </row>
    <row r="12" customFormat="1" s="7">
      <c r="B12" s="23" t="inlineStr">
        <is>
          <t>CRC Expenses</t>
        </is>
      </c>
      <c r="C12" s="14" t="n"/>
      <c r="D12" s="12">
        <f>+D8-D16</f>
        <v/>
      </c>
      <c r="E12" s="12">
        <f>+E8-E16</f>
        <v/>
      </c>
      <c r="F12" s="12">
        <f>+F8-F16</f>
        <v/>
      </c>
      <c r="G12" s="12">
        <f>+G8-G16</f>
        <v/>
      </c>
      <c r="H12" s="12">
        <f>+H8-H16</f>
        <v/>
      </c>
      <c r="I12" s="12">
        <f>+I8-I16</f>
        <v/>
      </c>
      <c r="J12" s="12">
        <f>+J8-J16</f>
        <v/>
      </c>
      <c r="K12" s="12">
        <f>+K8-K16</f>
        <v/>
      </c>
      <c r="L12" s="12">
        <f>+L8-L16</f>
        <v/>
      </c>
      <c r="M12" s="12">
        <f>+M8-M16</f>
        <v/>
      </c>
      <c r="N12" s="12">
        <f>+N8-N16</f>
        <v/>
      </c>
      <c r="O12" s="12">
        <f>+O8-O16</f>
        <v/>
      </c>
      <c r="P12" s="12">
        <f>+P8-P16</f>
        <v/>
      </c>
      <c r="Q12" s="12">
        <f>+Q8-Q16</f>
        <v/>
      </c>
      <c r="R12" s="12">
        <f>+R8-R16</f>
        <v/>
      </c>
      <c r="S12" s="12">
        <f>+S8-S16</f>
        <v/>
      </c>
      <c r="T12" s="12">
        <f>+T8-T16</f>
        <v/>
      </c>
      <c r="U12" s="12">
        <f>+U8-U16</f>
        <v/>
      </c>
      <c r="W12" s="12">
        <f>+W8-W16</f>
        <v/>
      </c>
      <c r="X12" s="12">
        <f>+X8-X16</f>
        <v/>
      </c>
    </row>
    <row r="13" customFormat="1" s="7">
      <c r="B13" s="13" t="inlineStr">
        <is>
          <t>Y/Y % Change</t>
        </is>
      </c>
      <c r="C13" s="14" t="n"/>
      <c r="D13" s="15" t="n"/>
      <c r="E13" s="292">
        <f>+E12/D12-1</f>
        <v/>
      </c>
      <c r="F13" s="292">
        <f>+F12/E12-1</f>
        <v/>
      </c>
      <c r="G13" s="292">
        <f>+G12/F12-1</f>
        <v/>
      </c>
      <c r="H13" s="292">
        <f>+H12/G12-1</f>
        <v/>
      </c>
      <c r="I13" s="292">
        <f>+I12/H12-1</f>
        <v/>
      </c>
      <c r="J13" s="292">
        <f>+J12/I12-1</f>
        <v/>
      </c>
      <c r="K13" s="292">
        <f>+K12/J12-1</f>
        <v/>
      </c>
      <c r="L13" s="292">
        <f>+L12/K12-1</f>
        <v/>
      </c>
      <c r="M13" s="292">
        <f>+M12/L12-1</f>
        <v/>
      </c>
      <c r="N13" s="292">
        <f>+N12/M12-1</f>
        <v/>
      </c>
      <c r="O13" s="292">
        <f>+O12/N12-1</f>
        <v/>
      </c>
      <c r="P13" s="292">
        <f>+P12/O12-1</f>
        <v/>
      </c>
      <c r="Q13" s="292">
        <f>+Q12/P12-1</f>
        <v/>
      </c>
      <c r="R13" s="292">
        <f>+R12/Q12-1</f>
        <v/>
      </c>
      <c r="S13" s="292">
        <f>+S12/R12-1</f>
        <v/>
      </c>
      <c r="T13" s="292">
        <f>+T12/S12-1</f>
        <v/>
      </c>
      <c r="U13" s="292">
        <f>+U12/T12-1</f>
        <v/>
      </c>
      <c r="W13" s="292">
        <f>+W12/I12-1</f>
        <v/>
      </c>
      <c r="X13" s="292">
        <f>+X12/W12-1</f>
        <v/>
      </c>
    </row>
    <row r="14" customFormat="1" s="7">
      <c r="B14" s="13" t="inlineStr">
        <is>
          <t>% of Revenue</t>
        </is>
      </c>
      <c r="C14" s="14" t="n"/>
      <c r="D14" s="15">
        <f>+D12/D8</f>
        <v/>
      </c>
      <c r="E14" s="15">
        <f>+E12/E8</f>
        <v/>
      </c>
      <c r="F14" s="15">
        <f>+F12/F8</f>
        <v/>
      </c>
      <c r="G14" s="15">
        <f>+G12/G8</f>
        <v/>
      </c>
      <c r="H14" s="15">
        <f>+H12/H8</f>
        <v/>
      </c>
      <c r="I14" s="15">
        <f>+I12/I8</f>
        <v/>
      </c>
      <c r="J14" s="15">
        <f>+J12/J8</f>
        <v/>
      </c>
      <c r="K14" s="15">
        <f>+K12/K8</f>
        <v/>
      </c>
      <c r="L14" s="15">
        <f>+L12/L8</f>
        <v/>
      </c>
      <c r="M14" s="15">
        <f>+M12/M8</f>
        <v/>
      </c>
      <c r="N14" s="15">
        <f>+N12/N8</f>
        <v/>
      </c>
      <c r="O14" s="15">
        <f>+O12/O8</f>
        <v/>
      </c>
      <c r="P14" s="15">
        <f>+P12/P8</f>
        <v/>
      </c>
      <c r="Q14" s="15">
        <f>+Q12/Q8</f>
        <v/>
      </c>
      <c r="R14" s="15">
        <f>+R12/R8</f>
        <v/>
      </c>
      <c r="S14" s="15">
        <f>+S12/S8</f>
        <v/>
      </c>
      <c r="T14" s="15">
        <f>+T12/T8</f>
        <v/>
      </c>
      <c r="U14" s="15">
        <f>+U12/U8</f>
        <v/>
      </c>
      <c r="W14" s="15">
        <f>+W12/W8</f>
        <v/>
      </c>
      <c r="X14" s="15">
        <f>+X12/X8</f>
        <v/>
      </c>
    </row>
    <row r="15" customFormat="1" s="7">
      <c r="B15" s="13" t="n"/>
      <c r="C15" s="14" t="n"/>
      <c r="D15" s="19" t="n"/>
      <c r="E15" s="19" t="n"/>
      <c r="F15" s="19" t="n"/>
      <c r="G15" s="19" t="n"/>
      <c r="H15" s="19" t="n"/>
      <c r="I15" s="19" t="n"/>
      <c r="J15" s="19" t="n"/>
      <c r="K15" s="19" t="n"/>
      <c r="L15" s="19" t="n"/>
      <c r="M15" s="19" t="n"/>
      <c r="N15" s="19" t="n"/>
    </row>
    <row r="16" customFormat="1" s="152">
      <c r="B16" s="1" t="inlineStr">
        <is>
          <t>CRC EBIT</t>
        </is>
      </c>
      <c r="C16" s="150" t="n"/>
      <c r="D16" s="153">
        <f>+'Historical Financials'!BX52</f>
        <v/>
      </c>
      <c r="E16" s="153">
        <f>+'Historical Financials'!BY52</f>
        <v/>
      </c>
      <c r="F16" s="153">
        <f>+'Historical Financials'!BZ52</f>
        <v/>
      </c>
      <c r="G16" s="153">
        <f>+'Historical Financials'!CA52</f>
        <v/>
      </c>
      <c r="H16" s="153">
        <f>+'Historical Financials'!CB52</f>
        <v/>
      </c>
      <c r="I16" s="153">
        <f>+'Historical Financials'!CC52</f>
        <v/>
      </c>
      <c r="J16" s="153">
        <f>+'Historical Financials'!CD52</f>
        <v/>
      </c>
      <c r="K16" s="151">
        <f>+K24-K23</f>
        <v/>
      </c>
      <c r="L16" s="151">
        <f>+L24-L23</f>
        <v/>
      </c>
      <c r="M16" s="151">
        <f>+M24-M23</f>
        <v/>
      </c>
      <c r="N16" s="151">
        <f>+N24-N23</f>
        <v/>
      </c>
      <c r="O16" s="151">
        <f>+O24-O23</f>
        <v/>
      </c>
      <c r="P16" s="151">
        <f>+P24-P23</f>
        <v/>
      </c>
      <c r="Q16" s="151">
        <f>+Q24-Q23</f>
        <v/>
      </c>
      <c r="R16" s="151">
        <f>+R24-R23</f>
        <v/>
      </c>
      <c r="S16" s="151">
        <f>+S24-S23</f>
        <v/>
      </c>
      <c r="T16" s="151">
        <f>+T24-T23</f>
        <v/>
      </c>
      <c r="U16" s="151">
        <f>+U24-U23</f>
        <v/>
      </c>
      <c r="W16" s="248">
        <f>_xll.ciqfunctions.udf.CIQ($B$2, "IQ_EBIT_EST", "FY2024")</f>
        <v/>
      </c>
      <c r="X16" s="248">
        <f>_xll.ciqfunctions.udf.CIQ($B$2, "IQ_EBIT_EST", "FY2025")</f>
        <v/>
      </c>
      <c r="AA16" s="150" t="n"/>
    </row>
    <row r="17" customFormat="1" s="7">
      <c r="B17" s="13" t="inlineStr">
        <is>
          <t>Y/Y % Change</t>
        </is>
      </c>
      <c r="C17" s="14" t="n"/>
      <c r="D17" s="15" t="n"/>
      <c r="E17" s="292">
        <f>+E16/D16-1</f>
        <v/>
      </c>
      <c r="F17" s="292">
        <f>+F16/E16-1</f>
        <v/>
      </c>
      <c r="G17" s="292">
        <f>+G16/F16-1</f>
        <v/>
      </c>
      <c r="H17" s="292">
        <f>+H16/G16-1</f>
        <v/>
      </c>
      <c r="I17" s="292">
        <f>+I16/H16-1</f>
        <v/>
      </c>
      <c r="J17" s="292">
        <f>+J16/I16-1</f>
        <v/>
      </c>
      <c r="K17" s="292">
        <f>+K16/J16-1</f>
        <v/>
      </c>
      <c r="L17" s="292">
        <f>+L16/K16-1</f>
        <v/>
      </c>
      <c r="M17" s="292">
        <f>+M16/L16-1</f>
        <v/>
      </c>
      <c r="N17" s="292">
        <f>+N16/M16-1</f>
        <v/>
      </c>
      <c r="O17" s="292">
        <f>+O16/N16-1</f>
        <v/>
      </c>
      <c r="P17" s="292">
        <f>+P16/O16-1</f>
        <v/>
      </c>
      <c r="Q17" s="292">
        <f>+Q16/P16-1</f>
        <v/>
      </c>
      <c r="R17" s="292">
        <f>+R16/Q16-1</f>
        <v/>
      </c>
      <c r="S17" s="292">
        <f>+S16/R16-1</f>
        <v/>
      </c>
      <c r="T17" s="292">
        <f>+T16/S16-1</f>
        <v/>
      </c>
      <c r="U17" s="292">
        <f>+U16/T16-1</f>
        <v/>
      </c>
      <c r="V17" s="292" t="n"/>
      <c r="W17" s="292">
        <f>+W16/I16-1</f>
        <v/>
      </c>
      <c r="X17" s="292">
        <f>+X16/W16-1</f>
        <v/>
      </c>
    </row>
    <row r="18" customFormat="1" s="7">
      <c r="B18" s="13" t="inlineStr">
        <is>
          <t>Y/Y % Change, cFX</t>
        </is>
      </c>
      <c r="C18" s="14" t="n"/>
      <c r="D18" s="15" t="n"/>
      <c r="E18" s="292">
        <f>+(1+E10)/(1+E9)*(1+E17)-1</f>
        <v/>
      </c>
      <c r="F18" s="292">
        <f>+(1+F10)/(1+F9)*(1+F17)-1</f>
        <v/>
      </c>
      <c r="G18" s="292">
        <f>+(1+G10)/(1+G9)*(1+G17)-1</f>
        <v/>
      </c>
      <c r="H18" s="292">
        <f>+(1+H10)/(1+H9)*(1+H17)-1</f>
        <v/>
      </c>
      <c r="I18" s="292">
        <f>+(1+I10)/(1+I9)*(1+I17)-1</f>
        <v/>
      </c>
      <c r="J18" s="292">
        <f>+(1+J10)/(1+J9)*(1+J17)-1</f>
        <v/>
      </c>
      <c r="K18" s="292">
        <f>+(1+K10)/(1+K9)*(1+K17)-1</f>
        <v/>
      </c>
      <c r="L18" s="292">
        <f>+(1+L10)/(1+L9)*(1+L17)-1</f>
        <v/>
      </c>
      <c r="M18" s="292">
        <f>+(1+M10)/(1+M9)*(1+M17)-1</f>
        <v/>
      </c>
      <c r="N18" s="292">
        <f>+(1+N10)/(1+N9)*(1+N17)-1</f>
        <v/>
      </c>
      <c r="O18" s="292">
        <f>+(1+O10)/(1+O9)*(1+O17)-1</f>
        <v/>
      </c>
      <c r="P18" s="292">
        <f>+(1+P10)/(1+P9)*(1+P17)-1</f>
        <v/>
      </c>
      <c r="Q18" s="292">
        <f>+(1+Q10)/(1+Q9)*(1+Q17)-1</f>
        <v/>
      </c>
      <c r="R18" s="292">
        <f>+(1+R10)/(1+R9)*(1+R17)-1</f>
        <v/>
      </c>
      <c r="S18" s="292">
        <f>+(1+S10)/(1+S9)*(1+S17)-1</f>
        <v/>
      </c>
      <c r="T18" s="292">
        <f>+(1+T10)/(1+T9)*(1+T17)-1</f>
        <v/>
      </c>
      <c r="U18" s="292">
        <f>+(1+U10)/(1+U9)*(1+U17)-1</f>
        <v/>
      </c>
      <c r="V18" s="292" t="n"/>
      <c r="W18" s="292" t="n"/>
      <c r="X18" s="292" t="n"/>
    </row>
    <row r="19" customFormat="1" s="7">
      <c r="B19" s="13" t="inlineStr">
        <is>
          <t>Margin</t>
        </is>
      </c>
      <c r="C19" s="14" t="n"/>
      <c r="D19" s="295">
        <f>+D16/D8</f>
        <v/>
      </c>
      <c r="E19" s="295">
        <f>+E16/E8</f>
        <v/>
      </c>
      <c r="F19" s="295">
        <f>+F16/F8</f>
        <v/>
      </c>
      <c r="G19" s="295">
        <f>+G16/G8</f>
        <v/>
      </c>
      <c r="H19" s="295">
        <f>+H16/H8</f>
        <v/>
      </c>
      <c r="I19" s="295">
        <f>+I16/I8</f>
        <v/>
      </c>
      <c r="J19" s="295">
        <f>+J16/J8</f>
        <v/>
      </c>
      <c r="K19" s="295">
        <f>+K16/K8</f>
        <v/>
      </c>
      <c r="L19" s="295">
        <f>+L16/L8</f>
        <v/>
      </c>
      <c r="M19" s="295">
        <f>+M16/M8</f>
        <v/>
      </c>
      <c r="N19" s="295">
        <f>+N16/N8</f>
        <v/>
      </c>
      <c r="O19" s="295">
        <f>+O16/O8</f>
        <v/>
      </c>
      <c r="P19" s="295">
        <f>+P16/P8</f>
        <v/>
      </c>
      <c r="Q19" s="295">
        <f>+Q16/Q8</f>
        <v/>
      </c>
      <c r="R19" s="295">
        <f>+R16/R8</f>
        <v/>
      </c>
      <c r="S19" s="295">
        <f>+S16/S8</f>
        <v/>
      </c>
      <c r="T19" s="295">
        <f>+T16/T8</f>
        <v/>
      </c>
      <c r="U19" s="295">
        <f>+U16/U8</f>
        <v/>
      </c>
      <c r="W19" s="295">
        <f>+W16/W8</f>
        <v/>
      </c>
      <c r="X19" s="295">
        <f>+X16/X8</f>
        <v/>
      </c>
    </row>
    <row r="20" customFormat="1" s="7">
      <c r="B20" s="13" t="inlineStr">
        <is>
          <t>Incremental Margin</t>
        </is>
      </c>
      <c r="C20" s="14" t="n"/>
      <c r="D20" s="15" t="n"/>
      <c r="E20" s="295">
        <f>+(E16-D16)/(E8-D8)</f>
        <v/>
      </c>
      <c r="F20" s="295">
        <f>+(F16-E16)/(F8-E8)</f>
        <v/>
      </c>
      <c r="G20" s="295">
        <f>+(G16-F16)/(G8-F8)</f>
        <v/>
      </c>
      <c r="H20" s="295">
        <f>+(H16-G16)/(H8-G8)</f>
        <v/>
      </c>
      <c r="I20" s="295">
        <f>+(I16-H16)/(I8-H8)</f>
        <v/>
      </c>
      <c r="J20" s="295">
        <f>+(J16-I16)/(J8-I8)</f>
        <v/>
      </c>
      <c r="K20" s="295">
        <f>+(K16-J16)/(K8-J8)</f>
        <v/>
      </c>
      <c r="L20" s="295">
        <f>+(L16-K16)/(L8-K8)</f>
        <v/>
      </c>
      <c r="M20" s="295">
        <f>+(M16-L16)/(M8-L8)</f>
        <v/>
      </c>
      <c r="N20" s="295">
        <f>+(N16-M16)/(N8-M8)</f>
        <v/>
      </c>
      <c r="O20" s="295">
        <f>+(O16-N16)/(O8-N8)</f>
        <v/>
      </c>
      <c r="P20" s="295">
        <f>+(P16-O16)/(P8-O8)</f>
        <v/>
      </c>
      <c r="Q20" s="295">
        <f>+(Q16-P16)/(Q8-P8)</f>
        <v/>
      </c>
      <c r="R20" s="295">
        <f>+(R16-Q16)/(R8-Q8)</f>
        <v/>
      </c>
      <c r="S20" s="295">
        <f>+(S16-R16)/(S8-R8)</f>
        <v/>
      </c>
      <c r="T20" s="295">
        <f>+(T16-S16)/(T8-S8)</f>
        <v/>
      </c>
      <c r="U20" s="295">
        <f>+(U16-T16)/(U8-T8)</f>
        <v/>
      </c>
      <c r="W20" s="295">
        <f>+(W16-F16)/(W8-F8)</f>
        <v/>
      </c>
      <c r="X20" s="295">
        <f>+(X16-W16)/(X8-W8)</f>
        <v/>
      </c>
    </row>
    <row r="21" customFormat="1" s="7">
      <c r="B21" s="18" t="n"/>
      <c r="C21" s="14" t="n"/>
      <c r="D21" s="19" t="n"/>
      <c r="E21" s="19" t="n"/>
      <c r="F21" s="19" t="n"/>
      <c r="G21" s="19" t="n"/>
      <c r="H21" s="12" t="n"/>
      <c r="I21" s="12" t="n"/>
      <c r="J21" s="12" t="n"/>
      <c r="K21" s="19" t="n"/>
      <c r="L21" s="19" t="n"/>
      <c r="M21" s="19" t="n"/>
      <c r="N21" s="19" t="n"/>
    </row>
    <row r="22" customFormat="1" s="7">
      <c r="B22" s="21" t="inlineStr">
        <is>
          <t>Memo:</t>
        </is>
      </c>
      <c r="C22" s="14" t="n"/>
      <c r="D22" s="19" t="n"/>
      <c r="E22" s="19" t="n"/>
      <c r="F22" s="19" t="n"/>
      <c r="G22" s="19" t="n"/>
      <c r="H22" s="19" t="n"/>
      <c r="I22" s="19" t="n"/>
      <c r="J22" s="19" t="n"/>
      <c r="K22" s="19" t="n"/>
      <c r="L22" s="19" t="n"/>
      <c r="M22" s="19" t="n"/>
      <c r="N22" s="19" t="n"/>
    </row>
    <row r="23" ht="13.5" customFormat="1" customHeight="1" s="7">
      <c r="B23" s="13" t="inlineStr">
        <is>
          <t>FRL Costs</t>
        </is>
      </c>
      <c r="C23" s="14" t="n"/>
      <c r="D23" s="19" t="n"/>
      <c r="E23" s="19" t="n"/>
      <c r="F23" s="19" t="n"/>
      <c r="G23" s="173">
        <f>-'Historical Financials'!CA210</f>
        <v/>
      </c>
      <c r="H23" s="173">
        <f>-'Historical Financials'!CB210</f>
        <v/>
      </c>
      <c r="I23" s="173">
        <f>-'Historical Financials'!CC210</f>
        <v/>
      </c>
      <c r="J23" s="167" t="n">
        <v>18000</v>
      </c>
      <c r="K23" s="167">
        <f>+J23-2000</f>
        <v/>
      </c>
      <c r="L23" s="167">
        <f>+K23-2000</f>
        <v/>
      </c>
      <c r="M23" s="167">
        <f>+L23-2000</f>
        <v/>
      </c>
      <c r="N23" s="167">
        <f>+M23-2000</f>
        <v/>
      </c>
      <c r="O23" s="167">
        <f>+N23-2000</f>
        <v/>
      </c>
      <c r="P23" s="167">
        <f>+O23-2000</f>
        <v/>
      </c>
      <c r="Q23" s="167">
        <f>+P23-2000</f>
        <v/>
      </c>
      <c r="R23" s="167">
        <f>+Q23-2000</f>
        <v/>
      </c>
      <c r="S23" s="167">
        <f>+R23-2000</f>
        <v/>
      </c>
      <c r="T23" s="167">
        <f>S23</f>
        <v/>
      </c>
      <c r="U23" s="167">
        <f>T23</f>
        <v/>
      </c>
    </row>
    <row r="24" customFormat="1" s="7">
      <c r="B24" s="16" t="inlineStr">
        <is>
          <t>CRC EBIT excl. FRL</t>
        </is>
      </c>
      <c r="C24" s="14" t="n"/>
      <c r="D24" s="19" t="n"/>
      <c r="E24" s="19" t="n"/>
      <c r="F24" s="19" t="n"/>
      <c r="G24" s="14">
        <f>+G16+G23</f>
        <v/>
      </c>
      <c r="H24" s="14">
        <f>+H16+H23</f>
        <v/>
      </c>
      <c r="I24" s="14">
        <f>+I16+I23</f>
        <v/>
      </c>
      <c r="J24" s="14">
        <f>+J16+J23</f>
        <v/>
      </c>
      <c r="K24" s="14">
        <f>+(K8-J8)*K27+J24</f>
        <v/>
      </c>
      <c r="L24" s="14">
        <f>+(L8-K8)*L27+K24</f>
        <v/>
      </c>
      <c r="M24" s="14">
        <f>+(M8-L8)*M27+L24</f>
        <v/>
      </c>
      <c r="N24" s="14">
        <f>+(N8-M8)*N27+M24</f>
        <v/>
      </c>
      <c r="O24" s="14">
        <f>+(O8-N8)*O27+N24</f>
        <v/>
      </c>
      <c r="P24" s="14">
        <f>+(P8-O8)*P27+O24</f>
        <v/>
      </c>
      <c r="Q24" s="14">
        <f>+(Q8-P8)*Q27+P24</f>
        <v/>
      </c>
      <c r="R24" s="14">
        <f>+(R8-Q8)*R27+Q24</f>
        <v/>
      </c>
      <c r="S24" s="14">
        <f>+(S8-R8)*S27+R24</f>
        <v/>
      </c>
      <c r="T24" s="14">
        <f>+(T8-S8)*T27+S24</f>
        <v/>
      </c>
      <c r="U24" s="14">
        <f>+(U8-T8)*U27+T24</f>
        <v/>
      </c>
    </row>
    <row r="25" customFormat="1" s="7">
      <c r="B25" s="18" t="inlineStr">
        <is>
          <t>Y/Y % Change</t>
        </is>
      </c>
      <c r="C25" s="14" t="n"/>
      <c r="D25" s="19" t="n"/>
      <c r="E25" s="19" t="n"/>
      <c r="F25" s="19" t="n"/>
      <c r="G25" s="19" t="n"/>
      <c r="H25" s="292">
        <f>+H24/G24-1</f>
        <v/>
      </c>
      <c r="I25" s="292">
        <f>+I24/H24-1</f>
        <v/>
      </c>
      <c r="J25" s="292">
        <f>+J24/I24-1</f>
        <v/>
      </c>
      <c r="K25" s="292">
        <f>+K24/J24-1</f>
        <v/>
      </c>
      <c r="L25" s="292">
        <f>+L24/K24-1</f>
        <v/>
      </c>
      <c r="M25" s="292">
        <f>+M24/L24-1</f>
        <v/>
      </c>
      <c r="N25" s="292">
        <f>+N24/M24-1</f>
        <v/>
      </c>
      <c r="O25" s="292">
        <f>+O24/N24-1</f>
        <v/>
      </c>
      <c r="P25" s="292">
        <f>+P24/O24-1</f>
        <v/>
      </c>
      <c r="Q25" s="292">
        <f>+Q24/P24-1</f>
        <v/>
      </c>
      <c r="R25" s="292">
        <f>+R24/Q24-1</f>
        <v/>
      </c>
      <c r="S25" s="292">
        <f>+S24/R24-1</f>
        <v/>
      </c>
      <c r="T25" s="292">
        <f>+T24/S24-1</f>
        <v/>
      </c>
      <c r="U25" s="292">
        <f>+U24/T24-1</f>
        <v/>
      </c>
    </row>
    <row r="26" customFormat="1" s="7">
      <c r="B26" s="18" t="inlineStr">
        <is>
          <t>Margin</t>
        </is>
      </c>
      <c r="C26" s="14" t="n"/>
      <c r="D26" s="19" t="n"/>
      <c r="E26" s="19" t="n"/>
      <c r="F26" s="19" t="n"/>
      <c r="G26" s="19">
        <f>+G24/G8</f>
        <v/>
      </c>
      <c r="H26" s="19">
        <f>+H24/H8</f>
        <v/>
      </c>
      <c r="I26" s="19">
        <f>+I24/I8</f>
        <v/>
      </c>
      <c r="J26" s="19">
        <f>+J24/J8</f>
        <v/>
      </c>
      <c r="K26" s="19">
        <f>+K24/K8</f>
        <v/>
      </c>
      <c r="L26" s="19">
        <f>+L24/L8</f>
        <v/>
      </c>
      <c r="M26" s="19">
        <f>+M24/M8</f>
        <v/>
      </c>
      <c r="N26" s="19">
        <f>+N24/N8</f>
        <v/>
      </c>
      <c r="O26" s="19">
        <f>+O24/O8</f>
        <v/>
      </c>
      <c r="P26" s="19">
        <f>+P24/P8</f>
        <v/>
      </c>
      <c r="Q26" s="19">
        <f>+Q24/Q8</f>
        <v/>
      </c>
      <c r="R26" s="19">
        <f>+R24/R8</f>
        <v/>
      </c>
      <c r="S26" s="19">
        <f>+S24/S8</f>
        <v/>
      </c>
      <c r="T26" s="19">
        <f>+T24/T8</f>
        <v/>
      </c>
      <c r="U26" s="19">
        <f>+U24/U8</f>
        <v/>
      </c>
      <c r="V26" s="19" t="n"/>
    </row>
    <row r="27" customFormat="1" s="7">
      <c r="B27" s="18" t="inlineStr">
        <is>
          <t>Incremental Margin</t>
        </is>
      </c>
      <c r="C27" s="14" t="n"/>
      <c r="D27" s="19" t="n"/>
      <c r="E27" s="19" t="n"/>
      <c r="F27" s="19" t="n"/>
      <c r="G27" s="19" t="n"/>
      <c r="H27" s="19">
        <f>+(H24-G24)/(H8-G8)</f>
        <v/>
      </c>
      <c r="I27" s="19">
        <f>+(I24-H24)/(I8-H8)</f>
        <v/>
      </c>
      <c r="J27" s="19">
        <f>+(J24-I24)/(J8-I8)</f>
        <v/>
      </c>
      <c r="K27" s="296" t="n">
        <v>0.55</v>
      </c>
      <c r="L27" s="295">
        <f>+K27</f>
        <v/>
      </c>
      <c r="M27" s="295">
        <f>+L27</f>
        <v/>
      </c>
      <c r="N27" s="295">
        <f>+M27</f>
        <v/>
      </c>
      <c r="O27" s="295">
        <f>+N27</f>
        <v/>
      </c>
      <c r="P27" s="295">
        <f>+O27</f>
        <v/>
      </c>
      <c r="Q27" s="295">
        <f>+P27</f>
        <v/>
      </c>
      <c r="R27" s="295">
        <f>+Q27</f>
        <v/>
      </c>
      <c r="S27" s="295">
        <f>+R27</f>
        <v/>
      </c>
      <c r="T27" s="295">
        <f>+S27</f>
        <v/>
      </c>
      <c r="U27" s="295">
        <f>+T27</f>
        <v/>
      </c>
      <c r="V27" s="19" t="n"/>
    </row>
    <row r="28" customFormat="1" s="7">
      <c r="B28" s="18" t="n"/>
      <c r="C28" s="14" t="n"/>
      <c r="D28" s="19" t="n"/>
      <c r="E28" s="19" t="n"/>
      <c r="F28" s="19" t="n"/>
      <c r="G28" s="19" t="n"/>
      <c r="H28" s="19" t="n"/>
      <c r="I28" s="151" t="n"/>
      <c r="J28" s="151" t="n"/>
      <c r="K28" s="19" t="n"/>
      <c r="L28" s="19" t="n"/>
      <c r="M28" s="19" t="n"/>
      <c r="N28" s="19" t="n"/>
    </row>
    <row r="29" ht="13.5" customHeight="1">
      <c r="B29" s="23" t="inlineStr">
        <is>
          <t>CRC D&amp;A</t>
        </is>
      </c>
      <c r="C29" s="12" t="n"/>
      <c r="D29" s="157">
        <f>+'Historical Financials'!BX69</f>
        <v/>
      </c>
      <c r="E29" s="157">
        <f>+'Historical Financials'!BY69</f>
        <v/>
      </c>
      <c r="F29" s="157">
        <f>+'Historical Financials'!BZ69</f>
        <v/>
      </c>
      <c r="G29" s="157">
        <f>+'Historical Financials'!CA69</f>
        <v/>
      </c>
      <c r="H29" s="157">
        <f>+'Historical Financials'!CB69</f>
        <v/>
      </c>
      <c r="I29" s="157">
        <f>+'Historical Financials'!CC69</f>
        <v/>
      </c>
      <c r="J29" s="157">
        <f>+'D&amp;A Model - Case 1'!R59</f>
        <v/>
      </c>
      <c r="K29" s="157">
        <f>+'D&amp;A Model - Case 1'!S59</f>
        <v/>
      </c>
      <c r="L29" s="157">
        <f>+'D&amp;A Model - Case 1'!T59</f>
        <v/>
      </c>
      <c r="M29" s="157">
        <f>+'D&amp;A Model - Case 1'!U59</f>
        <v/>
      </c>
      <c r="N29" s="157">
        <f>+'D&amp;A Model - Case 1'!V59</f>
        <v/>
      </c>
      <c r="O29" s="157">
        <f>+'D&amp;A Model - Case 1'!W59</f>
        <v/>
      </c>
      <c r="P29" s="157">
        <f>+'D&amp;A Model - Case 1'!X59</f>
        <v/>
      </c>
      <c r="Q29" s="157">
        <f>+'D&amp;A Model - Case 1'!Y59</f>
        <v/>
      </c>
      <c r="R29" s="157">
        <f>+'D&amp;A Model - Case 1'!Z59</f>
        <v/>
      </c>
      <c r="S29" s="157">
        <f>+'D&amp;A Model - Case 1'!AA59</f>
        <v/>
      </c>
      <c r="T29" s="157">
        <f>+'D&amp;A Model - Case 1'!AB59</f>
        <v/>
      </c>
      <c r="U29" s="157">
        <f>+'D&amp;A Model - Case 1'!AC59</f>
        <v/>
      </c>
      <c r="V29" s="169" t="n"/>
      <c r="W29" s="249">
        <f>_xll.ciqfunctions.udf.CIQ($B$2, "IQ_DA_EST", "FY2024")</f>
        <v/>
      </c>
      <c r="X29" s="249">
        <f>_xll.ciqfunctions.udf.CIQ($B$2, "IQ_DA_EST", "FY2025")</f>
        <v/>
      </c>
    </row>
    <row r="30" customFormat="1" s="1">
      <c r="B30" s="149" t="inlineStr">
        <is>
          <t>CRC EBITDA</t>
        </is>
      </c>
      <c r="C30" s="151" t="n"/>
      <c r="D30" s="151">
        <f>+D16+D29</f>
        <v/>
      </c>
      <c r="E30" s="151">
        <f>+E16+E29</f>
        <v/>
      </c>
      <c r="F30" s="151">
        <f>+F16+F29</f>
        <v/>
      </c>
      <c r="G30" s="151">
        <f>+G16+G29</f>
        <v/>
      </c>
      <c r="H30" s="151">
        <f>+H16+H29</f>
        <v/>
      </c>
      <c r="I30" s="151">
        <f>+I16+I29</f>
        <v/>
      </c>
      <c r="J30" s="151">
        <f>+J16+J29</f>
        <v/>
      </c>
      <c r="K30" s="151">
        <f>+K16+K29</f>
        <v/>
      </c>
      <c r="L30" s="151">
        <f>+L16+L29</f>
        <v/>
      </c>
      <c r="M30" s="151">
        <f>+M16+M29</f>
        <v/>
      </c>
      <c r="N30" s="151">
        <f>+N16+N29</f>
        <v/>
      </c>
      <c r="O30" s="151">
        <f>+O16+O29</f>
        <v/>
      </c>
      <c r="P30" s="151">
        <f>+P16+P29</f>
        <v/>
      </c>
      <c r="Q30" s="151">
        <f>+Q16+Q29</f>
        <v/>
      </c>
      <c r="R30" s="151">
        <f>+R16+R29</f>
        <v/>
      </c>
      <c r="S30" s="151">
        <f>+S16+S29</f>
        <v/>
      </c>
      <c r="T30" s="151">
        <f>+T16+T29</f>
        <v/>
      </c>
      <c r="U30" s="151">
        <f>+U16+U29</f>
        <v/>
      </c>
      <c r="W30" s="151">
        <f>+W16+W29</f>
        <v/>
      </c>
      <c r="X30" s="151">
        <f>+X16+X29</f>
        <v/>
      </c>
    </row>
    <row r="31" customFormat="1" s="7">
      <c r="B31" s="16" t="inlineStr">
        <is>
          <t>Y/Y % Change</t>
        </is>
      </c>
      <c r="C31" s="14" t="n"/>
      <c r="D31" s="15" t="n"/>
      <c r="E31" s="292">
        <f>+E30/D30-1</f>
        <v/>
      </c>
      <c r="F31" s="292">
        <f>+F30/E30-1</f>
        <v/>
      </c>
      <c r="G31" s="292">
        <f>+G30/F30-1</f>
        <v/>
      </c>
      <c r="H31" s="292">
        <f>+H30/G30-1</f>
        <v/>
      </c>
      <c r="I31" s="292">
        <f>+I30/H30-1</f>
        <v/>
      </c>
      <c r="J31" s="292">
        <f>+J30/I30-1</f>
        <v/>
      </c>
      <c r="K31" s="292">
        <f>+K30/J30-1</f>
        <v/>
      </c>
      <c r="L31" s="292">
        <f>+L30/K30-1</f>
        <v/>
      </c>
      <c r="M31" s="292">
        <f>+M30/L30-1</f>
        <v/>
      </c>
      <c r="N31" s="292">
        <f>+N30/M30-1</f>
        <v/>
      </c>
      <c r="O31" s="292">
        <f>+O30/N30-1</f>
        <v/>
      </c>
      <c r="P31" s="292">
        <f>+P30/O30-1</f>
        <v/>
      </c>
      <c r="Q31" s="292">
        <f>+Q30/P30-1</f>
        <v/>
      </c>
      <c r="R31" s="292">
        <f>+R30/Q30-1</f>
        <v/>
      </c>
      <c r="S31" s="292">
        <f>+S30/R30-1</f>
        <v/>
      </c>
      <c r="T31" s="292">
        <f>+T30/S30-1</f>
        <v/>
      </c>
      <c r="U31" s="292">
        <f>+U30/T30-1</f>
        <v/>
      </c>
      <c r="W31" s="292">
        <f>+W30/I30-1</f>
        <v/>
      </c>
      <c r="X31" s="292">
        <f>+X30/W30-1</f>
        <v/>
      </c>
    </row>
    <row r="32" customFormat="1" s="7">
      <c r="B32" s="16" t="inlineStr">
        <is>
          <t>Margin</t>
        </is>
      </c>
      <c r="C32" s="14" t="n"/>
      <c r="D32" s="295">
        <f>+D30/D8</f>
        <v/>
      </c>
      <c r="E32" s="295">
        <f>+E30/E8</f>
        <v/>
      </c>
      <c r="F32" s="295">
        <f>+F30/F8</f>
        <v/>
      </c>
      <c r="G32" s="295">
        <f>+G30/G8</f>
        <v/>
      </c>
      <c r="H32" s="295">
        <f>+H30/H8</f>
        <v/>
      </c>
      <c r="I32" s="295">
        <f>+I30/I8</f>
        <v/>
      </c>
      <c r="J32" s="295">
        <f>+J30/J8</f>
        <v/>
      </c>
      <c r="K32" s="295">
        <f>+K30/K8</f>
        <v/>
      </c>
      <c r="L32" s="295">
        <f>+L30/L8</f>
        <v/>
      </c>
      <c r="M32" s="295">
        <f>+M30/M8</f>
        <v/>
      </c>
      <c r="N32" s="295">
        <f>+N30/N8</f>
        <v/>
      </c>
      <c r="O32" s="295">
        <f>+O30/O8</f>
        <v/>
      </c>
      <c r="P32" s="295">
        <f>+P30/P8</f>
        <v/>
      </c>
      <c r="Q32" s="295">
        <f>+Q30/Q8</f>
        <v/>
      </c>
      <c r="R32" s="295">
        <f>+R30/R8</f>
        <v/>
      </c>
      <c r="S32" s="295">
        <f>+S30/S8</f>
        <v/>
      </c>
      <c r="T32" s="295">
        <f>+T30/T8</f>
        <v/>
      </c>
      <c r="U32" s="295">
        <f>+U30/U8</f>
        <v/>
      </c>
      <c r="W32" s="295">
        <f>+W30/W8</f>
        <v/>
      </c>
      <c r="X32" s="295">
        <f>+X30/X8</f>
        <v/>
      </c>
      <c r="Z32" s="185" t="n"/>
    </row>
    <row r="33" customFormat="1" s="7">
      <c r="B33" s="16" t="n"/>
      <c r="C33" s="14" t="n"/>
      <c r="D33" s="295" t="n"/>
      <c r="E33" s="295" t="n"/>
      <c r="F33" s="295" t="n"/>
      <c r="G33" s="295" t="n"/>
      <c r="H33" s="295" t="n"/>
      <c r="I33" s="295" t="n"/>
      <c r="J33" s="295" t="n"/>
      <c r="K33" s="295" t="n"/>
      <c r="L33" s="295" t="n"/>
      <c r="M33" s="295" t="n"/>
      <c r="N33" s="295" t="n"/>
      <c r="O33" s="295" t="n"/>
      <c r="P33" s="295" t="n"/>
      <c r="Q33" s="295" t="n"/>
      <c r="R33" s="295" t="n"/>
      <c r="S33" s="295" t="n"/>
      <c r="T33" s="295" t="n"/>
      <c r="U33" s="295" t="n"/>
      <c r="W33" s="295" t="n"/>
      <c r="X33" s="295" t="n"/>
    </row>
    <row r="34" customFormat="1" s="7">
      <c r="B34" s="16" t="inlineStr">
        <is>
          <t>Memo: D&amp;A / Revenue</t>
        </is>
      </c>
      <c r="C34" s="14" t="n"/>
      <c r="D34" s="295">
        <f>+D29/D8</f>
        <v/>
      </c>
      <c r="E34" s="295">
        <f>+E29/E8</f>
        <v/>
      </c>
      <c r="F34" s="295">
        <f>+F29/F8</f>
        <v/>
      </c>
      <c r="G34" s="295">
        <f>+G29/G8</f>
        <v/>
      </c>
      <c r="H34" s="295">
        <f>+H29/H8</f>
        <v/>
      </c>
      <c r="I34" s="295">
        <f>+I29/I8</f>
        <v/>
      </c>
      <c r="J34" s="295">
        <f>+J29/J8</f>
        <v/>
      </c>
      <c r="K34" s="295">
        <f>+K29/K8</f>
        <v/>
      </c>
      <c r="L34" s="295">
        <f>+L29/L8</f>
        <v/>
      </c>
      <c r="M34" s="295">
        <f>+M29/M8</f>
        <v/>
      </c>
      <c r="N34" s="295">
        <f>+N29/N8</f>
        <v/>
      </c>
      <c r="O34" s="295">
        <f>+O29/O8</f>
        <v/>
      </c>
      <c r="P34" s="295">
        <f>+P29/P8</f>
        <v/>
      </c>
      <c r="Q34" s="295">
        <f>+Q29/Q8</f>
        <v/>
      </c>
      <c r="R34" s="295">
        <f>+R29/R8</f>
        <v/>
      </c>
      <c r="S34" s="295">
        <f>+S29/S8</f>
        <v/>
      </c>
      <c r="T34" s="295">
        <f>+T29/T8</f>
        <v/>
      </c>
      <c r="U34" s="295">
        <f>+U29/U8</f>
        <v/>
      </c>
      <c r="V34" s="17" t="n"/>
      <c r="W34" s="295">
        <f>+W29/W8</f>
        <v/>
      </c>
      <c r="X34" s="295">
        <f>+X29/X8</f>
        <v/>
      </c>
    </row>
    <row r="35" customFormat="1" s="7">
      <c r="B35" s="16" t="n"/>
      <c r="C35" s="14" t="n"/>
      <c r="D35" s="295" t="n"/>
      <c r="E35" s="295" t="n"/>
      <c r="F35" s="295" t="n"/>
      <c r="G35" s="295" t="n"/>
      <c r="H35" s="295" t="n"/>
      <c r="I35" s="295" t="n"/>
      <c r="J35" s="295" t="n"/>
      <c r="K35" s="295" t="n"/>
      <c r="L35" s="295" t="n"/>
      <c r="M35" s="295" t="n"/>
      <c r="N35" s="295" t="n"/>
      <c r="O35" s="295" t="n"/>
      <c r="P35" s="295" t="n"/>
      <c r="Q35" s="295" t="n"/>
      <c r="R35" s="295" t="n"/>
      <c r="S35" s="295" t="n"/>
      <c r="T35" s="295" t="n"/>
      <c r="U35" s="295" t="n"/>
      <c r="V35" s="17" t="n"/>
      <c r="W35" s="295" t="n"/>
      <c r="X35" s="295" t="n"/>
    </row>
    <row r="36" customFormat="1" s="7">
      <c r="B36" s="269" t="inlineStr">
        <is>
          <t>Memo:</t>
        </is>
      </c>
      <c r="C36" s="14" t="n"/>
      <c r="D36" s="295" t="n"/>
      <c r="E36" s="295" t="n"/>
      <c r="F36" s="295" t="n"/>
      <c r="G36" s="295" t="n"/>
      <c r="H36" s="295" t="n"/>
      <c r="I36" s="295" t="n"/>
      <c r="J36" s="295" t="n"/>
      <c r="K36" s="295" t="n"/>
      <c r="L36" s="295" t="n"/>
      <c r="M36" s="295" t="n"/>
      <c r="N36" s="295" t="n"/>
      <c r="O36" s="295" t="n"/>
      <c r="P36" s="295" t="n"/>
      <c r="Q36" s="295" t="n"/>
      <c r="R36" s="295" t="n"/>
      <c r="S36" s="295" t="n"/>
      <c r="T36" s="295" t="n"/>
      <c r="U36" s="295" t="n"/>
      <c r="V36" s="17" t="n"/>
      <c r="W36" s="295" t="n"/>
      <c r="X36" s="295" t="n"/>
    </row>
    <row r="37" customFormat="1" s="7">
      <c r="B37" s="16" t="inlineStr">
        <is>
          <t>Implied Cash Costs</t>
        </is>
      </c>
      <c r="C37" s="14" t="n"/>
      <c r="D37" s="14">
        <f>+D8-D30</f>
        <v/>
      </c>
      <c r="E37" s="14">
        <f>+E8-E30</f>
        <v/>
      </c>
      <c r="F37" s="14">
        <f>+F8-F30</f>
        <v/>
      </c>
      <c r="G37" s="14">
        <f>+G8-G30</f>
        <v/>
      </c>
      <c r="H37" s="14">
        <f>+H8-H30</f>
        <v/>
      </c>
      <c r="I37" s="14">
        <f>+I8-I30</f>
        <v/>
      </c>
      <c r="J37" s="14">
        <f>+J8-J30</f>
        <v/>
      </c>
      <c r="K37" s="14">
        <f>+K8-K30</f>
        <v/>
      </c>
      <c r="L37" s="14">
        <f>+L8-L30</f>
        <v/>
      </c>
      <c r="M37" s="14">
        <f>+M8-M30</f>
        <v/>
      </c>
      <c r="N37" s="14">
        <f>+N8-N30</f>
        <v/>
      </c>
      <c r="O37" s="14">
        <f>+O8-O30</f>
        <v/>
      </c>
      <c r="P37" s="14">
        <f>+P8-P30</f>
        <v/>
      </c>
      <c r="Q37" s="14">
        <f>+Q8-Q30</f>
        <v/>
      </c>
      <c r="R37" s="14">
        <f>+R8-R30</f>
        <v/>
      </c>
      <c r="S37" s="14">
        <f>+S8-S30</f>
        <v/>
      </c>
      <c r="T37" s="14">
        <f>+T8-T30</f>
        <v/>
      </c>
      <c r="U37" s="14">
        <f>+U8-U30</f>
        <v/>
      </c>
      <c r="V37" s="17" t="n"/>
      <c r="W37" s="14">
        <f>+W8-W30</f>
        <v/>
      </c>
      <c r="X37" s="14">
        <f>+X8-X30</f>
        <v/>
      </c>
    </row>
    <row r="38" customFormat="1" s="7">
      <c r="B38" s="18" t="inlineStr">
        <is>
          <t>Y/Y % Change</t>
        </is>
      </c>
      <c r="C38" s="14" t="n"/>
      <c r="D38" s="295" t="n"/>
      <c r="E38" s="292">
        <f>+E37/D37-1</f>
        <v/>
      </c>
      <c r="F38" s="292">
        <f>+F37/E37-1</f>
        <v/>
      </c>
      <c r="G38" s="292">
        <f>+G37/F37-1</f>
        <v/>
      </c>
      <c r="H38" s="292">
        <f>+H37/G37-1</f>
        <v/>
      </c>
      <c r="I38" s="292">
        <f>+I37/H37-1</f>
        <v/>
      </c>
      <c r="J38" s="292">
        <f>+J37/I37-1</f>
        <v/>
      </c>
      <c r="K38" s="292">
        <f>+K37/J37-1</f>
        <v/>
      </c>
      <c r="L38" s="292">
        <f>+L37/K37-1</f>
        <v/>
      </c>
      <c r="M38" s="292">
        <f>+M37/L37-1</f>
        <v/>
      </c>
      <c r="N38" s="292">
        <f>+N37/M37-1</f>
        <v/>
      </c>
      <c r="O38" s="292">
        <f>+O37/N37-1</f>
        <v/>
      </c>
      <c r="P38" s="292">
        <f>+P37/O37-1</f>
        <v/>
      </c>
      <c r="Q38" s="292">
        <f>+Q37/P37-1</f>
        <v/>
      </c>
      <c r="R38" s="292">
        <f>+R37/Q37-1</f>
        <v/>
      </c>
      <c r="S38" s="292">
        <f>+S37/R37-1</f>
        <v/>
      </c>
      <c r="T38" s="292">
        <f>+T37/S37-1</f>
        <v/>
      </c>
      <c r="U38" s="292">
        <f>+U37/T37-1</f>
        <v/>
      </c>
      <c r="W38" s="292">
        <f>+W37/I37-1</f>
        <v/>
      </c>
      <c r="X38" s="292">
        <f>+X37/W37-1</f>
        <v/>
      </c>
    </row>
    <row r="39" customFormat="1" s="7">
      <c r="B39" s="18" t="inlineStr">
        <is>
          <t>% of Revenue</t>
        </is>
      </c>
      <c r="C39" s="14" t="n"/>
      <c r="D39" s="295">
        <f>+D37/D8</f>
        <v/>
      </c>
      <c r="E39" s="295">
        <f>+E37/E8</f>
        <v/>
      </c>
      <c r="F39" s="295">
        <f>+F37/F8</f>
        <v/>
      </c>
      <c r="G39" s="295">
        <f>+G37/G8</f>
        <v/>
      </c>
      <c r="H39" s="295">
        <f>+H37/H8</f>
        <v/>
      </c>
      <c r="I39" s="295">
        <f>+I37/I8</f>
        <v/>
      </c>
      <c r="J39" s="295">
        <f>+J37/J8</f>
        <v/>
      </c>
      <c r="K39" s="295">
        <f>+K37/K8</f>
        <v/>
      </c>
      <c r="L39" s="295">
        <f>+L37/L8</f>
        <v/>
      </c>
      <c r="M39" s="295">
        <f>+M37/M8</f>
        <v/>
      </c>
      <c r="N39" s="295">
        <f>+N37/N8</f>
        <v/>
      </c>
      <c r="O39" s="295">
        <f>+O37/O8</f>
        <v/>
      </c>
      <c r="P39" s="295">
        <f>+P37/P8</f>
        <v/>
      </c>
      <c r="Q39" s="295">
        <f>+Q37/Q8</f>
        <v/>
      </c>
      <c r="R39" s="295">
        <f>+R37/R8</f>
        <v/>
      </c>
      <c r="S39" s="295">
        <f>+S37/S8</f>
        <v/>
      </c>
      <c r="T39" s="295">
        <f>+T37/T8</f>
        <v/>
      </c>
      <c r="U39" s="295">
        <f>+U37/U8</f>
        <v/>
      </c>
      <c r="V39" s="17" t="n"/>
      <c r="W39" s="295">
        <f>+W37/W8</f>
        <v/>
      </c>
      <c r="X39" s="295">
        <f>+X37/X8</f>
        <v/>
      </c>
    </row>
    <row r="40" customFormat="1" s="7">
      <c r="B40" s="168" t="n"/>
      <c r="C40" s="14" t="n"/>
      <c r="D40" s="19" t="n"/>
      <c r="E40" s="19" t="n"/>
      <c r="F40" s="19" t="n"/>
      <c r="G40" s="19" t="n"/>
      <c r="H40" s="19" t="n"/>
      <c r="I40" s="19" t="n"/>
      <c r="J40" s="19" t="n"/>
      <c r="K40" s="19" t="n"/>
      <c r="L40" s="19" t="n"/>
      <c r="M40" s="19" t="n"/>
      <c r="N40" s="19" t="n"/>
    </row>
    <row r="41" customFormat="1" s="7">
      <c r="B41" s="23" t="inlineStr">
        <is>
          <t>Capex</t>
        </is>
      </c>
      <c r="C41" s="14" t="n"/>
      <c r="D41" s="159">
        <f>+-'Historical Financials'!BX90</f>
        <v/>
      </c>
      <c r="E41" s="159">
        <f>+-'Historical Financials'!BY90</f>
        <v/>
      </c>
      <c r="F41" s="159">
        <f>+-'Historical Financials'!BZ90</f>
        <v/>
      </c>
      <c r="G41" s="159">
        <f>+-'Historical Financials'!CA90</f>
        <v/>
      </c>
      <c r="H41" s="159">
        <f>+-'Historical Financials'!CB90</f>
        <v/>
      </c>
      <c r="I41" s="159">
        <f>+-'Historical Financials'!CC90</f>
        <v/>
      </c>
      <c r="J41" s="159">
        <f>+-'Historical Financials'!CD90</f>
        <v/>
      </c>
      <c r="K41" s="12">
        <f>K42*K8</f>
        <v/>
      </c>
      <c r="L41" s="12">
        <f>L42*L8</f>
        <v/>
      </c>
      <c r="M41" s="12">
        <f>M42*M8</f>
        <v/>
      </c>
      <c r="N41" s="12">
        <f>N42*N8</f>
        <v/>
      </c>
      <c r="O41" s="12">
        <f>O42*O8</f>
        <v/>
      </c>
      <c r="P41" s="12">
        <f>P42*P8</f>
        <v/>
      </c>
      <c r="Q41" s="12">
        <f>Q42*Q8</f>
        <v/>
      </c>
      <c r="R41" s="12">
        <f>R42*R8</f>
        <v/>
      </c>
      <c r="S41" s="12">
        <f>S42*S8</f>
        <v/>
      </c>
      <c r="T41" s="12">
        <f>T42*T8</f>
        <v/>
      </c>
      <c r="U41" s="12">
        <f>U42*U8</f>
        <v/>
      </c>
      <c r="W41" s="250">
        <f>-_xll.ciqfunctions.udf.CIQ($B$2, "IQ_CAPEX_EST", "FY2024")</f>
        <v/>
      </c>
      <c r="X41" s="250">
        <f>-_xll.ciqfunctions.udf.CIQ($B$2, "IQ_CAPEX_EST", "FY2025")</f>
        <v/>
      </c>
    </row>
    <row r="42" customFormat="1" s="7">
      <c r="B42" s="13" t="inlineStr">
        <is>
          <t>% of Revenue</t>
        </is>
      </c>
      <c r="C42" s="14" t="n"/>
      <c r="D42" s="15">
        <f>D41/D8</f>
        <v/>
      </c>
      <c r="E42" s="15">
        <f>E41/E8</f>
        <v/>
      </c>
      <c r="F42" s="15">
        <f>F41/F8</f>
        <v/>
      </c>
      <c r="G42" s="15">
        <f>G41/G8</f>
        <v/>
      </c>
      <c r="H42" s="15">
        <f>H41/H8</f>
        <v/>
      </c>
      <c r="I42" s="15">
        <f>I41/I8</f>
        <v/>
      </c>
      <c r="J42" s="15">
        <f>J41/J8</f>
        <v/>
      </c>
      <c r="K42" s="17" t="n">
        <v>0.25</v>
      </c>
      <c r="L42" s="17" t="n">
        <v>0.23</v>
      </c>
      <c r="M42" s="17" t="n">
        <v>0.22</v>
      </c>
      <c r="N42" s="17" t="n">
        <v>0.2</v>
      </c>
      <c r="O42" s="17" t="n">
        <v>0.18</v>
      </c>
      <c r="P42" s="17" t="n">
        <v>0.18</v>
      </c>
      <c r="Q42" s="17" t="n">
        <v>0.18</v>
      </c>
      <c r="R42" s="17" t="n">
        <v>0.18</v>
      </c>
      <c r="S42" s="17" t="n">
        <v>0.18</v>
      </c>
      <c r="T42" s="17" t="n">
        <v>0.18</v>
      </c>
      <c r="U42" s="17" t="n">
        <v>0.18</v>
      </c>
      <c r="W42" s="15">
        <f>W41/W8</f>
        <v/>
      </c>
      <c r="X42" s="15">
        <f>X41/X8</f>
        <v/>
      </c>
    </row>
    <row r="43" ht="13.5" customFormat="1" customHeight="1" s="7">
      <c r="B43" s="23" t="n"/>
      <c r="C43" s="14" t="n"/>
      <c r="D43" s="157" t="n"/>
      <c r="E43" s="157" t="n"/>
      <c r="F43" s="157" t="n"/>
      <c r="G43" s="157" t="n"/>
      <c r="H43" s="157" t="n"/>
      <c r="I43" s="25" t="n"/>
      <c r="J43" s="25" t="n"/>
      <c r="K43" s="25" t="n"/>
      <c r="L43" s="25" t="n"/>
      <c r="M43" s="25" t="n"/>
      <c r="N43" s="25" t="n"/>
      <c r="O43" s="25" t="n"/>
      <c r="P43" s="25" t="n"/>
      <c r="Q43" s="25" t="n"/>
      <c r="R43" s="25" t="n"/>
      <c r="S43" s="25" t="n"/>
      <c r="T43" s="25" t="n"/>
      <c r="U43" s="25" t="n"/>
      <c r="W43" s="157" t="n"/>
      <c r="X43" s="157" t="n"/>
    </row>
    <row r="44" customFormat="1" s="7">
      <c r="B44" s="1" t="inlineStr">
        <is>
          <t>CRC EBITDA - Capex</t>
        </is>
      </c>
      <c r="C44" s="14" t="n"/>
      <c r="D44" s="151">
        <f>+D30-D41</f>
        <v/>
      </c>
      <c r="E44" s="151">
        <f>+E30-E41</f>
        <v/>
      </c>
      <c r="F44" s="151">
        <f>+F30-F41</f>
        <v/>
      </c>
      <c r="G44" s="151">
        <f>+G30-G41</f>
        <v/>
      </c>
      <c r="H44" s="151">
        <f>+H30-H41</f>
        <v/>
      </c>
      <c r="I44" s="151">
        <f>+I30-I41</f>
        <v/>
      </c>
      <c r="J44" s="151">
        <f>+J30-J41</f>
        <v/>
      </c>
      <c r="K44" s="151">
        <f>+K30-K41</f>
        <v/>
      </c>
      <c r="L44" s="151">
        <f>+L30-L41</f>
        <v/>
      </c>
      <c r="M44" s="151">
        <f>+M30-M41</f>
        <v/>
      </c>
      <c r="N44" s="151">
        <f>+N30-N41</f>
        <v/>
      </c>
      <c r="O44" s="151">
        <f>+O30-O41</f>
        <v/>
      </c>
      <c r="P44" s="151">
        <f>+P30-P41</f>
        <v/>
      </c>
      <c r="Q44" s="151">
        <f>+Q30-Q41</f>
        <v/>
      </c>
      <c r="R44" s="151">
        <f>+R30-R41</f>
        <v/>
      </c>
      <c r="S44" s="151">
        <f>+S30-S41</f>
        <v/>
      </c>
      <c r="T44" s="151">
        <f>+T30-T41</f>
        <v/>
      </c>
      <c r="U44" s="151">
        <f>+U30-U41</f>
        <v/>
      </c>
      <c r="W44" s="151">
        <f>+W30-W41</f>
        <v/>
      </c>
      <c r="X44" s="151">
        <f>+X30-X41</f>
        <v/>
      </c>
    </row>
    <row r="45" customFormat="1" s="7">
      <c r="B45" s="13" t="inlineStr">
        <is>
          <t>Y/Y % Change</t>
        </is>
      </c>
      <c r="C45" s="14" t="n"/>
      <c r="D45" s="15" t="n"/>
      <c r="E45" s="292">
        <f>+E44/D44-1</f>
        <v/>
      </c>
      <c r="F45" s="292">
        <f>+F44/E44-1</f>
        <v/>
      </c>
      <c r="G45" s="292">
        <f>+G44/F44-1</f>
        <v/>
      </c>
      <c r="H45" s="292">
        <f>+H44/G44-1</f>
        <v/>
      </c>
      <c r="I45" s="292">
        <f>+I44/H44-1</f>
        <v/>
      </c>
      <c r="J45" s="292">
        <f>+J44/I44-1</f>
        <v/>
      </c>
      <c r="K45" s="292">
        <f>+K44/J44-1</f>
        <v/>
      </c>
      <c r="L45" s="292">
        <f>+L44/K44-1</f>
        <v/>
      </c>
      <c r="M45" s="292">
        <f>+M44/L44-1</f>
        <v/>
      </c>
      <c r="N45" s="292">
        <f>+N44/M44-1</f>
        <v/>
      </c>
      <c r="O45" s="292">
        <f>+O44/N44-1</f>
        <v/>
      </c>
      <c r="P45" s="292">
        <f>+P44/O44-1</f>
        <v/>
      </c>
      <c r="Q45" s="292">
        <f>+Q44/P44-1</f>
        <v/>
      </c>
      <c r="R45" s="292">
        <f>+R44/Q44-1</f>
        <v/>
      </c>
      <c r="S45" s="292">
        <f>+S44/R44-1</f>
        <v/>
      </c>
      <c r="T45" s="292">
        <f>+T44/S44-1</f>
        <v/>
      </c>
      <c r="U45" s="292">
        <f>+U44/T44-1</f>
        <v/>
      </c>
      <c r="W45" s="292">
        <f>+W44/I44-1</f>
        <v/>
      </c>
      <c r="X45" s="292">
        <f>+X44/W44-1</f>
        <v/>
      </c>
    </row>
    <row r="46" customFormat="1" s="7">
      <c r="B46" s="13" t="inlineStr">
        <is>
          <t>Margin</t>
        </is>
      </c>
      <c r="C46" s="14" t="n"/>
      <c r="D46" s="295">
        <f>+D44/D8</f>
        <v/>
      </c>
      <c r="E46" s="295">
        <f>+E44/E8</f>
        <v/>
      </c>
      <c r="F46" s="295">
        <f>+F44/F8</f>
        <v/>
      </c>
      <c r="G46" s="295">
        <f>+G44/G8</f>
        <v/>
      </c>
      <c r="H46" s="295">
        <f>+H44/H8</f>
        <v/>
      </c>
      <c r="I46" s="295">
        <f>+I44/I8</f>
        <v/>
      </c>
      <c r="J46" s="295">
        <f>+J44/J8</f>
        <v/>
      </c>
      <c r="K46" s="295">
        <f>+K44/K8</f>
        <v/>
      </c>
      <c r="L46" s="295">
        <f>+L44/L8</f>
        <v/>
      </c>
      <c r="M46" s="295">
        <f>+M44/M8</f>
        <v/>
      </c>
      <c r="N46" s="295">
        <f>+N44/N8</f>
        <v/>
      </c>
      <c r="O46" s="295">
        <f>+O44/O8</f>
        <v/>
      </c>
      <c r="P46" s="295">
        <f>+P44/P8</f>
        <v/>
      </c>
      <c r="Q46" s="295">
        <f>+Q44/Q8</f>
        <v/>
      </c>
      <c r="R46" s="295">
        <f>+R44/R8</f>
        <v/>
      </c>
      <c r="S46" s="295">
        <f>+S44/S8</f>
        <v/>
      </c>
      <c r="T46" s="295">
        <f>+T44/T8</f>
        <v/>
      </c>
      <c r="U46" s="295">
        <f>+U44/U8</f>
        <v/>
      </c>
      <c r="W46" s="295">
        <f>+W44/W8</f>
        <v/>
      </c>
      <c r="X46" s="295">
        <f>+X44/X8</f>
        <v/>
      </c>
    </row>
    <row r="47" customFormat="1" s="7">
      <c r="B47" s="18" t="n"/>
      <c r="C47" s="14" t="n"/>
      <c r="D47" s="19" t="n"/>
      <c r="E47" s="19" t="n"/>
      <c r="F47" s="19" t="n"/>
      <c r="G47" s="19" t="n"/>
      <c r="H47" s="19" t="n"/>
      <c r="I47" s="19" t="n"/>
      <c r="J47" s="19" t="n"/>
      <c r="K47" s="19" t="n"/>
      <c r="L47" s="19" t="n"/>
      <c r="M47" s="19" t="n"/>
      <c r="N47" s="19" t="n"/>
    </row>
    <row r="48">
      <c r="B48" s="2" t="inlineStr">
        <is>
          <t>Interest</t>
        </is>
      </c>
      <c r="C48" s="12" t="n"/>
      <c r="D48" s="159">
        <f>+-'Historical Financials'!BX80</f>
        <v/>
      </c>
      <c r="E48" s="159">
        <f>+-'Historical Financials'!BY80</f>
        <v/>
      </c>
      <c r="F48" s="159">
        <f>+-'Historical Financials'!BZ80</f>
        <v/>
      </c>
      <c r="G48" s="159">
        <f>+-'Historical Financials'!CA80</f>
        <v/>
      </c>
      <c r="H48" s="159">
        <f>+-'Historical Financials'!CB80</f>
        <v/>
      </c>
      <c r="I48" s="159">
        <f>+-'Historical Financials'!CC80</f>
        <v/>
      </c>
      <c r="J48" s="159">
        <f>+-'Historical Financials'!CD80</f>
        <v/>
      </c>
      <c r="K48" s="12">
        <f>+MAX(K49*AVERAGE(J66),0)</f>
        <v/>
      </c>
      <c r="L48" s="12">
        <f>+MAX(L49*AVERAGE(K66),0)</f>
        <v/>
      </c>
      <c r="M48" s="12">
        <f>+MAX(M49*AVERAGE(L66),0)</f>
        <v/>
      </c>
      <c r="N48" s="12">
        <f>+MAX(N49*AVERAGE(M66),0)</f>
        <v/>
      </c>
      <c r="O48" s="12">
        <f>+MAX(O49*AVERAGE(N66),0)</f>
        <v/>
      </c>
      <c r="P48" s="12">
        <f>+MAX(P49*AVERAGE(O66),0)</f>
        <v/>
      </c>
      <c r="Q48" s="12">
        <f>+MAX(Q49*AVERAGE(P66),0)</f>
        <v/>
      </c>
      <c r="R48" s="12">
        <f>+MAX(R49*AVERAGE(Q66),0)</f>
        <v/>
      </c>
      <c r="S48" s="12">
        <f>+MAX(S49*AVERAGE(R66),0)</f>
        <v/>
      </c>
      <c r="T48" s="12">
        <f>+MAX(T49*AVERAGE(S66),0)</f>
        <v/>
      </c>
      <c r="U48" s="12">
        <f>+MAX(U49*AVERAGE(T66),0)</f>
        <v/>
      </c>
      <c r="W48" s="178" t="n">
        <v>0</v>
      </c>
      <c r="X48" s="27">
        <f>+J48</f>
        <v/>
      </c>
    </row>
    <row r="49" customFormat="1" s="7">
      <c r="B49" s="13" t="inlineStr">
        <is>
          <t>Rate %</t>
        </is>
      </c>
      <c r="C49" s="14" t="n"/>
      <c r="D49" s="22" t="inlineStr">
        <is>
          <t xml:space="preserve">n/m </t>
        </is>
      </c>
      <c r="E49" s="22" t="inlineStr">
        <is>
          <t xml:space="preserve">n/m </t>
        </is>
      </c>
      <c r="F49" s="22" t="inlineStr">
        <is>
          <t xml:space="preserve">n/m </t>
        </is>
      </c>
      <c r="G49" s="22" t="inlineStr">
        <is>
          <t xml:space="preserve">n/m </t>
        </is>
      </c>
      <c r="H49" s="22" t="inlineStr">
        <is>
          <t xml:space="preserve">n/m </t>
        </is>
      </c>
      <c r="I49" s="22" t="inlineStr">
        <is>
          <t xml:space="preserve">n/m </t>
        </is>
      </c>
      <c r="J49" s="22" t="inlineStr">
        <is>
          <t xml:space="preserve">n/m </t>
        </is>
      </c>
      <c r="K49" s="296" t="n">
        <v>0</v>
      </c>
      <c r="L49" s="296" t="n">
        <v>0</v>
      </c>
      <c r="M49" s="296" t="n">
        <v>0</v>
      </c>
      <c r="N49" s="296" t="n">
        <v>0</v>
      </c>
      <c r="O49" s="296" t="n">
        <v>0</v>
      </c>
      <c r="P49" s="296" t="n">
        <v>0</v>
      </c>
      <c r="Q49" s="296" t="n">
        <v>0</v>
      </c>
      <c r="R49" s="296" t="n">
        <v>0</v>
      </c>
      <c r="S49" s="296" t="n">
        <v>0</v>
      </c>
      <c r="T49" s="296" t="n">
        <v>0</v>
      </c>
      <c r="U49" s="296" t="n">
        <v>0</v>
      </c>
      <c r="W49" s="22" t="inlineStr">
        <is>
          <t xml:space="preserve">n/m </t>
        </is>
      </c>
      <c r="X49" s="22" t="inlineStr">
        <is>
          <t xml:space="preserve">n/m </t>
        </is>
      </c>
    </row>
    <row r="50" customFormat="1" s="7">
      <c r="B50" s="13" t="n"/>
      <c r="C50" s="14" t="n"/>
      <c r="D50" s="22" t="n"/>
      <c r="E50" s="22" t="n"/>
      <c r="F50" s="22" t="n"/>
      <c r="G50" s="22" t="n"/>
      <c r="H50" s="17" t="n"/>
      <c r="I50" s="17" t="n"/>
      <c r="J50" s="17" t="n"/>
      <c r="K50" s="17" t="n"/>
      <c r="L50" s="17" t="n"/>
      <c r="M50" s="19" t="n"/>
      <c r="N50" s="19" t="n"/>
      <c r="O50" s="19" t="n"/>
      <c r="P50" s="19" t="n"/>
      <c r="Q50" s="19" t="n"/>
      <c r="R50" s="19" t="n"/>
      <c r="S50" s="19" t="n"/>
      <c r="T50" s="19" t="n"/>
      <c r="U50" s="19" t="n"/>
    </row>
    <row r="51">
      <c r="B51" s="2" t="inlineStr">
        <is>
          <t>Taxes</t>
        </is>
      </c>
      <c r="C51" s="12" t="n"/>
      <c r="D51" s="12">
        <f>+(D16-D48)*D52</f>
        <v/>
      </c>
      <c r="E51" s="12">
        <f>+(E16-E48)*E52</f>
        <v/>
      </c>
      <c r="F51" s="12">
        <f>+(F16-F48)*F52</f>
        <v/>
      </c>
      <c r="G51" s="12">
        <f>+(G16-G48)*G52</f>
        <v/>
      </c>
      <c r="H51" s="12">
        <f>+(H16-H48)*H52</f>
        <v/>
      </c>
      <c r="I51" s="12">
        <f>+(I16-I48)*I52</f>
        <v/>
      </c>
      <c r="J51" s="12">
        <f>+(J16-J48)*J52</f>
        <v/>
      </c>
      <c r="K51" s="12">
        <f>+(K16-K48)*K52</f>
        <v/>
      </c>
      <c r="L51" s="12">
        <f>+(L16-L48)*L52</f>
        <v/>
      </c>
      <c r="M51" s="12">
        <f>+(M16-M48)*M52</f>
        <v/>
      </c>
      <c r="N51" s="12">
        <f>+(N16-N48)*N52</f>
        <v/>
      </c>
      <c r="O51" s="12">
        <f>+(O16-O48)*O52</f>
        <v/>
      </c>
      <c r="P51" s="12">
        <f>+(P16-P48)*P52</f>
        <v/>
      </c>
      <c r="Q51" s="12">
        <f>+(Q16-Q48)*Q52</f>
        <v/>
      </c>
      <c r="R51" s="12">
        <f>+(R16-R48)*R52</f>
        <v/>
      </c>
      <c r="S51" s="12">
        <f>+(S16-S48)*S52</f>
        <v/>
      </c>
      <c r="T51" s="12">
        <f>+(T16-T48)*T52</f>
        <v/>
      </c>
      <c r="U51" s="12">
        <f>+(U16-U48)*U52</f>
        <v/>
      </c>
      <c r="W51" s="12">
        <f>+(W16-W48)*W52</f>
        <v/>
      </c>
      <c r="X51" s="12">
        <f>+(X16-X48)*X52</f>
        <v/>
      </c>
    </row>
    <row r="52">
      <c r="B52" s="13" t="inlineStr">
        <is>
          <t>ETR %</t>
        </is>
      </c>
      <c r="C52" s="12" t="n"/>
      <c r="D52" s="296" t="n">
        <v>0.2</v>
      </c>
      <c r="E52" s="295">
        <f>D52</f>
        <v/>
      </c>
      <c r="F52" s="295">
        <f>E52</f>
        <v/>
      </c>
      <c r="G52" s="295">
        <f>F52</f>
        <v/>
      </c>
      <c r="H52" s="295">
        <f>G52</f>
        <v/>
      </c>
      <c r="I52" s="295">
        <f>H52</f>
        <v/>
      </c>
      <c r="J52" s="295">
        <f>I52</f>
        <v/>
      </c>
      <c r="K52" s="295">
        <f>J52</f>
        <v/>
      </c>
      <c r="L52" s="295">
        <f>K52</f>
        <v/>
      </c>
      <c r="M52" s="295">
        <f>L52</f>
        <v/>
      </c>
      <c r="N52" s="295">
        <f>M52</f>
        <v/>
      </c>
      <c r="O52" s="295">
        <f>N52</f>
        <v/>
      </c>
      <c r="P52" s="295">
        <f>O52</f>
        <v/>
      </c>
      <c r="Q52" s="295">
        <f>P52</f>
        <v/>
      </c>
      <c r="R52" s="295">
        <f>Q52</f>
        <v/>
      </c>
      <c r="S52" s="295">
        <f>R52</f>
        <v/>
      </c>
      <c r="T52" s="295">
        <f>S52</f>
        <v/>
      </c>
      <c r="U52" s="295">
        <f>T52</f>
        <v/>
      </c>
      <c r="W52" s="297">
        <f>_xll.ciqfunctions.udf.CIQ($B$2, "IQ_EFFECTIVE_TAX_EST", "FY2024")/100</f>
        <v/>
      </c>
      <c r="X52" s="297">
        <f>_xll.ciqfunctions.udf.CIQ($B$2, "IQ_EFFECTIVE_TAX_EST", "FY2025")/100</f>
        <v/>
      </c>
    </row>
    <row r="53">
      <c r="B53" s="13" t="n"/>
      <c r="C53" s="12" t="n"/>
      <c r="D53" s="17" t="n"/>
      <c r="E53" s="19" t="n"/>
      <c r="F53" s="19" t="n"/>
      <c r="G53" s="19" t="n"/>
      <c r="H53" s="19" t="n"/>
      <c r="I53" s="19" t="n"/>
      <c r="J53" s="19" t="n"/>
      <c r="K53" s="19" t="n"/>
      <c r="L53" s="19" t="n"/>
      <c r="M53" s="19" t="n"/>
      <c r="N53" s="19" t="n"/>
      <c r="O53" s="19" t="n"/>
      <c r="P53" s="19" t="n"/>
      <c r="Q53" s="19" t="n"/>
      <c r="R53" s="19" t="n"/>
      <c r="S53" s="19" t="n"/>
      <c r="T53" s="19" t="n"/>
      <c r="U53" s="19" t="n"/>
    </row>
    <row r="54" customFormat="1" s="152">
      <c r="B54" s="170" t="inlineStr">
        <is>
          <t>Recurring FCF</t>
        </is>
      </c>
      <c r="C54" s="150" t="n"/>
      <c r="D54" s="151">
        <f>+D44-D48-D51</f>
        <v/>
      </c>
      <c r="E54" s="151">
        <f>+E44-E48-E51</f>
        <v/>
      </c>
      <c r="F54" s="151">
        <f>+F44-F48-F51</f>
        <v/>
      </c>
      <c r="G54" s="151">
        <f>+G44-G48-G51</f>
        <v/>
      </c>
      <c r="H54" s="151">
        <f>+H44-H48-H51</f>
        <v/>
      </c>
      <c r="I54" s="151">
        <f>+I44-I48-I51</f>
        <v/>
      </c>
      <c r="J54" s="151">
        <f>+J44-J48-J51</f>
        <v/>
      </c>
      <c r="K54" s="151">
        <f>+K44-K48-K51</f>
        <v/>
      </c>
      <c r="L54" s="151">
        <f>+L44-L48-L51</f>
        <v/>
      </c>
      <c r="M54" s="151">
        <f>+M44-M48-M51</f>
        <v/>
      </c>
      <c r="N54" s="151">
        <f>+N44-N48-N51</f>
        <v/>
      </c>
      <c r="O54" s="151">
        <f>+O44-O48-O51</f>
        <v/>
      </c>
      <c r="P54" s="151">
        <f>+P44-P48-P51</f>
        <v/>
      </c>
      <c r="Q54" s="151">
        <f>+Q44-Q48-Q51</f>
        <v/>
      </c>
      <c r="R54" s="151">
        <f>+R44-R48-R51</f>
        <v/>
      </c>
      <c r="S54" s="151">
        <f>+S44-S48-S51</f>
        <v/>
      </c>
      <c r="T54" s="151">
        <f>+T44-T48-T51</f>
        <v/>
      </c>
      <c r="U54" s="151">
        <f>+U44-U48-U51</f>
        <v/>
      </c>
      <c r="W54" s="151">
        <f>+W44-W48-W51</f>
        <v/>
      </c>
      <c r="X54" s="151">
        <f>+X44-X48-X51</f>
        <v/>
      </c>
    </row>
    <row r="55" customFormat="1" s="7">
      <c r="B55" s="13" t="inlineStr">
        <is>
          <t>Y/Y % Change</t>
        </is>
      </c>
      <c r="C55" s="14" t="n"/>
      <c r="D55" s="15" t="n"/>
      <c r="E55" s="292">
        <f>+E54/D54-1</f>
        <v/>
      </c>
      <c r="F55" s="292">
        <f>+F54/E54-1</f>
        <v/>
      </c>
      <c r="G55" s="292">
        <f>+G54/F54-1</f>
        <v/>
      </c>
      <c r="H55" s="292">
        <f>+H54/G54-1</f>
        <v/>
      </c>
      <c r="I55" s="292">
        <f>+I54/H54-1</f>
        <v/>
      </c>
      <c r="J55" s="292">
        <f>+J54/I54-1</f>
        <v/>
      </c>
      <c r="K55" s="292">
        <f>+K54/J54-1</f>
        <v/>
      </c>
      <c r="L55" s="292">
        <f>+L54/K54-1</f>
        <v/>
      </c>
      <c r="M55" s="292">
        <f>+M54/L54-1</f>
        <v/>
      </c>
      <c r="N55" s="292">
        <f>+N54/M54-1</f>
        <v/>
      </c>
      <c r="O55" s="292">
        <f>+O54/N54-1</f>
        <v/>
      </c>
      <c r="P55" s="292">
        <f>+P54/O54-1</f>
        <v/>
      </c>
      <c r="Q55" s="292">
        <f>+Q54/P54-1</f>
        <v/>
      </c>
      <c r="R55" s="292">
        <f>+R54/Q54-1</f>
        <v/>
      </c>
      <c r="S55" s="292">
        <f>+S54/R54-1</f>
        <v/>
      </c>
      <c r="T55" s="292">
        <f>+T54/S54-1</f>
        <v/>
      </c>
      <c r="U55" s="292">
        <f>+U54/T54-1</f>
        <v/>
      </c>
      <c r="W55" s="292">
        <f>+W54/I54-1</f>
        <v/>
      </c>
      <c r="X55" s="292">
        <f>+X54/W54-1</f>
        <v/>
      </c>
    </row>
    <row r="56" customFormat="1" s="7">
      <c r="B56" s="13" t="n"/>
      <c r="C56" s="14" t="n"/>
      <c r="D56" s="15" t="n"/>
      <c r="E56" s="292" t="n"/>
      <c r="F56" s="292" t="n"/>
      <c r="G56" s="292" t="n"/>
      <c r="H56" s="292" t="n"/>
      <c r="I56" s="292" t="n"/>
      <c r="J56" s="292" t="n"/>
      <c r="K56" s="292" t="n"/>
      <c r="L56" s="292" t="n"/>
      <c r="M56" s="292" t="n"/>
      <c r="N56" s="292" t="n"/>
      <c r="O56" s="292" t="n"/>
      <c r="P56" s="292" t="n"/>
      <c r="Q56" s="292" t="n"/>
      <c r="R56" s="292" t="n"/>
      <c r="S56" s="292" t="n"/>
      <c r="T56" s="292" t="n"/>
      <c r="U56" s="292" t="n"/>
      <c r="W56" s="292" t="n"/>
      <c r="X56" s="292" t="n"/>
    </row>
    <row r="57" customFormat="1" s="7">
      <c r="B57" s="21" t="inlineStr">
        <is>
          <t>Memo:</t>
        </is>
      </c>
      <c r="C57" s="14" t="n"/>
      <c r="D57" s="15" t="n"/>
      <c r="E57" s="292" t="n"/>
      <c r="F57" s="292" t="n"/>
      <c r="G57" s="292" t="n"/>
      <c r="H57" s="292" t="n"/>
      <c r="I57" s="292" t="n"/>
      <c r="J57" s="292" t="n"/>
      <c r="K57" s="292" t="n"/>
      <c r="L57" s="292" t="n"/>
      <c r="M57" s="292" t="n"/>
      <c r="N57" s="292" t="n"/>
      <c r="O57" s="292" t="n"/>
      <c r="P57" s="292" t="n"/>
      <c r="Q57" s="292" t="n"/>
      <c r="R57" s="292" t="n"/>
      <c r="S57" s="292" t="n"/>
      <c r="T57" s="292" t="n"/>
      <c r="U57" s="292" t="n"/>
      <c r="W57" s="292" t="n"/>
      <c r="X57" s="292" t="n"/>
    </row>
    <row r="58" customFormat="1" s="7">
      <c r="B58" s="13" t="inlineStr">
        <is>
          <t>CRC NI</t>
        </is>
      </c>
      <c r="C58" s="14" t="n"/>
      <c r="D58" s="14">
        <f>+D16-D48-D51</f>
        <v/>
      </c>
      <c r="E58" s="14">
        <f>+E16-E48-E51</f>
        <v/>
      </c>
      <c r="F58" s="14">
        <f>+F16-F48-F51</f>
        <v/>
      </c>
      <c r="G58" s="14">
        <f>+G16-G48-G51</f>
        <v/>
      </c>
      <c r="H58" s="14">
        <f>+H16-H48-H51</f>
        <v/>
      </c>
      <c r="I58" s="14">
        <f>+I16-I48-I51</f>
        <v/>
      </c>
      <c r="J58" s="14">
        <f>+J16-J48-J51</f>
        <v/>
      </c>
      <c r="K58" s="14">
        <f>+K16-K48-K51</f>
        <v/>
      </c>
      <c r="L58" s="14">
        <f>+L16-L48-L51</f>
        <v/>
      </c>
      <c r="M58" s="14">
        <f>+M16-M48-M51</f>
        <v/>
      </c>
      <c r="N58" s="14">
        <f>+N16-N48-N51</f>
        <v/>
      </c>
      <c r="O58" s="14">
        <f>+O16-O48-O51</f>
        <v/>
      </c>
      <c r="P58" s="14">
        <f>+P16-P48-P51</f>
        <v/>
      </c>
      <c r="Q58" s="14">
        <f>+Q16-Q48-Q51</f>
        <v/>
      </c>
      <c r="R58" s="14">
        <f>+R16-R48-R51</f>
        <v/>
      </c>
      <c r="S58" s="14">
        <f>+S16-S48-S51</f>
        <v/>
      </c>
      <c r="T58" s="14">
        <f>+T16-T48-T51</f>
        <v/>
      </c>
      <c r="U58" s="14">
        <f>+U16-U48-U51</f>
        <v/>
      </c>
      <c r="W58" s="14">
        <f>+W16-W48-W51</f>
        <v/>
      </c>
      <c r="X58" s="14">
        <f>+X16-X48-X51</f>
        <v/>
      </c>
    </row>
    <row r="59" customFormat="1" s="7">
      <c r="B59" s="16" t="inlineStr">
        <is>
          <t>Y/Y % Change</t>
        </is>
      </c>
      <c r="C59" s="14" t="n"/>
      <c r="D59" s="15" t="n"/>
      <c r="E59" s="292">
        <f>+E58/D58-1</f>
        <v/>
      </c>
      <c r="F59" s="292">
        <f>+F58/E58-1</f>
        <v/>
      </c>
      <c r="G59" s="292">
        <f>+G58/F58-1</f>
        <v/>
      </c>
      <c r="H59" s="292">
        <f>+H58/G58-1</f>
        <v/>
      </c>
      <c r="I59" s="292">
        <f>+I58/H58-1</f>
        <v/>
      </c>
      <c r="J59" s="292">
        <f>+J58/I58-1</f>
        <v/>
      </c>
      <c r="K59" s="292">
        <f>+K58/J58-1</f>
        <v/>
      </c>
      <c r="L59" s="292">
        <f>+L58/K58-1</f>
        <v/>
      </c>
      <c r="M59" s="292">
        <f>+M58/L58-1</f>
        <v/>
      </c>
      <c r="N59" s="292">
        <f>+N58/M58-1</f>
        <v/>
      </c>
      <c r="O59" s="292">
        <f>+O58/N58-1</f>
        <v/>
      </c>
      <c r="P59" s="292">
        <f>+P58/O58-1</f>
        <v/>
      </c>
      <c r="Q59" s="292">
        <f>+Q58/P58-1</f>
        <v/>
      </c>
      <c r="R59" s="292">
        <f>+R58/Q58-1</f>
        <v/>
      </c>
      <c r="S59" s="292">
        <f>+S58/R58-1</f>
        <v/>
      </c>
      <c r="T59" s="292">
        <f>+T58/S58-1</f>
        <v/>
      </c>
      <c r="U59" s="292">
        <f>+U58/T58-1</f>
        <v/>
      </c>
      <c r="W59" s="292">
        <f>+W58/I58-1</f>
        <v/>
      </c>
      <c r="X59" s="292">
        <f>+X58/W58-1</f>
        <v/>
      </c>
    </row>
    <row r="60" customFormat="1" s="7">
      <c r="B60" s="18" t="n"/>
      <c r="C60" s="14" t="n"/>
      <c r="D60" s="19" t="n"/>
      <c r="E60" s="19" t="n"/>
      <c r="F60" s="19" t="n"/>
      <c r="G60" s="19" t="n"/>
      <c r="H60" s="19" t="n"/>
      <c r="I60" s="19" t="n"/>
      <c r="J60" s="19" t="n"/>
      <c r="K60" s="19" t="n"/>
      <c r="L60" s="19" t="n"/>
      <c r="M60" s="19" t="n"/>
      <c r="N60" s="19" t="n"/>
    </row>
    <row r="61">
      <c r="B61" s="23" t="inlineStr">
        <is>
          <t>SBC</t>
        </is>
      </c>
      <c r="C61" s="12" t="n"/>
      <c r="D61" s="159">
        <f>+'Historical Financials'!BX103</f>
        <v/>
      </c>
      <c r="E61" s="159">
        <f>+'Historical Financials'!BY103</f>
        <v/>
      </c>
      <c r="F61" s="159">
        <f>+'Historical Financials'!BZ103</f>
        <v/>
      </c>
      <c r="G61" s="159">
        <f>+'Historical Financials'!CA103</f>
        <v/>
      </c>
      <c r="H61" s="159">
        <f>+'Historical Financials'!CB103</f>
        <v/>
      </c>
      <c r="I61" s="159">
        <f>+'Historical Financials'!CC103</f>
        <v/>
      </c>
      <c r="J61" s="159">
        <f>+'Historical Financials'!CD103</f>
        <v/>
      </c>
      <c r="K61" s="27" t="n">
        <v>0</v>
      </c>
      <c r="L61" s="27" t="n">
        <v>0</v>
      </c>
      <c r="M61" s="27" t="n">
        <v>0</v>
      </c>
      <c r="N61" s="27" t="n">
        <v>0</v>
      </c>
      <c r="O61" s="27" t="n">
        <v>0</v>
      </c>
      <c r="P61" s="27" t="n">
        <v>0</v>
      </c>
      <c r="Q61" s="27" t="n">
        <v>0</v>
      </c>
      <c r="R61" s="27" t="n">
        <v>0</v>
      </c>
      <c r="S61" s="27" t="n">
        <v>0</v>
      </c>
      <c r="T61" s="27" t="n">
        <v>0</v>
      </c>
      <c r="U61" s="27" t="n">
        <v>0</v>
      </c>
    </row>
    <row r="62">
      <c r="B62" s="23" t="inlineStr">
        <is>
          <t>Tax Items</t>
        </is>
      </c>
      <c r="C62" s="12" t="n"/>
      <c r="D62" s="159">
        <f>+'Historical Financials'!BX104</f>
        <v/>
      </c>
      <c r="E62" s="159">
        <f>+'Historical Financials'!BY104</f>
        <v/>
      </c>
      <c r="F62" s="159">
        <f>'Historical Financials'!BZ104</f>
        <v/>
      </c>
      <c r="G62" s="159">
        <f>'Historical Financials'!CA104</f>
        <v/>
      </c>
      <c r="H62" s="159">
        <f>'Historical Financials'!CB104</f>
        <v/>
      </c>
      <c r="I62" s="159">
        <f>'Historical Financials'!CC104</f>
        <v/>
      </c>
      <c r="J62" s="159">
        <f>'Historical Financials'!CD104</f>
        <v/>
      </c>
      <c r="K62" s="27" t="n">
        <v>0</v>
      </c>
      <c r="L62" s="27" t="n">
        <v>0</v>
      </c>
      <c r="M62" s="27" t="n">
        <v>0</v>
      </c>
      <c r="N62" s="27" t="n">
        <v>0</v>
      </c>
      <c r="O62" s="27" t="n">
        <v>0</v>
      </c>
      <c r="P62" s="27" t="n">
        <v>0</v>
      </c>
      <c r="Q62" s="27" t="n">
        <v>0</v>
      </c>
      <c r="R62" s="27" t="n">
        <v>0</v>
      </c>
      <c r="S62" s="27" t="n">
        <v>0</v>
      </c>
      <c r="T62" s="27" t="n">
        <v>0</v>
      </c>
      <c r="U62" s="27" t="n">
        <v>0</v>
      </c>
    </row>
    <row r="63" ht="13.5" customHeight="1">
      <c r="B63" s="23" t="inlineStr">
        <is>
          <t>Other</t>
        </is>
      </c>
      <c r="C63" s="12" t="n"/>
      <c r="D63" s="25">
        <f>D64-D54-SUM(D61:D62)</f>
        <v/>
      </c>
      <c r="E63" s="25">
        <f>E64-E54-SUM(E61:E62)</f>
        <v/>
      </c>
      <c r="F63" s="25">
        <f>F64-F54-SUM(F61:F62)</f>
        <v/>
      </c>
      <c r="G63" s="25">
        <f>G64-G54-SUM(G61:G62)</f>
        <v/>
      </c>
      <c r="H63" s="25">
        <f>H64-H54-SUM(H61:H62)</f>
        <v/>
      </c>
      <c r="I63" s="25">
        <f>I64-I54-SUM(I61:I62)</f>
        <v/>
      </c>
      <c r="J63" s="25">
        <f>J64-J54-SUM(J61:J62)</f>
        <v/>
      </c>
      <c r="K63" s="28" t="n">
        <v>0</v>
      </c>
      <c r="L63" s="28" t="n">
        <v>0</v>
      </c>
      <c r="M63" s="28" t="n">
        <v>0</v>
      </c>
      <c r="N63" s="28" t="n">
        <v>0</v>
      </c>
      <c r="O63" s="28" t="n">
        <v>0</v>
      </c>
      <c r="P63" s="28" t="n">
        <v>0</v>
      </c>
      <c r="Q63" s="28" t="n">
        <v>0</v>
      </c>
      <c r="R63" s="28" t="n">
        <v>0</v>
      </c>
      <c r="S63" s="28" t="n">
        <v>0</v>
      </c>
      <c r="T63" s="28" t="n">
        <v>0</v>
      </c>
      <c r="U63" s="28" t="n">
        <v>0</v>
      </c>
    </row>
    <row r="64" customFormat="1" s="1">
      <c r="B64" s="149" t="inlineStr">
        <is>
          <t>Realized FCF</t>
        </is>
      </c>
      <c r="C64" s="151" t="n"/>
      <c r="D64" s="153">
        <f>+'Historical Financials'!BX106</f>
        <v/>
      </c>
      <c r="E64" s="153">
        <f>+'Historical Financials'!BY106</f>
        <v/>
      </c>
      <c r="F64" s="153">
        <f>+'Historical Financials'!BZ106</f>
        <v/>
      </c>
      <c r="G64" s="153">
        <f>+'Historical Financials'!CA106</f>
        <v/>
      </c>
      <c r="H64" s="153">
        <f>+'Historical Financials'!CB106</f>
        <v/>
      </c>
      <c r="I64" s="153">
        <f>+'Historical Financials'!CC106</f>
        <v/>
      </c>
      <c r="J64" s="153">
        <f>+'Historical Financials'!CD106</f>
        <v/>
      </c>
      <c r="K64" s="151">
        <f>+K54+SUM(K61:K63)</f>
        <v/>
      </c>
      <c r="L64" s="151">
        <f>+L54+SUM(L61:L63)</f>
        <v/>
      </c>
      <c r="M64" s="151">
        <f>+M54+SUM(M61:M63)</f>
        <v/>
      </c>
      <c r="N64" s="151">
        <f>+N54+SUM(N61:N63)</f>
        <v/>
      </c>
      <c r="O64" s="151">
        <f>+O54+SUM(O61:O63)</f>
        <v/>
      </c>
      <c r="P64" s="151">
        <f>+P54+SUM(P61:P63)</f>
        <v/>
      </c>
      <c r="Q64" s="151">
        <f>+Q54+SUM(Q61:Q63)</f>
        <v/>
      </c>
      <c r="R64" s="151">
        <f>+R54+SUM(R61:R63)</f>
        <v/>
      </c>
      <c r="S64" s="151">
        <f>+S54+SUM(S61:S63)</f>
        <v/>
      </c>
      <c r="T64" s="151">
        <f>+T54+SUM(T61:T63)</f>
        <v/>
      </c>
      <c r="U64" s="151">
        <f>+U54+SUM(U61:U63)</f>
        <v/>
      </c>
      <c r="W64" s="248">
        <f>_xll.ciqfunctions.udf.CIQ($B$2, "IQ_CASH_OPER_EST", "FY2024")-W41</f>
        <v/>
      </c>
      <c r="X64" s="248">
        <f>_xll.ciqfunctions.udf.CIQ($B$2, "IQ_CASH_OPER_EST", "FY2025")-X41</f>
        <v/>
      </c>
    </row>
    <row r="65">
      <c r="C65" s="12" t="n"/>
      <c r="D65" s="12" t="n"/>
      <c r="E65" s="12" t="n"/>
      <c r="F65" s="12" t="n"/>
      <c r="G65" s="12" t="n"/>
      <c r="H65" s="12" t="n"/>
      <c r="I65" s="12" t="n"/>
      <c r="J65" s="12" t="n"/>
      <c r="K65" s="12" t="n"/>
      <c r="L65" s="12" t="n"/>
      <c r="M65" s="12" t="n"/>
      <c r="N65" s="12" t="n"/>
    </row>
    <row r="66" outlineLevel="1">
      <c r="B66" s="23" t="inlineStr">
        <is>
          <t>Total Debt</t>
        </is>
      </c>
      <c r="C66" s="30" t="n"/>
      <c r="D66" s="165">
        <f>+'Historical Financials'!BX117</f>
        <v/>
      </c>
      <c r="E66" s="165">
        <f>+'Historical Financials'!BY117</f>
        <v/>
      </c>
      <c r="F66" s="165">
        <f>+'Historical Financials'!BZ117</f>
        <v/>
      </c>
      <c r="G66" s="165">
        <f>+'Historical Financials'!CA117</f>
        <v/>
      </c>
      <c r="H66" s="165">
        <f>+'Historical Financials'!CB117</f>
        <v/>
      </c>
      <c r="I66" s="165">
        <f>+'Historical Financials'!CC117</f>
        <v/>
      </c>
      <c r="J66" s="165">
        <f>+'Historical Financials'!CD117</f>
        <v/>
      </c>
      <c r="K66" s="12">
        <f>+K68+K67</f>
        <v/>
      </c>
      <c r="L66" s="12">
        <f>+L68+L67</f>
        <v/>
      </c>
      <c r="M66" s="12">
        <f>+M68+M67</f>
        <v/>
      </c>
      <c r="N66" s="12">
        <f>+N68+N67</f>
        <v/>
      </c>
      <c r="O66" s="12">
        <f>+O68+O67</f>
        <v/>
      </c>
      <c r="P66" s="12">
        <f>+P68+P67</f>
        <v/>
      </c>
      <c r="Q66" s="12">
        <f>+Q68+Q67</f>
        <v/>
      </c>
      <c r="R66" s="12">
        <f>+R68+R67</f>
        <v/>
      </c>
      <c r="S66" s="12">
        <f>+S68+S67</f>
        <v/>
      </c>
      <c r="T66" s="12">
        <f>+T68+T67</f>
        <v/>
      </c>
      <c r="U66" s="12">
        <f>+U68+U67</f>
        <v/>
      </c>
    </row>
    <row r="67" outlineLevel="1" ht="13.5" customHeight="1">
      <c r="B67" s="2" t="inlineStr">
        <is>
          <t>Cash</t>
        </is>
      </c>
      <c r="C67" s="30" t="n"/>
      <c r="D67" s="166">
        <f>+'Historical Financials'!BX118</f>
        <v/>
      </c>
      <c r="E67" s="166">
        <f>+'Historical Financials'!BY118</f>
        <v/>
      </c>
      <c r="F67" s="166">
        <f>+'Historical Financials'!BZ118</f>
        <v/>
      </c>
      <c r="G67" s="166">
        <f>+'Historical Financials'!CA118</f>
        <v/>
      </c>
      <c r="H67" s="166">
        <f>+'Historical Financials'!CB118</f>
        <v/>
      </c>
      <c r="I67" s="166">
        <f>+'Historical Financials'!CC118</f>
        <v/>
      </c>
      <c r="J67" s="166">
        <f>+'Historical Financials'!CD118</f>
        <v/>
      </c>
      <c r="K67" s="31" t="n">
        <v>0</v>
      </c>
      <c r="L67" s="31">
        <f>+K67*1.03</f>
        <v/>
      </c>
      <c r="M67" s="31">
        <f>+L67*1.03</f>
        <v/>
      </c>
      <c r="N67" s="31">
        <f>+M67*1.03</f>
        <v/>
      </c>
      <c r="O67" s="31">
        <f>+N67*1.03</f>
        <v/>
      </c>
      <c r="P67" s="31">
        <f>+O67*1.03</f>
        <v/>
      </c>
      <c r="Q67" s="31">
        <f>+P67*1.03</f>
        <v/>
      </c>
      <c r="R67" s="31">
        <f>+Q67*1.03</f>
        <v/>
      </c>
      <c r="S67" s="31">
        <f>+R67*1.03</f>
        <v/>
      </c>
      <c r="T67" s="31">
        <f>+S67*1.03</f>
        <v/>
      </c>
      <c r="U67" s="31">
        <f>+T67*1.03</f>
        <v/>
      </c>
    </row>
    <row r="68">
      <c r="B68" s="24" t="inlineStr">
        <is>
          <t>Net Debt</t>
        </is>
      </c>
      <c r="C68" s="30">
        <f>+C66-C67</f>
        <v/>
      </c>
      <c r="D68" s="26">
        <f>+D66-D67</f>
        <v/>
      </c>
      <c r="E68" s="26">
        <f>+E66-E67</f>
        <v/>
      </c>
      <c r="F68" s="26">
        <f>+F66-F67</f>
        <v/>
      </c>
      <c r="G68" s="26">
        <f>+G66-G67</f>
        <v/>
      </c>
      <c r="H68" s="26">
        <f>+H66-H67</f>
        <v/>
      </c>
      <c r="I68" s="26">
        <f>+I66-I67</f>
        <v/>
      </c>
      <c r="J68" s="26">
        <f>+J66-J67</f>
        <v/>
      </c>
      <c r="K68" s="12">
        <f>K69*K30</f>
        <v/>
      </c>
      <c r="L68" s="12">
        <f>L69*L30</f>
        <v/>
      </c>
      <c r="M68" s="12">
        <f>M69*M30</f>
        <v/>
      </c>
      <c r="N68" s="12">
        <f>N69*N30</f>
        <v/>
      </c>
      <c r="O68" s="12">
        <f>O69*O30</f>
        <v/>
      </c>
      <c r="P68" s="12">
        <f>P69*P30</f>
        <v/>
      </c>
      <c r="Q68" s="12">
        <f>Q69*Q30</f>
        <v/>
      </c>
      <c r="R68" s="12">
        <f>R69*R30</f>
        <v/>
      </c>
      <c r="S68" s="12">
        <f>S69*S30</f>
        <v/>
      </c>
      <c r="T68" s="12">
        <f>T69*T30</f>
        <v/>
      </c>
      <c r="U68" s="12">
        <f>U69*U30</f>
        <v/>
      </c>
      <c r="W68" s="250">
        <f>_xll.ciqfunctions.udf.CIQ($B$2, "IQ_NET_DEBT_EST", "FY2024")</f>
        <v/>
      </c>
      <c r="X68" s="250">
        <f>_xll.ciqfunctions.udf.CIQ($B$2, "IQ_NET_DEBT_EST", "FY2025")</f>
        <v/>
      </c>
    </row>
    <row r="69" customFormat="1" s="7">
      <c r="B69" s="98" t="inlineStr">
        <is>
          <t>/ LTM EBITDA</t>
        </is>
      </c>
      <c r="C69" s="14" t="n"/>
      <c r="D69" s="32">
        <f>IF(OR(D68&lt;0,D30&lt;0),"n/m",D68/D30)</f>
        <v/>
      </c>
      <c r="E69" s="32">
        <f>IF(OR(E68&lt;0,E30&lt;0),"n/m",E68/E30)</f>
        <v/>
      </c>
      <c r="F69" s="32">
        <f>IF(OR(F68&lt;0,F30&lt;0),"n/m",F68/F30)</f>
        <v/>
      </c>
      <c r="G69" s="32">
        <f>IF(OR(G68&lt;0,G30&lt;0),"n/m",G68/G30)</f>
        <v/>
      </c>
      <c r="H69" s="32">
        <f>IF(OR(H68&lt;0,H30&lt;0),"n/m",H68/H30)</f>
        <v/>
      </c>
      <c r="I69" s="32">
        <f>IF(OR(I68&lt;0,I30&lt;0),"n/m",I68/I30)</f>
        <v/>
      </c>
      <c r="J69" s="32">
        <f>IF(OR(J68&lt;0,J30&lt;0),"n/m",J68/J30)</f>
        <v/>
      </c>
      <c r="K69" s="33" t="n">
        <v>0</v>
      </c>
      <c r="L69" s="34">
        <f>K69</f>
        <v/>
      </c>
      <c r="M69" s="34">
        <f>L69</f>
        <v/>
      </c>
      <c r="N69" s="34">
        <f>M69</f>
        <v/>
      </c>
      <c r="O69" s="34">
        <f>N69</f>
        <v/>
      </c>
      <c r="P69" s="34">
        <f>O69</f>
        <v/>
      </c>
      <c r="Q69" s="34">
        <f>P69</f>
        <v/>
      </c>
      <c r="R69" s="34">
        <f>Q69</f>
        <v/>
      </c>
      <c r="S69" s="34">
        <f>R69</f>
        <v/>
      </c>
      <c r="T69" s="34">
        <f>S69</f>
        <v/>
      </c>
      <c r="U69" s="34">
        <f>T69</f>
        <v/>
      </c>
    </row>
    <row r="70">
      <c r="C70" s="12" t="n"/>
      <c r="D70" s="12" t="n"/>
      <c r="E70" s="12" t="n"/>
      <c r="F70" s="12" t="n"/>
      <c r="G70" s="12" t="n"/>
      <c r="H70" s="12" t="n"/>
      <c r="I70" s="12" t="n"/>
      <c r="J70" s="12" t="n"/>
      <c r="K70" s="12" t="n"/>
      <c r="L70" s="12" t="n"/>
      <c r="M70" s="12" t="n"/>
      <c r="N70" s="12" t="n"/>
    </row>
    <row r="71">
      <c r="B71" s="2" t="inlineStr">
        <is>
          <t>FCFE</t>
        </is>
      </c>
      <c r="C71" s="12" t="n"/>
      <c r="D71" s="12" t="n"/>
      <c r="E71" s="12" t="n"/>
      <c r="F71" s="12" t="n"/>
      <c r="G71" s="12" t="n"/>
      <c r="H71" s="12" t="n"/>
      <c r="I71" s="12" t="n"/>
      <c r="J71" s="12" t="n"/>
      <c r="K71" s="12">
        <f>K64+(K68-J68)</f>
        <v/>
      </c>
      <c r="L71" s="12">
        <f>L64+(L68-K68)</f>
        <v/>
      </c>
      <c r="M71" s="12">
        <f>M64+(M68-L68)</f>
        <v/>
      </c>
      <c r="N71" s="12">
        <f>N64+(N68-M68)</f>
        <v/>
      </c>
      <c r="O71" s="12">
        <f>O64+(O68-N68)</f>
        <v/>
      </c>
      <c r="P71" s="12">
        <f>P64+(P68-O68)</f>
        <v/>
      </c>
      <c r="Q71" s="12">
        <f>Q64+(Q68-P68)</f>
        <v/>
      </c>
      <c r="R71" s="12">
        <f>R64+(R68-Q68)</f>
        <v/>
      </c>
      <c r="S71" s="12">
        <f>S64+(S68-R68)</f>
        <v/>
      </c>
      <c r="T71" s="12">
        <f>T64+(T68-S68)</f>
        <v/>
      </c>
      <c r="U71" s="12">
        <f>U64+(U68-T68)</f>
        <v/>
      </c>
      <c r="W71" s="12">
        <f>W64+(W68-I68)</f>
        <v/>
      </c>
      <c r="X71" s="12">
        <f>X64+(X68-W68)</f>
        <v/>
      </c>
    </row>
    <row r="72">
      <c r="C72" s="12" t="n"/>
      <c r="D72" s="12" t="n"/>
      <c r="E72" s="12" t="n"/>
      <c r="F72" s="12" t="n"/>
      <c r="G72" s="12" t="n"/>
      <c r="H72" s="12" t="n"/>
      <c r="I72" s="12" t="n"/>
      <c r="J72" s="12" t="n"/>
      <c r="K72" s="12" t="n"/>
      <c r="L72" s="12" t="n"/>
      <c r="M72" s="12" t="n"/>
      <c r="N72" s="12" t="n"/>
    </row>
    <row r="73">
      <c r="B73" s="2" t="inlineStr">
        <is>
          <t>Cumulative FCFE</t>
        </is>
      </c>
      <c r="C73" s="12" t="n"/>
      <c r="D73" s="12" t="n"/>
      <c r="E73" s="12" t="n"/>
      <c r="F73" s="12" t="n"/>
      <c r="G73" s="12" t="n"/>
      <c r="H73" s="12" t="n"/>
      <c r="I73" s="12" t="n"/>
      <c r="J73" s="12" t="n"/>
      <c r="K73" s="12">
        <f>J73+K71</f>
        <v/>
      </c>
      <c r="L73" s="12">
        <f>K73+L71</f>
        <v/>
      </c>
      <c r="M73" s="12">
        <f>L73+M71</f>
        <v/>
      </c>
      <c r="N73" s="12">
        <f>M73+N71</f>
        <v/>
      </c>
      <c r="O73" s="12">
        <f>N73+O71</f>
        <v/>
      </c>
      <c r="P73" s="12">
        <f>O73+P71</f>
        <v/>
      </c>
      <c r="Q73" s="12">
        <f>P73+Q71</f>
        <v/>
      </c>
      <c r="R73" s="12">
        <f>Q73+R71</f>
        <v/>
      </c>
      <c r="S73" s="12">
        <f>R73+S71</f>
        <v/>
      </c>
      <c r="T73" s="12">
        <f>S73+T71</f>
        <v/>
      </c>
      <c r="U73" s="12">
        <f>T73+U71</f>
        <v/>
      </c>
      <c r="W73" s="12">
        <f>V73+W71</f>
        <v/>
      </c>
      <c r="X73" s="12">
        <f>W73+X71</f>
        <v/>
      </c>
    </row>
    <row r="74" customFormat="1" s="7">
      <c r="B74" s="13" t="inlineStr">
        <is>
          <t>% of Market Cap</t>
        </is>
      </c>
      <c r="C74" s="14" t="n"/>
      <c r="D74" s="19" t="n"/>
      <c r="E74" s="19" t="n"/>
      <c r="F74" s="19" t="n"/>
      <c r="G74" s="19" t="n"/>
      <c r="H74" s="19" t="n"/>
      <c r="I74" s="19" t="n"/>
      <c r="J74" s="19" t="n"/>
      <c r="K74" s="19">
        <f>K73/$D$94</f>
        <v/>
      </c>
      <c r="L74" s="19">
        <f>L73/$D$94</f>
        <v/>
      </c>
      <c r="M74" s="19">
        <f>M73/$D$94</f>
        <v/>
      </c>
      <c r="N74" s="19">
        <f>N73/$D$94</f>
        <v/>
      </c>
      <c r="O74" s="35">
        <f>O73/$D$94</f>
        <v/>
      </c>
      <c r="P74" s="19">
        <f>P73/$D$94</f>
        <v/>
      </c>
      <c r="Q74" s="19">
        <f>Q73/$D$94</f>
        <v/>
      </c>
      <c r="R74" s="19">
        <f>R73/$D$94</f>
        <v/>
      </c>
      <c r="S74" s="19">
        <f>S73/$D$94</f>
        <v/>
      </c>
      <c r="T74" s="19">
        <f>T73/$D$94</f>
        <v/>
      </c>
      <c r="U74" s="19">
        <f>U73/$D$94</f>
        <v/>
      </c>
    </row>
    <row r="75">
      <c r="C75" s="12" t="n"/>
      <c r="D75" s="12" t="n"/>
      <c r="E75" s="12" t="n"/>
      <c r="F75" s="12" t="n"/>
      <c r="G75" s="12" t="n"/>
      <c r="H75" s="12" t="n"/>
      <c r="I75" s="12" t="n"/>
      <c r="J75" s="12" t="n"/>
      <c r="K75" s="12" t="n"/>
      <c r="L75" s="12" t="n"/>
      <c r="M75" s="12" t="n"/>
      <c r="N75" s="12" t="n"/>
    </row>
    <row r="76">
      <c r="B76" s="36" t="inlineStr">
        <is>
          <t>Basis Multiples</t>
        </is>
      </c>
      <c r="C76" s="12" t="n"/>
      <c r="D76" s="12" t="n"/>
      <c r="E76" s="12" t="n"/>
      <c r="F76" s="12" t="n"/>
      <c r="G76" s="12" t="n"/>
      <c r="H76" s="12" t="n"/>
      <c r="I76" s="12" t="n"/>
      <c r="J76" s="12" t="n"/>
      <c r="K76" s="12" t="n"/>
      <c r="L76" s="12" t="n"/>
      <c r="M76" s="12" t="n"/>
      <c r="N76" s="12" t="n"/>
    </row>
    <row r="77">
      <c r="B77" s="23" t="inlineStr">
        <is>
          <t>TEV / Revenue</t>
        </is>
      </c>
      <c r="C77" s="12" t="n"/>
      <c r="D77" s="298">
        <f>+$D$96/D8</f>
        <v/>
      </c>
      <c r="E77" s="298">
        <f>+$D$96/E8</f>
        <v/>
      </c>
      <c r="F77" s="298">
        <f>+$D$96/F8</f>
        <v/>
      </c>
      <c r="G77" s="298">
        <f>+$D$96/G8</f>
        <v/>
      </c>
      <c r="H77" s="298">
        <f>+$D$96/H8</f>
        <v/>
      </c>
      <c r="I77" s="298">
        <f>+($D$94+I$68)/I8</f>
        <v/>
      </c>
      <c r="J77" s="298">
        <f>+($D$94+J$68)/J8</f>
        <v/>
      </c>
      <c r="K77" s="298">
        <f>+($D$94-K73+K68)/K8</f>
        <v/>
      </c>
      <c r="L77" s="298">
        <f>+($D$94-L73+L68)/L8</f>
        <v/>
      </c>
      <c r="M77" s="298">
        <f>+($D$94-M73+M68)/M8</f>
        <v/>
      </c>
      <c r="N77" s="298">
        <f>+($D$94-N73+N68)/N8</f>
        <v/>
      </c>
      <c r="O77" s="298">
        <f>+($D$94-O73+O68)/O8</f>
        <v/>
      </c>
      <c r="P77" s="298">
        <f>+($D$94-P73+P68)/P8</f>
        <v/>
      </c>
      <c r="Q77" s="298">
        <f>+($D$94-Q73+Q68)/Q8</f>
        <v/>
      </c>
      <c r="R77" s="298">
        <f>+($D$94-R73+R68)/R8</f>
        <v/>
      </c>
      <c r="S77" s="298">
        <f>+($D$94-S73+S68)/S8</f>
        <v/>
      </c>
      <c r="T77" s="298">
        <f>+($D$94-T73+T68)/T8</f>
        <v/>
      </c>
      <c r="U77" s="298">
        <f>+($D$94-U73+U68)/U8</f>
        <v/>
      </c>
      <c r="V77" s="298" t="n"/>
      <c r="W77" s="298">
        <f>+($D$94-W73+W68)/W8</f>
        <v/>
      </c>
      <c r="X77" s="298">
        <f>+($D$94-X73+X68)/X8</f>
        <v/>
      </c>
    </row>
    <row r="78">
      <c r="B78" s="23" t="inlineStr">
        <is>
          <t>TEV / CRC EBITDA</t>
        </is>
      </c>
      <c r="C78" s="12" t="n"/>
      <c r="D78" s="298">
        <f>+$D$96/D30</f>
        <v/>
      </c>
      <c r="E78" s="298">
        <f>+$D$96/E30</f>
        <v/>
      </c>
      <c r="F78" s="298">
        <f>+$D$96/F30</f>
        <v/>
      </c>
      <c r="G78" s="298">
        <f>+$D$96/G30</f>
        <v/>
      </c>
      <c r="H78" s="298">
        <f>+$D$96/H30</f>
        <v/>
      </c>
      <c r="I78" s="298">
        <f>+($D$94+I$68)/I30</f>
        <v/>
      </c>
      <c r="J78" s="298">
        <f>+($D$94+J$68)/J30</f>
        <v/>
      </c>
      <c r="K78" s="298">
        <f>+($D$94-K73+K68)/K30</f>
        <v/>
      </c>
      <c r="L78" s="298">
        <f>+($D$94-L73+L68)/L30</f>
        <v/>
      </c>
      <c r="M78" s="298">
        <f>+($D$94-M73+M68)/M30</f>
        <v/>
      </c>
      <c r="N78" s="298">
        <f>+($D$94-N73+N68)/N30</f>
        <v/>
      </c>
      <c r="O78" s="298">
        <f>+($D$94-O73+O68)/O30</f>
        <v/>
      </c>
      <c r="P78" s="298">
        <f>+($D$94-P73+P68)/P30</f>
        <v/>
      </c>
      <c r="Q78" s="298">
        <f>+($D$94-Q73+Q68)/Q30</f>
        <v/>
      </c>
      <c r="R78" s="298">
        <f>+($D$94-R73+R68)/R30</f>
        <v/>
      </c>
      <c r="S78" s="298">
        <f>+($D$94-S73+S68)/S30</f>
        <v/>
      </c>
      <c r="T78" s="298">
        <f>+($D$94-T73+T68)/T30</f>
        <v/>
      </c>
      <c r="U78" s="298">
        <f>+($D$94-U73+U68)/U30</f>
        <v/>
      </c>
      <c r="V78" s="298" t="n"/>
      <c r="W78" s="298">
        <f>+($D$94-W73+W68)/W29</f>
        <v/>
      </c>
      <c r="X78" s="298">
        <f>+($D$94-X73+X68)/X29</f>
        <v/>
      </c>
    </row>
    <row r="79">
      <c r="B79" s="23" t="inlineStr">
        <is>
          <t>TEV / CRC EBITDA - Capex</t>
        </is>
      </c>
      <c r="C79" s="12" t="n"/>
      <c r="D79" s="298">
        <f>+$D$96/D44</f>
        <v/>
      </c>
      <c r="E79" s="298">
        <f>+$D$96/E44</f>
        <v/>
      </c>
      <c r="F79" s="298">
        <f>+$D$96/F44</f>
        <v/>
      </c>
      <c r="G79" s="298">
        <f>+$D$96/G44</f>
        <v/>
      </c>
      <c r="H79" s="298">
        <f>+$D$96/H44</f>
        <v/>
      </c>
      <c r="I79" s="298">
        <f>+($D$94+I$68)/I44</f>
        <v/>
      </c>
      <c r="J79" s="298">
        <f>+($D$94+J$68)/J44</f>
        <v/>
      </c>
      <c r="K79" s="298">
        <f>+($D$94-K73+K68)/K44</f>
        <v/>
      </c>
      <c r="L79" s="298">
        <f>+($D$94-L73+L68)/L44</f>
        <v/>
      </c>
      <c r="M79" s="298">
        <f>+($D$94-M73+M68)/M44</f>
        <v/>
      </c>
      <c r="N79" s="298">
        <f>+($D$94-N73+N68)/N44</f>
        <v/>
      </c>
      <c r="O79" s="298">
        <f>+($D$94-O73+O68)/O44</f>
        <v/>
      </c>
      <c r="P79" s="298">
        <f>+($D$94-P73+P68)/P44</f>
        <v/>
      </c>
      <c r="Q79" s="298">
        <f>+($D$94-Q73+Q68)/Q44</f>
        <v/>
      </c>
      <c r="R79" s="298">
        <f>+($D$94-R73+R68)/R44</f>
        <v/>
      </c>
      <c r="S79" s="298">
        <f>+($D$94-S73+S68)/S44</f>
        <v/>
      </c>
      <c r="T79" s="298">
        <f>+($D$94-T73+T68)/T44</f>
        <v/>
      </c>
      <c r="U79" s="298">
        <f>+($D$94-U73+U68)/U44</f>
        <v/>
      </c>
      <c r="V79" s="298" t="n"/>
      <c r="W79" s="298">
        <f>($D$94-W73+W68)/W44</f>
        <v/>
      </c>
      <c r="X79" s="298">
        <f>($D$94-X73+X68)/X44</f>
        <v/>
      </c>
    </row>
    <row r="80">
      <c r="B80" s="23" t="inlineStr">
        <is>
          <t>P / Recurring FCF</t>
        </is>
      </c>
      <c r="C80" s="12" t="n"/>
      <c r="D80" s="298">
        <f>$D$94/D54</f>
        <v/>
      </c>
      <c r="E80" s="298">
        <f>$D$94/E54</f>
        <v/>
      </c>
      <c r="F80" s="298">
        <f>$D$94/F54</f>
        <v/>
      </c>
      <c r="G80" s="298">
        <f>$D$94/G54</f>
        <v/>
      </c>
      <c r="H80" s="298">
        <f>$D$94/H54</f>
        <v/>
      </c>
      <c r="I80" s="298">
        <f>($D$94-I$73)/I54</f>
        <v/>
      </c>
      <c r="J80" s="298">
        <f>($D$94-J$73)/J54</f>
        <v/>
      </c>
      <c r="K80" s="298">
        <f>($D$94-K$73)/K54</f>
        <v/>
      </c>
      <c r="L80" s="298">
        <f>($D$94-L$73)/L54</f>
        <v/>
      </c>
      <c r="M80" s="298">
        <f>($D$94-M$73)/M54</f>
        <v/>
      </c>
      <c r="N80" s="298">
        <f>($D$94-N$73)/N54</f>
        <v/>
      </c>
      <c r="O80" s="298">
        <f>($D$94-O$73)/O54</f>
        <v/>
      </c>
      <c r="P80" s="298">
        <f>($D$94-P$73)/P54</f>
        <v/>
      </c>
      <c r="Q80" s="298">
        <f>($D$94-Q$73)/Q54</f>
        <v/>
      </c>
      <c r="R80" s="298">
        <f>($D$94-R$73)/R54</f>
        <v/>
      </c>
      <c r="S80" s="298">
        <f>($D$94-S$73)/S54</f>
        <v/>
      </c>
      <c r="T80" s="298">
        <f>($D$94-T$73)/T54</f>
        <v/>
      </c>
      <c r="U80" s="298">
        <f>($D$94-U$73)/U54</f>
        <v/>
      </c>
      <c r="V80" s="298" t="n"/>
      <c r="W80" s="298">
        <f>($D$94-W$73)/W54</f>
        <v/>
      </c>
      <c r="X80" s="298">
        <f>($D$94-X$73)/X54</f>
        <v/>
      </c>
      <c r="Y80" s="2">
        <f>+$E$94/D80</f>
        <v/>
      </c>
      <c r="Z80" s="2">
        <f>+$E$94/E80</f>
        <v/>
      </c>
      <c r="AA80" s="2">
        <f>+$E$94/F80</f>
        <v/>
      </c>
      <c r="AB80" s="2">
        <f>+$E$94/G80</f>
        <v/>
      </c>
      <c r="AC80" s="2">
        <f>+$E$94/H80</f>
        <v/>
      </c>
      <c r="AD80" s="2">
        <f>+$E$94/I80</f>
        <v/>
      </c>
      <c r="AE80" s="2">
        <f>+$E$94/J80</f>
        <v/>
      </c>
      <c r="AF80" s="2">
        <f>+$E$94/K80</f>
        <v/>
      </c>
      <c r="AG80" s="2">
        <f>+$E$94/L80</f>
        <v/>
      </c>
      <c r="AH80" s="2">
        <f>+$E$94/M80</f>
        <v/>
      </c>
    </row>
    <row r="81">
      <c r="B81" s="23" t="inlineStr">
        <is>
          <t>P / E</t>
        </is>
      </c>
      <c r="C81" s="12" t="n"/>
      <c r="D81" s="298">
        <f>$D$94/D58</f>
        <v/>
      </c>
      <c r="E81" s="298">
        <f>$D$94/E58</f>
        <v/>
      </c>
      <c r="F81" s="298">
        <f>$D$94/F58</f>
        <v/>
      </c>
      <c r="G81" s="298">
        <f>$D$94/G58</f>
        <v/>
      </c>
      <c r="H81" s="298">
        <f>$D$94/H58</f>
        <v/>
      </c>
      <c r="I81" s="298">
        <f>($D$94-I$73)/I58</f>
        <v/>
      </c>
      <c r="J81" s="298">
        <f>($D$94-J$73)/J58</f>
        <v/>
      </c>
      <c r="K81" s="298">
        <f>($D$94-K$73)/K58</f>
        <v/>
      </c>
      <c r="L81" s="298">
        <f>($D$94-L$73)/L58</f>
        <v/>
      </c>
      <c r="M81" s="298">
        <f>($D$94-M$73)/M58</f>
        <v/>
      </c>
      <c r="N81" s="298">
        <f>($D$94-N$73)/N58</f>
        <v/>
      </c>
      <c r="O81" s="298">
        <f>($D$94-O$73)/O58</f>
        <v/>
      </c>
      <c r="P81" s="298">
        <f>($D$94-P$73)/P58</f>
        <v/>
      </c>
      <c r="Q81" s="298">
        <f>($D$94-Q$73)/Q58</f>
        <v/>
      </c>
      <c r="R81" s="298">
        <f>($D$94-R$73)/R58</f>
        <v/>
      </c>
      <c r="S81" s="298">
        <f>($D$94-S$73)/S58</f>
        <v/>
      </c>
      <c r="T81" s="298">
        <f>($D$94-T$73)/T58</f>
        <v/>
      </c>
      <c r="U81" s="298">
        <f>($D$94-U$73)/U58</f>
        <v/>
      </c>
      <c r="V81" s="298" t="n"/>
      <c r="W81" s="298">
        <f>($D$94-W$73)/W58</f>
        <v/>
      </c>
      <c r="X81" s="299">
        <f>($D$94-X$73)/X58</f>
        <v/>
      </c>
      <c r="AD81" s="2">
        <f>+$E$94/I81</f>
        <v/>
      </c>
      <c r="AE81" s="2">
        <f>+$E$94/J81</f>
        <v/>
      </c>
      <c r="AF81" s="2">
        <f>+$E$94/K81</f>
        <v/>
      </c>
      <c r="AG81" s="2">
        <f>+$E$94/L81</f>
        <v/>
      </c>
    </row>
    <row r="82">
      <c r="B82" s="23" t="inlineStr">
        <is>
          <t>P / E excl. FRL</t>
        </is>
      </c>
      <c r="C82" s="12" t="n"/>
      <c r="D82" s="300" t="inlineStr">
        <is>
          <t>n/a</t>
        </is>
      </c>
      <c r="E82" s="300" t="inlineStr">
        <is>
          <t>n/a</t>
        </is>
      </c>
      <c r="F82" s="300" t="inlineStr">
        <is>
          <t>n/a</t>
        </is>
      </c>
      <c r="G82" s="298">
        <f>+($D$94)/(G58+G23*(1-G52))</f>
        <v/>
      </c>
      <c r="H82" s="298">
        <f>+($D$94)/(H58+H23*(1-H52))</f>
        <v/>
      </c>
      <c r="I82" s="298">
        <f>($D$94-I$73)/(I58+I23*(1-I52))</f>
        <v/>
      </c>
      <c r="J82" s="298">
        <f>($D$94-J$73)/(J58+J23*(1-J52))</f>
        <v/>
      </c>
      <c r="K82" s="298">
        <f>($D$94-K$73)/(K58+K23*(1-K52))</f>
        <v/>
      </c>
      <c r="L82" s="298">
        <f>($D$94-L$73)/(L58+L23*(1-L52))</f>
        <v/>
      </c>
      <c r="M82" s="298">
        <f>($D$94-M$73)/(M58+M23*(1-M52))</f>
        <v/>
      </c>
      <c r="N82" s="298">
        <f>($D$94-N$73)/(N58+N23*(1-N52))</f>
        <v/>
      </c>
      <c r="O82" s="298">
        <f>($D$94-O$73)/(O58+O23*(1-O52))</f>
        <v/>
      </c>
      <c r="P82" s="298">
        <f>($D$94-P$73)/(P58+P23*(1-P52))</f>
        <v/>
      </c>
      <c r="Q82" s="298">
        <f>($D$94-Q$73)/(Q58+Q23*(1-Q52))</f>
        <v/>
      </c>
      <c r="R82" s="298">
        <f>($D$94-R$73)/(R58+R23*(1-R52))</f>
        <v/>
      </c>
      <c r="S82" s="298">
        <f>($D$94-S$73)/(S58+S23*(1-S52))</f>
        <v/>
      </c>
      <c r="T82" s="298">
        <f>($D$94-T$73)/(T58+T23*(1-T52))</f>
        <v/>
      </c>
      <c r="U82" s="298">
        <f>($D$94-U$73)/(U58+U23*(1-U52))</f>
        <v/>
      </c>
      <c r="V82" s="298" t="n"/>
      <c r="W82" s="301" t="inlineStr">
        <is>
          <t xml:space="preserve">n/a </t>
        </is>
      </c>
      <c r="X82" s="301" t="inlineStr">
        <is>
          <t xml:space="preserve">n/a </t>
        </is>
      </c>
    </row>
    <row r="83">
      <c r="C83" s="12" t="n"/>
      <c r="E83" s="12" t="n"/>
      <c r="F83" s="12" t="n"/>
      <c r="G83" s="12" t="n"/>
      <c r="H83" s="12" t="n"/>
      <c r="I83" s="12" t="n"/>
      <c r="J83" s="12" t="n"/>
      <c r="K83" s="12" t="n"/>
      <c r="L83" s="12" t="n"/>
    </row>
    <row r="84">
      <c r="B84" s="36" t="inlineStr">
        <is>
          <t>Ten-Year IRR</t>
        </is>
      </c>
      <c r="C84" s="12" t="n"/>
      <c r="D84" s="12" t="n"/>
      <c r="E84" s="12" t="n"/>
      <c r="F84" s="12" t="n"/>
      <c r="G84" s="12" t="n"/>
      <c r="H84" s="12" t="n"/>
      <c r="I84" s="12" t="n"/>
      <c r="J84" s="302" t="n"/>
      <c r="K84" s="12" t="n"/>
      <c r="L84" s="12" t="n"/>
    </row>
    <row r="85" ht="13.5" customHeight="1">
      <c r="B85" s="2" t="inlineStr">
        <is>
          <t>Forward Multiple</t>
        </is>
      </c>
      <c r="C85" s="12" t="n"/>
      <c r="D85" s="12" t="n"/>
      <c r="E85" s="12" t="n"/>
      <c r="F85" s="12" t="n"/>
      <c r="G85" s="12" t="n"/>
      <c r="H85" s="12" t="n"/>
      <c r="I85" s="12" t="n"/>
      <c r="J85" s="12" t="n"/>
      <c r="K85" s="38" t="n"/>
      <c r="L85" s="38" t="n"/>
      <c r="M85" s="38" t="n"/>
      <c r="N85" s="38" t="n"/>
      <c r="O85" s="38" t="n"/>
      <c r="P85" s="38" t="n"/>
      <c r="Q85" s="38" t="n"/>
      <c r="R85" s="38" t="n"/>
      <c r="S85" s="38" t="n"/>
      <c r="T85" s="38" t="n">
        <v>15</v>
      </c>
    </row>
    <row r="86">
      <c r="B86" s="2" t="inlineStr">
        <is>
          <t>Terminal Value</t>
        </is>
      </c>
      <c r="C86" s="12" t="n"/>
      <c r="D86" s="12" t="n"/>
      <c r="E86" s="12" t="n"/>
      <c r="F86" s="12" t="n"/>
      <c r="G86" s="12" t="n"/>
      <c r="H86" s="12" t="n"/>
      <c r="I86" s="12" t="n"/>
      <c r="J86" s="12" t="n"/>
      <c r="K86" s="12" t="n"/>
      <c r="L86" s="12" t="n"/>
      <c r="M86" s="12" t="n"/>
      <c r="N86" s="12" t="n"/>
      <c r="O86" s="12" t="n"/>
      <c r="P86" s="12" t="n"/>
      <c r="Q86" s="12" t="n"/>
      <c r="R86" s="12" t="n"/>
      <c r="S86" s="12" t="n"/>
      <c r="T86" s="12">
        <f>T85*U54</f>
        <v/>
      </c>
    </row>
    <row r="87" ht="13.5" customHeight="1">
      <c r="C87" s="12" t="n"/>
      <c r="D87" s="12" t="n"/>
      <c r="E87" s="12" t="n"/>
      <c r="F87" s="12" t="n"/>
      <c r="G87" s="12" t="n"/>
      <c r="H87" s="12" t="n"/>
      <c r="I87" s="12" t="n"/>
      <c r="J87" s="12" t="n"/>
      <c r="K87" s="12" t="n"/>
      <c r="L87" s="12" t="n"/>
      <c r="M87" s="12" t="n"/>
      <c r="N87" s="39" t="n"/>
      <c r="O87" s="39" t="n"/>
      <c r="P87" s="39" t="n"/>
      <c r="Q87" s="39" t="n"/>
      <c r="R87" s="39" t="n"/>
      <c r="S87" s="39" t="n"/>
      <c r="T87" s="39" t="n"/>
      <c r="U87" s="39" t="inlineStr">
        <is>
          <t>Total</t>
        </is>
      </c>
    </row>
    <row r="88">
      <c r="B88" s="2" t="inlineStr">
        <is>
          <t>Cash Flows</t>
        </is>
      </c>
      <c r="C88" s="12" t="n"/>
      <c r="D88" s="12" t="n"/>
      <c r="E88" s="12" t="n"/>
      <c r="F88" s="12" t="n"/>
      <c r="G88" s="12" t="n"/>
      <c r="H88" s="12" t="n"/>
      <c r="I88" s="12" t="n"/>
      <c r="J88" s="12">
        <f>-D94</f>
        <v/>
      </c>
      <c r="K88" s="12">
        <f>+K71</f>
        <v/>
      </c>
      <c r="L88" s="12">
        <f>+L71</f>
        <v/>
      </c>
      <c r="M88" s="12">
        <f>+M71</f>
        <v/>
      </c>
      <c r="N88" s="12">
        <f>+N71</f>
        <v/>
      </c>
      <c r="O88" s="12">
        <f>+O71</f>
        <v/>
      </c>
      <c r="P88" s="12">
        <f>+P71</f>
        <v/>
      </c>
      <c r="Q88" s="12">
        <f>+Q71</f>
        <v/>
      </c>
      <c r="R88" s="12">
        <f>+R71</f>
        <v/>
      </c>
      <c r="S88" s="12">
        <f>+S71</f>
        <v/>
      </c>
      <c r="T88" s="12">
        <f>T86+T71</f>
        <v/>
      </c>
      <c r="U88" s="12">
        <f>+SUM(K88:T88)</f>
        <v/>
      </c>
    </row>
    <row r="89">
      <c r="C89" s="12" t="n"/>
      <c r="D89" s="12" t="n"/>
      <c r="E89" s="12" t="n"/>
      <c r="F89" s="12" t="n"/>
      <c r="G89" s="12" t="n"/>
      <c r="H89" s="12" t="n"/>
      <c r="I89" s="12" t="n"/>
      <c r="J89" s="12" t="n"/>
      <c r="L89" s="29" t="n"/>
      <c r="M89" s="29" t="n"/>
      <c r="N89" s="29" t="n"/>
      <c r="O89" s="29" t="n"/>
      <c r="P89" s="12" t="n"/>
      <c r="Q89" s="12" t="n"/>
      <c r="R89" s="12" t="n"/>
      <c r="S89" s="12" t="n"/>
      <c r="T89" s="12" t="inlineStr">
        <is>
          <t>MOIC ==&gt;</t>
        </is>
      </c>
      <c r="U89" s="37">
        <f>+U88/-J88</f>
        <v/>
      </c>
    </row>
    <row r="90">
      <c r="B90" s="40" t="inlineStr">
        <is>
          <t>IRR</t>
        </is>
      </c>
      <c r="C90" s="41" t="n"/>
      <c r="D90" s="41" t="n"/>
      <c r="E90" s="42">
        <f>XIRR(J88:T88,J7:T7)</f>
        <v/>
      </c>
      <c r="F90" s="12" t="n"/>
      <c r="G90" s="12" t="n"/>
      <c r="H90" s="12" t="n"/>
      <c r="I90" s="12" t="n"/>
      <c r="J90" s="12" t="n"/>
      <c r="K90" s="12" t="n"/>
      <c r="L90" s="12" t="n"/>
    </row>
    <row r="91">
      <c r="C91" s="12" t="n"/>
      <c r="D91" s="12" t="n"/>
      <c r="E91" s="12" t="n"/>
      <c r="F91" s="12" t="n"/>
      <c r="G91" s="12" t="n"/>
      <c r="H91" s="12" t="n"/>
      <c r="I91" s="12" t="n"/>
      <c r="J91" s="12" t="n"/>
      <c r="K91" s="12" t="n"/>
      <c r="L91" s="12" t="n"/>
    </row>
    <row r="92">
      <c r="B92" s="199" t="inlineStr">
        <is>
          <t>Capitalization</t>
        </is>
      </c>
      <c r="C92" s="8" t="n"/>
      <c r="D92" s="8" t="n"/>
      <c r="E92" s="200" t="n"/>
      <c r="F92" s="12" t="n"/>
      <c r="G92" s="12" t="n"/>
      <c r="H92" s="12" t="n"/>
      <c r="I92" s="12" t="n"/>
      <c r="J92" s="12" t="n"/>
      <c r="K92" s="12" t="n"/>
      <c r="L92" s="12" t="n"/>
    </row>
    <row r="93" ht="13.5" customHeight="1">
      <c r="C93" s="12" t="n"/>
      <c r="D93" s="39" t="inlineStr">
        <is>
          <t>Value</t>
        </is>
      </c>
      <c r="E93" s="39" t="inlineStr">
        <is>
          <t>$/Share</t>
        </is>
      </c>
      <c r="F93" s="12" t="n"/>
      <c r="G93" s="12" t="n"/>
      <c r="H93" s="12" t="n"/>
      <c r="I93" s="12" t="n"/>
      <c r="J93" s="12" t="n"/>
      <c r="K93" s="12" t="n"/>
      <c r="L93" s="12" t="n"/>
    </row>
    <row r="94">
      <c r="B94" s="23" t="inlineStr">
        <is>
          <t>Equity</t>
        </is>
      </c>
      <c r="C94" s="12" t="n"/>
      <c r="D94" s="12">
        <f>E94*E98</f>
        <v/>
      </c>
      <c r="E94" s="154" t="n">
        <v>572.4400000000001</v>
      </c>
      <c r="F94" s="179" t="n"/>
      <c r="G94" s="211" t="n"/>
      <c r="H94" s="12" t="n"/>
      <c r="I94" s="12" t="n"/>
      <c r="J94" s="12" t="n"/>
      <c r="K94" s="12" t="n"/>
      <c r="L94" s="12" t="n"/>
    </row>
    <row r="95" ht="13.5" customHeight="1">
      <c r="B95" s="2" t="inlineStr">
        <is>
          <t>Net Debt</t>
        </is>
      </c>
      <c r="C95" s="12" t="n"/>
      <c r="D95" s="157">
        <f>+'Historical Financials'!BH119</f>
        <v/>
      </c>
      <c r="E95" s="43">
        <f>D95/E$98</f>
        <v/>
      </c>
      <c r="F95" s="12" t="n"/>
      <c r="G95" s="12" t="n"/>
      <c r="H95" s="12" t="n"/>
      <c r="I95" s="12" t="n"/>
      <c r="J95" s="12" t="n"/>
      <c r="K95" s="12" t="n"/>
      <c r="L95" s="12" t="n"/>
    </row>
    <row r="96">
      <c r="B96" s="24" t="inlineStr">
        <is>
          <t>TEV</t>
        </is>
      </c>
      <c r="C96" s="12" t="n"/>
      <c r="D96" s="12">
        <f>D94+D95</f>
        <v/>
      </c>
      <c r="E96" s="155">
        <f>D96/E$98</f>
        <v/>
      </c>
      <c r="F96" s="12" t="n"/>
      <c r="G96" s="12" t="n"/>
      <c r="H96" s="12" t="n"/>
      <c r="I96" s="12" t="n"/>
      <c r="J96" s="12" t="n"/>
      <c r="K96" s="12" t="n"/>
      <c r="L96" s="12" t="n"/>
    </row>
    <row r="97">
      <c r="C97" s="12" t="n"/>
      <c r="D97" s="12" t="n"/>
      <c r="E97" s="12" t="n"/>
      <c r="F97" s="12" t="n"/>
      <c r="G97" s="12" t="n"/>
      <c r="H97" s="12" t="n"/>
      <c r="I97" s="12" t="n"/>
      <c r="J97" s="12" t="n"/>
      <c r="K97" s="12" t="n"/>
      <c r="L97" s="12" t="n"/>
    </row>
    <row r="98" customFormat="1" s="7">
      <c r="B98" s="13" t="inlineStr">
        <is>
          <t>Shares</t>
        </is>
      </c>
      <c r="C98" s="14" t="n"/>
      <c r="D98" s="14" t="n"/>
      <c r="E98" s="156">
        <f>+'Historical Financials'!BH84</f>
        <v/>
      </c>
      <c r="F98" s="14" t="n"/>
      <c r="G98" s="14" t="n"/>
      <c r="H98" s="14" t="n"/>
      <c r="I98" s="14" t="n"/>
      <c r="J98" s="14" t="n"/>
      <c r="K98" s="14" t="n"/>
      <c r="L98" s="14" t="n"/>
    </row>
    <row r="99">
      <c r="C99" s="12" t="n"/>
      <c r="D99" s="12" t="n"/>
      <c r="E99" s="12" t="n"/>
      <c r="F99" s="12" t="n"/>
      <c r="G99" s="12" t="n"/>
      <c r="H99" s="12" t="n"/>
      <c r="I99" s="12" t="n"/>
      <c r="J99" s="12" t="n"/>
      <c r="K99" s="12" t="n"/>
      <c r="L99" s="12" t="n"/>
    </row>
    <row r="100">
      <c r="C100" s="12" t="n"/>
      <c r="D100" s="12" t="n"/>
      <c r="E100" s="211" t="n"/>
      <c r="F100" s="12" t="n"/>
      <c r="G100" s="12" t="n"/>
      <c r="H100" s="12" t="n"/>
      <c r="I100" s="12" t="n"/>
      <c r="J100" s="12" t="n"/>
      <c r="K100" s="12" t="n"/>
      <c r="L100" s="12" t="n"/>
    </row>
    <row r="101">
      <c r="C101" s="12" t="n"/>
      <c r="D101" s="12" t="n"/>
      <c r="E101" s="12" t="n"/>
      <c r="F101" s="12" t="n"/>
      <c r="G101" s="12" t="n"/>
      <c r="H101" s="12" t="n"/>
      <c r="I101" s="12" t="n"/>
      <c r="J101" s="12" t="n"/>
      <c r="K101" s="12" t="n"/>
      <c r="L101" s="12" t="n"/>
    </row>
    <row r="102">
      <c r="C102" s="12" t="n"/>
      <c r="D102" s="12" t="n"/>
      <c r="E102" s="12" t="n"/>
      <c r="F102" s="12" t="n"/>
      <c r="G102" s="12" t="n"/>
      <c r="H102" s="12" t="n"/>
      <c r="I102" s="12" t="n"/>
      <c r="J102" s="12" t="n"/>
      <c r="K102" s="12" t="n"/>
      <c r="L102" s="12" t="n"/>
    </row>
    <row r="103">
      <c r="C103" s="12" t="n"/>
      <c r="D103" s="12" t="n"/>
      <c r="E103" s="12" t="n"/>
      <c r="F103" s="12" t="n"/>
      <c r="G103" s="12" t="n"/>
      <c r="H103" s="12" t="n"/>
      <c r="I103" s="12" t="n"/>
      <c r="J103" s="12" t="n"/>
      <c r="K103" s="12" t="n"/>
      <c r="L103" s="12" t="n"/>
    </row>
    <row r="104">
      <c r="C104" s="12" t="n"/>
      <c r="D104" s="12" t="n"/>
      <c r="E104" s="12" t="n"/>
      <c r="F104" s="12" t="n"/>
      <c r="G104" s="12" t="n"/>
      <c r="H104" s="12" t="n"/>
      <c r="I104" s="12" t="n"/>
      <c r="J104" s="12" t="n"/>
      <c r="K104" s="12" t="n"/>
      <c r="L104" s="12" t="n"/>
    </row>
    <row r="105">
      <c r="C105" s="12" t="n"/>
      <c r="D105" s="12" t="n"/>
      <c r="E105" s="12" t="n"/>
      <c r="F105" s="12" t="n"/>
      <c r="G105" s="12" t="n"/>
      <c r="H105" s="12" t="n"/>
      <c r="I105" s="12" t="n"/>
      <c r="J105" s="12" t="n"/>
      <c r="K105" s="12" t="n"/>
      <c r="L105" s="12" t="n"/>
    </row>
    <row r="106">
      <c r="C106" s="12" t="n"/>
      <c r="D106" s="12" t="n"/>
      <c r="E106" s="12" t="n"/>
      <c r="F106" s="12" t="n"/>
      <c r="G106" s="12" t="n"/>
      <c r="H106" s="12" t="n"/>
      <c r="I106" s="12" t="n"/>
      <c r="J106" s="12" t="n"/>
      <c r="K106" s="12" t="n"/>
      <c r="L106" s="12" t="n"/>
    </row>
    <row r="107">
      <c r="C107" s="12" t="n"/>
      <c r="D107" s="12" t="n"/>
      <c r="E107" s="12" t="n"/>
      <c r="F107" s="12" t="n"/>
      <c r="G107" s="12" t="n"/>
      <c r="H107" s="12" t="n"/>
      <c r="I107" s="12" t="n"/>
      <c r="J107" s="12" t="n"/>
      <c r="K107" s="12" t="n"/>
      <c r="L107" s="12" t="n"/>
    </row>
    <row r="108">
      <c r="C108" s="12" t="n"/>
      <c r="D108" s="12" t="n"/>
      <c r="E108" s="12" t="n"/>
      <c r="F108" s="12" t="n"/>
      <c r="G108" s="12" t="n"/>
      <c r="H108" s="12" t="n"/>
      <c r="I108" s="12" t="n"/>
      <c r="J108" s="12" t="n"/>
      <c r="K108" s="12" t="n"/>
      <c r="L108" s="12" t="n"/>
    </row>
    <row r="109">
      <c r="C109" s="12" t="n"/>
      <c r="D109" s="12" t="n"/>
      <c r="E109" s="12" t="n"/>
      <c r="F109" s="12" t="n"/>
      <c r="G109" s="12" t="n"/>
      <c r="H109" s="12" t="n"/>
      <c r="I109" s="12" t="n"/>
      <c r="J109" s="12" t="n"/>
      <c r="K109" s="12" t="n"/>
      <c r="L109" s="12" t="n"/>
    </row>
  </sheetData>
  <pageMargins left="0.3" right="0.3" top="0.3" bottom="0.3" header="0.3" footer="0.3"/>
  <pageSetup orientation="landscape" scale="55"/>
</worksheet>
</file>

<file path=xl/worksheets/sheet4.xml><?xml version="1.0" encoding="utf-8"?>
<worksheet xmlns="http://schemas.openxmlformats.org/spreadsheetml/2006/main">
  <sheetPr>
    <outlinePr summaryBelow="1" summaryRight="1"/>
    <pageSetUpPr fitToPage="1"/>
  </sheetPr>
  <dimension ref="B2:AG109"/>
  <sheetViews>
    <sheetView view="pageBreakPreview" zoomScale="85" zoomScaleNormal="100" zoomScaleSheetLayoutView="85" workbookViewId="0">
      <selection activeCell="E18" sqref="E18:U18"/>
    </sheetView>
  </sheetViews>
  <sheetFormatPr baseColWidth="8" defaultColWidth="10.6640625" defaultRowHeight="11.25" outlineLevelRow="1"/>
  <cols>
    <col width="4.33203125" customWidth="1" style="2" min="1" max="1"/>
    <col width="25.83203125" customWidth="1" style="2" min="2" max="2"/>
    <col width="3.1640625" customWidth="1" style="2" min="3" max="3"/>
    <col width="10.33203125" customWidth="1" style="2" min="4" max="6"/>
    <col width="10.83203125" customWidth="1" style="2" min="7" max="7"/>
    <col width="10.33203125" customWidth="1" style="2" min="8" max="21"/>
    <col width="2.83203125" customWidth="1" style="2" min="22" max="22"/>
    <col width="10.33203125" customWidth="1" style="2" min="23" max="24"/>
    <col width="10.6640625" customWidth="1" style="2" min="25" max="16384"/>
  </cols>
  <sheetData>
    <row r="2">
      <c r="B2" s="1" t="inlineStr">
        <is>
          <t>META</t>
        </is>
      </c>
      <c r="L2" s="3" t="n"/>
      <c r="M2" s="3" t="n"/>
      <c r="N2" s="3" t="n"/>
      <c r="O2" s="3" t="n"/>
      <c r="X2" s="4">
        <f>+'Simple Model - Case 1'!X2</f>
        <v/>
      </c>
    </row>
    <row r="3" customFormat="1" s="6">
      <c r="B3" s="5" t="inlineStr">
        <is>
          <t>Simple Model [Case 2 - Upside Case]</t>
        </is>
      </c>
    </row>
    <row r="4">
      <c r="B4" s="7" t="inlineStr">
        <is>
          <t>($ in mm)</t>
        </is>
      </c>
      <c r="D4" s="234" t="n"/>
      <c r="E4" s="234" t="n"/>
      <c r="F4" s="234" t="n"/>
      <c r="G4" s="234" t="n"/>
      <c r="H4" s="234" t="n"/>
      <c r="I4" s="234" t="n"/>
      <c r="J4" s="234" t="n"/>
      <c r="K4" s="234" t="n"/>
      <c r="L4" s="234" t="n"/>
      <c r="M4" s="234" t="n"/>
      <c r="N4" s="234" t="n"/>
      <c r="O4" s="234" t="n"/>
      <c r="P4" s="234" t="n"/>
      <c r="Q4" s="234" t="n"/>
      <c r="R4" s="234" t="n"/>
      <c r="S4" s="234" t="n"/>
      <c r="T4" s="234" t="n"/>
      <c r="U4" s="234" t="n"/>
      <c r="W4" s="234" t="n"/>
      <c r="X4" s="234" t="n"/>
    </row>
    <row r="5">
      <c r="D5" s="232" t="inlineStr">
        <is>
          <t>FYE December 31,</t>
        </is>
      </c>
      <c r="E5" s="233" t="n"/>
      <c r="F5" s="233" t="n"/>
      <c r="G5" s="233" t="n"/>
      <c r="H5" s="233" t="n"/>
      <c r="I5" s="233" t="n"/>
      <c r="J5" s="233" t="n"/>
      <c r="K5" s="233" t="n"/>
      <c r="L5" s="233" t="n"/>
      <c r="M5" s="233" t="n"/>
      <c r="N5" s="233" t="n"/>
      <c r="O5" s="233" t="n"/>
      <c r="P5" s="233" t="n"/>
      <c r="Q5" s="233" t="n"/>
      <c r="R5" s="233" t="n"/>
      <c r="S5" s="233" t="n"/>
      <c r="T5" s="233" t="n"/>
      <c r="U5" s="233" t="n"/>
      <c r="W5" s="232" t="inlineStr">
        <is>
          <t>Consensus</t>
        </is>
      </c>
      <c r="X5" s="233" t="n"/>
    </row>
    <row r="6" ht="13.5" customHeight="1">
      <c r="D6" s="9" t="inlineStr">
        <is>
          <t>FY18</t>
        </is>
      </c>
      <c r="E6" s="9" t="inlineStr">
        <is>
          <t>FY19</t>
        </is>
      </c>
      <c r="F6" s="9" t="inlineStr">
        <is>
          <t>FY20</t>
        </is>
      </c>
      <c r="G6" s="9" t="inlineStr">
        <is>
          <t>FY21</t>
        </is>
      </c>
      <c r="H6" s="9" t="inlineStr">
        <is>
          <t>FY22</t>
        </is>
      </c>
      <c r="I6" s="9" t="inlineStr">
        <is>
          <t>FY23</t>
        </is>
      </c>
      <c r="J6" s="9" t="inlineStr">
        <is>
          <t>FY24e</t>
        </is>
      </c>
      <c r="K6" s="9" t="inlineStr">
        <is>
          <t>FY25e</t>
        </is>
      </c>
      <c r="L6" s="9" t="inlineStr">
        <is>
          <t>FY26e</t>
        </is>
      </c>
      <c r="M6" s="9" t="inlineStr">
        <is>
          <t>FY27e</t>
        </is>
      </c>
      <c r="N6" s="9" t="inlineStr">
        <is>
          <t>FY28e</t>
        </is>
      </c>
      <c r="O6" s="9" t="inlineStr">
        <is>
          <t>FY29e</t>
        </is>
      </c>
      <c r="P6" s="9" t="inlineStr">
        <is>
          <t>FY30e</t>
        </is>
      </c>
      <c r="Q6" s="9" t="inlineStr">
        <is>
          <t>FY31e</t>
        </is>
      </c>
      <c r="R6" s="9" t="inlineStr">
        <is>
          <t>FY32e</t>
        </is>
      </c>
      <c r="S6" s="9" t="inlineStr">
        <is>
          <t>FY33e</t>
        </is>
      </c>
      <c r="T6" s="9" t="inlineStr">
        <is>
          <t>FY34e</t>
        </is>
      </c>
      <c r="U6" s="9" t="inlineStr">
        <is>
          <t>FY35e</t>
        </is>
      </c>
      <c r="W6" s="9" t="inlineStr">
        <is>
          <t>FY24e</t>
        </is>
      </c>
      <c r="X6" s="9" t="inlineStr">
        <is>
          <t>FY25e</t>
        </is>
      </c>
    </row>
    <row r="7">
      <c r="D7" s="10" t="n"/>
      <c r="E7" s="11" t="n"/>
      <c r="F7" s="11" t="n"/>
      <c r="G7" s="11" t="n"/>
      <c r="H7" s="11" t="n"/>
      <c r="I7" s="11" t="n"/>
      <c r="J7" s="11">
        <f>+TODAY()</f>
        <v/>
      </c>
      <c r="K7" s="11" t="n">
        <v>46022</v>
      </c>
      <c r="L7" s="11" t="n">
        <v>46387</v>
      </c>
      <c r="M7" s="11" t="n">
        <v>46752</v>
      </c>
      <c r="N7" s="11" t="n">
        <v>47118</v>
      </c>
      <c r="O7" s="11" t="n">
        <v>47483</v>
      </c>
      <c r="P7" s="11" t="n">
        <v>47848</v>
      </c>
      <c r="Q7" s="11" t="n">
        <v>48213</v>
      </c>
      <c r="R7" s="11" t="n">
        <v>48579</v>
      </c>
      <c r="S7" s="11" t="n">
        <v>48944</v>
      </c>
      <c r="T7" s="11" t="n">
        <v>49309</v>
      </c>
      <c r="U7" s="11" t="n">
        <v>49674</v>
      </c>
    </row>
    <row r="8" customFormat="1" s="1">
      <c r="B8" s="1" t="inlineStr">
        <is>
          <t>Revenue</t>
        </is>
      </c>
      <c r="C8" s="151" t="n"/>
      <c r="D8" s="153">
        <f>+'Historical Financials'!BX9</f>
        <v/>
      </c>
      <c r="E8" s="153">
        <f>+'Historical Financials'!BY9</f>
        <v/>
      </c>
      <c r="F8" s="153">
        <f>+'Historical Financials'!BZ9</f>
        <v/>
      </c>
      <c r="G8" s="153">
        <f>+'Historical Financials'!CA9</f>
        <v/>
      </c>
      <c r="H8" s="153">
        <f>+'Historical Financials'!CB9</f>
        <v/>
      </c>
      <c r="I8" s="153">
        <f>+'Historical Financials'!CC9</f>
        <v/>
      </c>
      <c r="J8" s="153">
        <f>+'Historical Financials'!CD9</f>
        <v/>
      </c>
      <c r="K8" s="151">
        <f>+'LT Revenue Forecast'!K84</f>
        <v/>
      </c>
      <c r="L8" s="151">
        <f>+'LT Revenue Forecast'!L84</f>
        <v/>
      </c>
      <c r="M8" s="151">
        <f>+'LT Revenue Forecast'!M84</f>
        <v/>
      </c>
      <c r="N8" s="151">
        <f>+'LT Revenue Forecast'!N84</f>
        <v/>
      </c>
      <c r="O8" s="151">
        <f>+'LT Revenue Forecast'!O84</f>
        <v/>
      </c>
      <c r="P8" s="151">
        <f>+'LT Revenue Forecast'!P84</f>
        <v/>
      </c>
      <c r="Q8" s="151">
        <f>+'LT Revenue Forecast'!Q84</f>
        <v/>
      </c>
      <c r="R8" s="151">
        <f>+'LT Revenue Forecast'!R84</f>
        <v/>
      </c>
      <c r="S8" s="151">
        <f>+'LT Revenue Forecast'!S84</f>
        <v/>
      </c>
      <c r="T8" s="151">
        <f>+'LT Revenue Forecast'!T84</f>
        <v/>
      </c>
      <c r="U8" s="151">
        <f>+'LT Revenue Forecast'!U84</f>
        <v/>
      </c>
      <c r="W8" s="248">
        <f>_xll.ciqfunctions.udf.CIQ($B$2, "IQ_REVENUE_EST", "FY2024")</f>
        <v/>
      </c>
      <c r="X8" s="248">
        <f>_xll.ciqfunctions.udf.CIQ($B$2, "IQ_REVENUE_EST", "FY2025")</f>
        <v/>
      </c>
    </row>
    <row r="9" customFormat="1" s="7">
      <c r="B9" s="13" t="inlineStr">
        <is>
          <t>Y/Y % Change</t>
        </is>
      </c>
      <c r="C9" s="14" t="n"/>
      <c r="D9" s="292" t="n"/>
      <c r="E9" s="292">
        <f>+E8/D8-1</f>
        <v/>
      </c>
      <c r="F9" s="292">
        <f>+F8/E8-1</f>
        <v/>
      </c>
      <c r="G9" s="292">
        <f>+G8/F8-1</f>
        <v/>
      </c>
      <c r="H9" s="292">
        <f>+H8/G8-1</f>
        <v/>
      </c>
      <c r="I9" s="292">
        <f>+I8/H8-1</f>
        <v/>
      </c>
      <c r="J9" s="292">
        <f>+J8/I8-1</f>
        <v/>
      </c>
      <c r="K9" s="292">
        <f>+K8/J8-1</f>
        <v/>
      </c>
      <c r="L9" s="292">
        <f>+L8/K8-1</f>
        <v/>
      </c>
      <c r="M9" s="292">
        <f>+M8/L8-1</f>
        <v/>
      </c>
      <c r="N9" s="292">
        <f>+N8/M8-1</f>
        <v/>
      </c>
      <c r="O9" s="292">
        <f>+O8/N8-1</f>
        <v/>
      </c>
      <c r="P9" s="292">
        <f>+P8/O8-1</f>
        <v/>
      </c>
      <c r="Q9" s="292">
        <f>+Q8/P8-1</f>
        <v/>
      </c>
      <c r="R9" s="292">
        <f>+R8/Q8-1</f>
        <v/>
      </c>
      <c r="S9" s="292">
        <f>+S8/R8-1</f>
        <v/>
      </c>
      <c r="T9" s="292">
        <f>+T8/S8-1</f>
        <v/>
      </c>
      <c r="U9" s="292">
        <f>+U8/T8-1</f>
        <v/>
      </c>
      <c r="V9" s="293" t="n"/>
      <c r="W9" s="292">
        <f>+W8/I8-1</f>
        <v/>
      </c>
      <c r="X9" s="292">
        <f>+X8/W8-1</f>
        <v/>
      </c>
    </row>
    <row r="10" customFormat="1" s="7">
      <c r="B10" s="13" t="inlineStr">
        <is>
          <t>Y/Y % Change, cFX</t>
        </is>
      </c>
      <c r="C10" s="14" t="n"/>
      <c r="D10" s="292" t="n"/>
      <c r="E10" s="294">
        <f>+'Historical Financials'!BY11</f>
        <v/>
      </c>
      <c r="F10" s="294">
        <f>+'Historical Financials'!BZ11</f>
        <v/>
      </c>
      <c r="G10" s="294">
        <f>+'Historical Financials'!CA11</f>
        <v/>
      </c>
      <c r="H10" s="294">
        <f>+'Historical Financials'!CB11</f>
        <v/>
      </c>
      <c r="I10" s="294">
        <f>+'Historical Financials'!CC11</f>
        <v/>
      </c>
      <c r="J10" s="294">
        <f>+'Historical Financials'!CD11</f>
        <v/>
      </c>
      <c r="K10" s="292">
        <f>+K9</f>
        <v/>
      </c>
      <c r="L10" s="292">
        <f>+L9</f>
        <v/>
      </c>
      <c r="M10" s="292">
        <f>+M9</f>
        <v/>
      </c>
      <c r="N10" s="292">
        <f>+N9</f>
        <v/>
      </c>
      <c r="O10" s="292">
        <f>+O9</f>
        <v/>
      </c>
      <c r="P10" s="292">
        <f>+P9</f>
        <v/>
      </c>
      <c r="Q10" s="292">
        <f>+Q9</f>
        <v/>
      </c>
      <c r="R10" s="292">
        <f>+R9</f>
        <v/>
      </c>
      <c r="S10" s="292">
        <f>+S9</f>
        <v/>
      </c>
      <c r="T10" s="292">
        <f>+T9</f>
        <v/>
      </c>
      <c r="U10" s="292">
        <f>+U9</f>
        <v/>
      </c>
      <c r="V10" s="293" t="n"/>
      <c r="W10" s="293" t="n"/>
      <c r="X10" s="293" t="n"/>
    </row>
    <row r="11" customFormat="1" s="7">
      <c r="B11" s="18" t="n"/>
      <c r="C11" s="14" t="n"/>
      <c r="D11" s="19" t="n"/>
      <c r="E11" s="19" t="n"/>
      <c r="F11" s="19" t="n"/>
      <c r="G11" s="19" t="n"/>
      <c r="H11" s="19" t="n"/>
      <c r="I11" s="12" t="n"/>
      <c r="J11" s="12" t="n"/>
      <c r="K11" s="19" t="n"/>
      <c r="L11" s="19" t="n"/>
      <c r="M11" s="19" t="n"/>
      <c r="N11" s="19" t="n"/>
      <c r="V11" s="20" t="n"/>
      <c r="W11" s="20" t="n"/>
      <c r="X11" s="20" t="n"/>
    </row>
    <row r="12" customFormat="1" s="7">
      <c r="B12" s="23" t="inlineStr">
        <is>
          <t>CRC Expenses</t>
        </is>
      </c>
      <c r="C12" s="14" t="n"/>
      <c r="D12" s="12">
        <f>+D8-D16</f>
        <v/>
      </c>
      <c r="E12" s="12">
        <f>+E8-E16</f>
        <v/>
      </c>
      <c r="F12" s="12">
        <f>+F8-F16</f>
        <v/>
      </c>
      <c r="G12" s="12">
        <f>+G8-G16</f>
        <v/>
      </c>
      <c r="H12" s="12">
        <f>+H8-H16</f>
        <v/>
      </c>
      <c r="I12" s="12">
        <f>+I8-I16</f>
        <v/>
      </c>
      <c r="J12" s="12">
        <f>+J8-J16</f>
        <v/>
      </c>
      <c r="K12" s="12">
        <f>+K8-K16</f>
        <v/>
      </c>
      <c r="L12" s="12">
        <f>+L8-L16</f>
        <v/>
      </c>
      <c r="M12" s="12">
        <f>+M8-M16</f>
        <v/>
      </c>
      <c r="N12" s="12">
        <f>+N8-N16</f>
        <v/>
      </c>
      <c r="O12" s="12">
        <f>+O8-O16</f>
        <v/>
      </c>
      <c r="P12" s="12">
        <f>+P8-P16</f>
        <v/>
      </c>
      <c r="Q12" s="12">
        <f>+Q8-Q16</f>
        <v/>
      </c>
      <c r="R12" s="12">
        <f>+R8-R16</f>
        <v/>
      </c>
      <c r="S12" s="12">
        <f>+S8-S16</f>
        <v/>
      </c>
      <c r="T12" s="12">
        <f>+T8-T16</f>
        <v/>
      </c>
      <c r="U12" s="12">
        <f>+U8-U16</f>
        <v/>
      </c>
      <c r="W12" s="12">
        <f>+W8-W16</f>
        <v/>
      </c>
      <c r="X12" s="12">
        <f>+X8-X16</f>
        <v/>
      </c>
    </row>
    <row r="13" customFormat="1" s="7">
      <c r="B13" s="13" t="inlineStr">
        <is>
          <t>Y/Y % Change</t>
        </is>
      </c>
      <c r="C13" s="14" t="n"/>
      <c r="D13" s="15" t="n"/>
      <c r="E13" s="292">
        <f>+E12/D12-1</f>
        <v/>
      </c>
      <c r="F13" s="292">
        <f>+F12/E12-1</f>
        <v/>
      </c>
      <c r="G13" s="292">
        <f>+G12/F12-1</f>
        <v/>
      </c>
      <c r="H13" s="292">
        <f>+H12/G12-1</f>
        <v/>
      </c>
      <c r="I13" s="292">
        <f>+I12/H12-1</f>
        <v/>
      </c>
      <c r="J13" s="292">
        <f>+J12/I12-1</f>
        <v/>
      </c>
      <c r="K13" s="292">
        <f>+K12/J12-1</f>
        <v/>
      </c>
      <c r="L13" s="292">
        <f>+L12/K12-1</f>
        <v/>
      </c>
      <c r="M13" s="292">
        <f>+M12/L12-1</f>
        <v/>
      </c>
      <c r="N13" s="292">
        <f>+N12/M12-1</f>
        <v/>
      </c>
      <c r="O13" s="292">
        <f>+O12/N12-1</f>
        <v/>
      </c>
      <c r="P13" s="292">
        <f>+P12/O12-1</f>
        <v/>
      </c>
      <c r="Q13" s="292">
        <f>+Q12/P12-1</f>
        <v/>
      </c>
      <c r="R13" s="292">
        <f>+R12/Q12-1</f>
        <v/>
      </c>
      <c r="S13" s="292">
        <f>+S12/R12-1</f>
        <v/>
      </c>
      <c r="T13" s="292">
        <f>+T12/S12-1</f>
        <v/>
      </c>
      <c r="U13" s="292">
        <f>+U12/T12-1</f>
        <v/>
      </c>
      <c r="W13" s="292">
        <f>+W12/I12-1</f>
        <v/>
      </c>
      <c r="X13" s="292">
        <f>+X12/W12-1</f>
        <v/>
      </c>
    </row>
    <row r="14" customFormat="1" s="7">
      <c r="B14" s="13" t="inlineStr">
        <is>
          <t>% of Revenue</t>
        </is>
      </c>
      <c r="C14" s="14" t="n"/>
      <c r="D14" s="15">
        <f>+D12/D8</f>
        <v/>
      </c>
      <c r="E14" s="15">
        <f>+E12/E8</f>
        <v/>
      </c>
      <c r="F14" s="15">
        <f>+F12/F8</f>
        <v/>
      </c>
      <c r="G14" s="15">
        <f>+G12/G8</f>
        <v/>
      </c>
      <c r="H14" s="15">
        <f>+H12/H8</f>
        <v/>
      </c>
      <c r="I14" s="15">
        <f>+I12/I8</f>
        <v/>
      </c>
      <c r="J14" s="15">
        <f>+J12/J8</f>
        <v/>
      </c>
      <c r="K14" s="15">
        <f>+K12/K8</f>
        <v/>
      </c>
      <c r="L14" s="15">
        <f>+L12/L8</f>
        <v/>
      </c>
      <c r="M14" s="15">
        <f>+M12/M8</f>
        <v/>
      </c>
      <c r="N14" s="15">
        <f>+N12/N8</f>
        <v/>
      </c>
      <c r="O14" s="15">
        <f>+O12/O8</f>
        <v/>
      </c>
      <c r="P14" s="15">
        <f>+P12/P8</f>
        <v/>
      </c>
      <c r="Q14" s="15">
        <f>+Q12/Q8</f>
        <v/>
      </c>
      <c r="R14" s="15">
        <f>+R12/R8</f>
        <v/>
      </c>
      <c r="S14" s="15">
        <f>+S12/S8</f>
        <v/>
      </c>
      <c r="T14" s="15">
        <f>+T12/T8</f>
        <v/>
      </c>
      <c r="U14" s="15">
        <f>+U12/U8</f>
        <v/>
      </c>
      <c r="W14" s="15">
        <f>+W12/W8</f>
        <v/>
      </c>
      <c r="X14" s="15">
        <f>+X12/X8</f>
        <v/>
      </c>
    </row>
    <row r="15" customFormat="1" s="7">
      <c r="B15" s="13" t="n"/>
      <c r="C15" s="14" t="n"/>
      <c r="D15" s="19" t="n"/>
      <c r="E15" s="19" t="n"/>
      <c r="F15" s="19" t="n"/>
      <c r="G15" s="19" t="n"/>
      <c r="H15" s="19" t="n"/>
      <c r="I15" s="19" t="n"/>
      <c r="J15" s="19" t="n"/>
      <c r="K15" s="19" t="n"/>
      <c r="L15" s="19" t="n"/>
      <c r="M15" s="19" t="n"/>
      <c r="N15" s="19" t="n"/>
    </row>
    <row r="16" customFormat="1" s="152">
      <c r="B16" s="1" t="inlineStr">
        <is>
          <t>CRC EBIT</t>
        </is>
      </c>
      <c r="C16" s="150" t="n"/>
      <c r="D16" s="153">
        <f>+'Historical Financials'!BX52</f>
        <v/>
      </c>
      <c r="E16" s="153">
        <f>+'Historical Financials'!BY52</f>
        <v/>
      </c>
      <c r="F16" s="153">
        <f>+'Historical Financials'!BZ52</f>
        <v/>
      </c>
      <c r="G16" s="153">
        <f>+'Historical Financials'!CA52</f>
        <v/>
      </c>
      <c r="H16" s="153">
        <f>+'Historical Financials'!CB52</f>
        <v/>
      </c>
      <c r="I16" s="153">
        <f>+'Historical Financials'!CC52</f>
        <v/>
      </c>
      <c r="J16" s="153">
        <f>+'Historical Financials'!CD52</f>
        <v/>
      </c>
      <c r="K16" s="151">
        <f>+K24-K23</f>
        <v/>
      </c>
      <c r="L16" s="151">
        <f>+L24-L23</f>
        <v/>
      </c>
      <c r="M16" s="151">
        <f>+M24-M23</f>
        <v/>
      </c>
      <c r="N16" s="151">
        <f>+N24-N23</f>
        <v/>
      </c>
      <c r="O16" s="151">
        <f>+O24-O23</f>
        <v/>
      </c>
      <c r="P16" s="151">
        <f>+P24-P23</f>
        <v/>
      </c>
      <c r="Q16" s="151">
        <f>+Q24-Q23</f>
        <v/>
      </c>
      <c r="R16" s="151">
        <f>+R24-R23</f>
        <v/>
      </c>
      <c r="S16" s="151">
        <f>+S24-S23</f>
        <v/>
      </c>
      <c r="T16" s="151">
        <f>+T24-T23</f>
        <v/>
      </c>
      <c r="U16" s="151">
        <f>+U24-U23</f>
        <v/>
      </c>
      <c r="W16" s="248">
        <f>_xll.ciqfunctions.udf.CIQ($B$2, "IQ_EBIT_EST", "FY2024")</f>
        <v/>
      </c>
      <c r="X16" s="248">
        <f>_xll.ciqfunctions.udf.CIQ($B$2, "IQ_EBIT_EST", "FY2025")</f>
        <v/>
      </c>
      <c r="Z16" s="195" t="n"/>
      <c r="AA16" s="150" t="n"/>
    </row>
    <row r="17" customFormat="1" s="7">
      <c r="B17" s="13" t="inlineStr">
        <is>
          <t>Y/Y % Change</t>
        </is>
      </c>
      <c r="C17" s="14" t="n"/>
      <c r="D17" s="15" t="n"/>
      <c r="E17" s="292">
        <f>+E16/D16-1</f>
        <v/>
      </c>
      <c r="F17" s="292">
        <f>+F16/E16-1</f>
        <v/>
      </c>
      <c r="G17" s="292">
        <f>+G16/F16-1</f>
        <v/>
      </c>
      <c r="H17" s="292">
        <f>+H16/G16-1</f>
        <v/>
      </c>
      <c r="I17" s="292">
        <f>+I16/H16-1</f>
        <v/>
      </c>
      <c r="J17" s="292">
        <f>+J16/I16-1</f>
        <v/>
      </c>
      <c r="K17" s="292">
        <f>+K16/J16-1</f>
        <v/>
      </c>
      <c r="L17" s="292">
        <f>+L16/K16-1</f>
        <v/>
      </c>
      <c r="M17" s="292">
        <f>+M16/L16-1</f>
        <v/>
      </c>
      <c r="N17" s="292">
        <f>+N16/M16-1</f>
        <v/>
      </c>
      <c r="O17" s="292">
        <f>+O16/N16-1</f>
        <v/>
      </c>
      <c r="P17" s="292">
        <f>+P16/O16-1</f>
        <v/>
      </c>
      <c r="Q17" s="292">
        <f>+Q16/P16-1</f>
        <v/>
      </c>
      <c r="R17" s="292">
        <f>+R16/Q16-1</f>
        <v/>
      </c>
      <c r="S17" s="292">
        <f>+S16/R16-1</f>
        <v/>
      </c>
      <c r="T17" s="292">
        <f>+T16/S16-1</f>
        <v/>
      </c>
      <c r="U17" s="292">
        <f>+U16/T16-1</f>
        <v/>
      </c>
      <c r="V17" s="292" t="n"/>
      <c r="W17" s="292">
        <f>+W16/I16-1</f>
        <v/>
      </c>
      <c r="X17" s="292">
        <f>+X16/W16-1</f>
        <v/>
      </c>
    </row>
    <row r="18" customFormat="1" s="7">
      <c r="B18" s="13" t="inlineStr">
        <is>
          <t>Y/Y % Change, cFX</t>
        </is>
      </c>
      <c r="C18" s="14" t="n"/>
      <c r="D18" s="15" t="n"/>
      <c r="E18" s="292">
        <f>+(1+E10)/(1+E9)*(1+E17)-1</f>
        <v/>
      </c>
      <c r="F18" s="292">
        <f>+(1+F10)/(1+F9)*(1+F17)-1</f>
        <v/>
      </c>
      <c r="G18" s="292">
        <f>+(1+G10)/(1+G9)*(1+G17)-1</f>
        <v/>
      </c>
      <c r="H18" s="292">
        <f>+(1+H10)/(1+H9)*(1+H17)-1</f>
        <v/>
      </c>
      <c r="I18" s="292">
        <f>+(1+I10)/(1+I9)*(1+I17)-1</f>
        <v/>
      </c>
      <c r="J18" s="292">
        <f>+(1+J10)/(1+J9)*(1+J17)-1</f>
        <v/>
      </c>
      <c r="K18" s="292">
        <f>+(1+K10)/(1+K9)*(1+K17)-1</f>
        <v/>
      </c>
      <c r="L18" s="292">
        <f>+(1+L10)/(1+L9)*(1+L17)-1</f>
        <v/>
      </c>
      <c r="M18" s="292">
        <f>+(1+M10)/(1+M9)*(1+M17)-1</f>
        <v/>
      </c>
      <c r="N18" s="292">
        <f>+(1+N10)/(1+N9)*(1+N17)-1</f>
        <v/>
      </c>
      <c r="O18" s="292">
        <f>+(1+O10)/(1+O9)*(1+O17)-1</f>
        <v/>
      </c>
      <c r="P18" s="292">
        <f>+(1+P10)/(1+P9)*(1+P17)-1</f>
        <v/>
      </c>
      <c r="Q18" s="292">
        <f>+(1+Q10)/(1+Q9)*(1+Q17)-1</f>
        <v/>
      </c>
      <c r="R18" s="292">
        <f>+(1+R10)/(1+R9)*(1+R17)-1</f>
        <v/>
      </c>
      <c r="S18" s="292">
        <f>+(1+S10)/(1+S9)*(1+S17)-1</f>
        <v/>
      </c>
      <c r="T18" s="292">
        <f>+(1+T10)/(1+T9)*(1+T17)-1</f>
        <v/>
      </c>
      <c r="U18" s="292">
        <f>+(1+U10)/(1+U9)*(1+U17)-1</f>
        <v/>
      </c>
      <c r="V18" s="292" t="n"/>
      <c r="W18" s="292" t="n"/>
      <c r="X18" s="292" t="n"/>
    </row>
    <row r="19" customFormat="1" s="7">
      <c r="B19" s="13" t="inlineStr">
        <is>
          <t>Margin</t>
        </is>
      </c>
      <c r="C19" s="14" t="n"/>
      <c r="D19" s="295">
        <f>+D16/D8</f>
        <v/>
      </c>
      <c r="E19" s="295">
        <f>+E16/E8</f>
        <v/>
      </c>
      <c r="F19" s="295">
        <f>+F16/F8</f>
        <v/>
      </c>
      <c r="G19" s="295">
        <f>+G16/G8</f>
        <v/>
      </c>
      <c r="H19" s="295">
        <f>+H16/H8</f>
        <v/>
      </c>
      <c r="I19" s="295">
        <f>+I16/I8</f>
        <v/>
      </c>
      <c r="J19" s="295">
        <f>+J16/J8</f>
        <v/>
      </c>
      <c r="K19" s="295">
        <f>+K16/K8</f>
        <v/>
      </c>
      <c r="L19" s="295">
        <f>+L16/L8</f>
        <v/>
      </c>
      <c r="M19" s="295">
        <f>+M16/M8</f>
        <v/>
      </c>
      <c r="N19" s="295">
        <f>+N16/N8</f>
        <v/>
      </c>
      <c r="O19" s="295">
        <f>+O16/O8</f>
        <v/>
      </c>
      <c r="P19" s="295">
        <f>+P16/P8</f>
        <v/>
      </c>
      <c r="Q19" s="295">
        <f>+Q16/Q8</f>
        <v/>
      </c>
      <c r="R19" s="295">
        <f>+R16/R8</f>
        <v/>
      </c>
      <c r="S19" s="295">
        <f>+S16/S8</f>
        <v/>
      </c>
      <c r="T19" s="295">
        <f>+T16/T8</f>
        <v/>
      </c>
      <c r="U19" s="295">
        <f>+U16/U8</f>
        <v/>
      </c>
      <c r="W19" s="295">
        <f>+W16/W8</f>
        <v/>
      </c>
      <c r="X19" s="295">
        <f>+X16/X8</f>
        <v/>
      </c>
    </row>
    <row r="20" customFormat="1" s="7">
      <c r="B20" s="13" t="inlineStr">
        <is>
          <t>Incremental Margin</t>
        </is>
      </c>
      <c r="C20" s="14" t="n"/>
      <c r="D20" s="15" t="n"/>
      <c r="E20" s="295">
        <f>+(E16-D16)/(E8-D8)</f>
        <v/>
      </c>
      <c r="F20" s="295">
        <f>+(F16-E16)/(F8-E8)</f>
        <v/>
      </c>
      <c r="G20" s="295">
        <f>+(G16-F16)/(G8-F8)</f>
        <v/>
      </c>
      <c r="H20" s="295">
        <f>+(H16-G16)/(H8-G8)</f>
        <v/>
      </c>
      <c r="I20" s="295">
        <f>+(I16-H16)/(I8-H8)</f>
        <v/>
      </c>
      <c r="J20" s="295">
        <f>+(J16-I16)/(J8-I8)</f>
        <v/>
      </c>
      <c r="K20" s="295">
        <f>+(K16-J16)/(K8-J8)</f>
        <v/>
      </c>
      <c r="L20" s="295">
        <f>+(L16-K16)/(L8-K8)</f>
        <v/>
      </c>
      <c r="M20" s="295">
        <f>+(M16-L16)/(M8-L8)</f>
        <v/>
      </c>
      <c r="N20" s="295">
        <f>+(N16-M16)/(N8-M8)</f>
        <v/>
      </c>
      <c r="O20" s="295">
        <f>+(O16-N16)/(O8-N8)</f>
        <v/>
      </c>
      <c r="P20" s="295">
        <f>+(P16-O16)/(P8-O8)</f>
        <v/>
      </c>
      <c r="Q20" s="295">
        <f>+(Q16-P16)/(Q8-P8)</f>
        <v/>
      </c>
      <c r="R20" s="295">
        <f>+(R16-Q16)/(R8-Q8)</f>
        <v/>
      </c>
      <c r="S20" s="295">
        <f>+(S16-R16)/(S8-R8)</f>
        <v/>
      </c>
      <c r="T20" s="295">
        <f>+(T16-S16)/(T8-S8)</f>
        <v/>
      </c>
      <c r="U20" s="295">
        <f>+(U16-T16)/(U8-T8)</f>
        <v/>
      </c>
      <c r="W20" s="295">
        <f>+(W16-F16)/(W8-F8)</f>
        <v/>
      </c>
      <c r="X20" s="295">
        <f>+(X16-W16)/(X8-W8)</f>
        <v/>
      </c>
    </row>
    <row r="21" customFormat="1" s="7">
      <c r="B21" s="18" t="n"/>
      <c r="C21" s="14" t="n"/>
      <c r="D21" s="19" t="n"/>
      <c r="E21" s="19" t="n"/>
      <c r="F21" s="19" t="n"/>
      <c r="G21" s="19" t="n"/>
      <c r="H21" s="19" t="n"/>
      <c r="I21" s="19" t="n"/>
      <c r="J21" s="19" t="n"/>
      <c r="K21" s="19" t="n"/>
      <c r="L21" s="19" t="n"/>
      <c r="M21" s="19" t="n"/>
      <c r="N21" s="19" t="n"/>
    </row>
    <row r="22" customFormat="1" s="7">
      <c r="B22" s="21" t="inlineStr">
        <is>
          <t>Memo:</t>
        </is>
      </c>
      <c r="C22" s="14" t="n"/>
      <c r="D22" s="19" t="n"/>
      <c r="E22" s="19" t="n"/>
      <c r="F22" s="19" t="n"/>
      <c r="G22" s="19" t="n"/>
      <c r="H22" s="19" t="n"/>
      <c r="I22" s="19" t="n"/>
      <c r="J22" s="19" t="n"/>
      <c r="K22" s="19" t="n"/>
      <c r="L22" s="19" t="n"/>
      <c r="M22" s="19" t="n"/>
      <c r="N22" s="19" t="n"/>
    </row>
    <row r="23" ht="13.5" customFormat="1" customHeight="1" s="7">
      <c r="B23" s="13" t="inlineStr">
        <is>
          <t>FRL Costs</t>
        </is>
      </c>
      <c r="C23" s="14" t="n"/>
      <c r="D23" s="19" t="n"/>
      <c r="E23" s="19" t="n"/>
      <c r="F23" s="19" t="n"/>
      <c r="G23" s="173">
        <f>-'Historical Financials'!CA210</f>
        <v/>
      </c>
      <c r="H23" s="173">
        <f>-'Historical Financials'!CB210</f>
        <v/>
      </c>
      <c r="I23" s="173">
        <f>-'Historical Financials'!CC210</f>
        <v/>
      </c>
      <c r="J23" s="167" t="n">
        <v>18000</v>
      </c>
      <c r="K23" s="167">
        <f>+J23-2000</f>
        <v/>
      </c>
      <c r="L23" s="167">
        <f>+K23-2000</f>
        <v/>
      </c>
      <c r="M23" s="167">
        <f>+L23-2000</f>
        <v/>
      </c>
      <c r="N23" s="167">
        <f>+M23-2000</f>
        <v/>
      </c>
      <c r="O23" s="167">
        <f>+N23-2000</f>
        <v/>
      </c>
      <c r="P23" s="167">
        <f>+O23-2000</f>
        <v/>
      </c>
      <c r="Q23" s="167">
        <f>+P23-2000</f>
        <v/>
      </c>
      <c r="R23" s="167">
        <f>+Q23-2000</f>
        <v/>
      </c>
      <c r="S23" s="167">
        <f>+R23-2000</f>
        <v/>
      </c>
      <c r="T23" s="167">
        <f>S23</f>
        <v/>
      </c>
      <c r="U23" s="167">
        <f>T23</f>
        <v/>
      </c>
    </row>
    <row r="24" customFormat="1" s="7">
      <c r="B24" s="16" t="inlineStr">
        <is>
          <t>CRC EBIT excl. FRL</t>
        </is>
      </c>
      <c r="C24" s="14" t="n"/>
      <c r="D24" s="19" t="n"/>
      <c r="E24" s="19" t="n"/>
      <c r="F24" s="19" t="n"/>
      <c r="G24" s="14">
        <f>+G16+G23</f>
        <v/>
      </c>
      <c r="H24" s="14">
        <f>+H16+H23</f>
        <v/>
      </c>
      <c r="I24" s="14">
        <f>+I16+I23</f>
        <v/>
      </c>
      <c r="J24" s="14">
        <f>+J16+J23</f>
        <v/>
      </c>
      <c r="K24" s="14">
        <f>+(K8-J8)*K27+J24</f>
        <v/>
      </c>
      <c r="L24" s="14">
        <f>+(L8-K8)*L27+K24</f>
        <v/>
      </c>
      <c r="M24" s="14">
        <f>+(M8-L8)*M27+L24</f>
        <v/>
      </c>
      <c r="N24" s="14">
        <f>+(N8-M8)*N27+M24</f>
        <v/>
      </c>
      <c r="O24" s="14">
        <f>+(O8-N8)*O27+N24</f>
        <v/>
      </c>
      <c r="P24" s="14">
        <f>+(P8-O8)*P27+O24</f>
        <v/>
      </c>
      <c r="Q24" s="14">
        <f>+(Q8-P8)*Q27+P24</f>
        <v/>
      </c>
      <c r="R24" s="14">
        <f>+(R8-Q8)*R27+Q24</f>
        <v/>
      </c>
      <c r="S24" s="14">
        <f>+(S8-R8)*S27+R24</f>
        <v/>
      </c>
      <c r="T24" s="14">
        <f>+(T8-S8)*T27+S24</f>
        <v/>
      </c>
      <c r="U24" s="14">
        <f>+(U8-T8)*U27+T24</f>
        <v/>
      </c>
    </row>
    <row r="25" customFormat="1" s="7">
      <c r="B25" s="18" t="inlineStr">
        <is>
          <t>Y/Y % Change</t>
        </is>
      </c>
      <c r="C25" s="14" t="n"/>
      <c r="D25" s="19" t="n"/>
      <c r="E25" s="19" t="n"/>
      <c r="F25" s="19" t="n"/>
      <c r="G25" s="19" t="n"/>
      <c r="H25" s="292">
        <f>+H24/G24-1</f>
        <v/>
      </c>
      <c r="I25" s="292">
        <f>+I24/H24-1</f>
        <v/>
      </c>
      <c r="J25" s="292">
        <f>+J24/I24-1</f>
        <v/>
      </c>
      <c r="K25" s="292">
        <f>+K24/J24-1</f>
        <v/>
      </c>
      <c r="L25" s="292">
        <f>+L24/K24-1</f>
        <v/>
      </c>
      <c r="M25" s="292">
        <f>+M24/L24-1</f>
        <v/>
      </c>
      <c r="N25" s="292">
        <f>+N24/M24-1</f>
        <v/>
      </c>
      <c r="O25" s="292">
        <f>+O24/N24-1</f>
        <v/>
      </c>
      <c r="P25" s="292">
        <f>+P24/O24-1</f>
        <v/>
      </c>
      <c r="Q25" s="292">
        <f>+Q24/P24-1</f>
        <v/>
      </c>
      <c r="R25" s="292">
        <f>+R24/Q24-1</f>
        <v/>
      </c>
      <c r="S25" s="292">
        <f>+S24/R24-1</f>
        <v/>
      </c>
      <c r="T25" s="292">
        <f>+T24/S24-1</f>
        <v/>
      </c>
      <c r="U25" s="292">
        <f>+U24/T24-1</f>
        <v/>
      </c>
    </row>
    <row r="26" customFormat="1" s="7">
      <c r="B26" s="18" t="inlineStr">
        <is>
          <t>Margin</t>
        </is>
      </c>
      <c r="C26" s="14" t="n"/>
      <c r="D26" s="19" t="n"/>
      <c r="E26" s="19" t="n"/>
      <c r="F26" s="19" t="n"/>
      <c r="G26" s="19">
        <f>+G24/G8</f>
        <v/>
      </c>
      <c r="H26" s="19">
        <f>+H24/H8</f>
        <v/>
      </c>
      <c r="I26" s="19">
        <f>+I24/I8</f>
        <v/>
      </c>
      <c r="J26" s="19">
        <f>+J24/J8</f>
        <v/>
      </c>
      <c r="K26" s="19">
        <f>+K24/K8</f>
        <v/>
      </c>
      <c r="L26" s="19">
        <f>+L24/L8</f>
        <v/>
      </c>
      <c r="M26" s="19">
        <f>+M24/M8</f>
        <v/>
      </c>
      <c r="N26" s="19">
        <f>+N24/N8</f>
        <v/>
      </c>
      <c r="O26" s="19">
        <f>+O24/O8</f>
        <v/>
      </c>
      <c r="P26" s="19">
        <f>+P24/P8</f>
        <v/>
      </c>
      <c r="Q26" s="19">
        <f>+Q24/Q8</f>
        <v/>
      </c>
      <c r="R26" s="19">
        <f>+R24/R8</f>
        <v/>
      </c>
      <c r="S26" s="19">
        <f>+S24/S8</f>
        <v/>
      </c>
      <c r="T26" s="19">
        <f>+T24/T8</f>
        <v/>
      </c>
      <c r="U26" s="19">
        <f>+U24/U8</f>
        <v/>
      </c>
      <c r="V26" s="19" t="n"/>
    </row>
    <row r="27" customFormat="1" s="7">
      <c r="B27" s="18" t="inlineStr">
        <is>
          <t>Incremental Margin</t>
        </is>
      </c>
      <c r="C27" s="14" t="n"/>
      <c r="D27" s="19" t="n"/>
      <c r="E27" s="19" t="n"/>
      <c r="F27" s="19" t="n"/>
      <c r="G27" s="19" t="n"/>
      <c r="H27" s="19">
        <f>+(H24-G24)/(H8-G8)</f>
        <v/>
      </c>
      <c r="I27" s="19">
        <f>+(I24-H24)/(I8-H8)</f>
        <v/>
      </c>
      <c r="J27" s="19">
        <f>+(J24-I24)/(J8-I8)</f>
        <v/>
      </c>
      <c r="K27" s="296" t="n">
        <v>0.6</v>
      </c>
      <c r="L27" s="295">
        <f>+K27</f>
        <v/>
      </c>
      <c r="M27" s="295">
        <f>+L27</f>
        <v/>
      </c>
      <c r="N27" s="295">
        <f>+M27</f>
        <v/>
      </c>
      <c r="O27" s="295">
        <f>+N27</f>
        <v/>
      </c>
      <c r="P27" s="295">
        <f>+O27</f>
        <v/>
      </c>
      <c r="Q27" s="295">
        <f>+P27</f>
        <v/>
      </c>
      <c r="R27" s="295">
        <f>+Q27</f>
        <v/>
      </c>
      <c r="S27" s="295">
        <f>+R27</f>
        <v/>
      </c>
      <c r="T27" s="295">
        <f>+S27</f>
        <v/>
      </c>
      <c r="U27" s="295">
        <f>+T27</f>
        <v/>
      </c>
      <c r="V27" s="19" t="n"/>
    </row>
    <row r="28" customFormat="1" s="7">
      <c r="B28" s="18" t="n"/>
      <c r="C28" s="14" t="n"/>
      <c r="D28" s="19" t="n"/>
      <c r="E28" s="19" t="n"/>
      <c r="F28" s="19" t="n"/>
      <c r="G28" s="19" t="n"/>
      <c r="H28" s="19" t="n"/>
      <c r="I28" s="12" t="n"/>
      <c r="J28" s="12" t="n"/>
      <c r="K28" s="19" t="n"/>
      <c r="L28" s="19" t="n"/>
      <c r="M28" s="19" t="n"/>
      <c r="N28" s="19" t="n"/>
    </row>
    <row r="29" ht="13.5" customHeight="1">
      <c r="B29" s="23" t="inlineStr">
        <is>
          <t>CRC D&amp;A</t>
        </is>
      </c>
      <c r="C29" s="12" t="n"/>
      <c r="D29" s="157">
        <f>+'Historical Financials'!BX69</f>
        <v/>
      </c>
      <c r="E29" s="157">
        <f>+'Historical Financials'!BY69</f>
        <v/>
      </c>
      <c r="F29" s="157">
        <f>+'Historical Financials'!BZ69</f>
        <v/>
      </c>
      <c r="G29" s="157">
        <f>+'Historical Financials'!CA69</f>
        <v/>
      </c>
      <c r="H29" s="157">
        <f>+'Historical Financials'!CB69</f>
        <v/>
      </c>
      <c r="I29" s="157">
        <f>+'Historical Financials'!CC69</f>
        <v/>
      </c>
      <c r="J29" s="157">
        <f>+'D&amp;A Model - Case 2'!R59</f>
        <v/>
      </c>
      <c r="K29" s="157">
        <f>+'D&amp;A Model - Case 2'!S59</f>
        <v/>
      </c>
      <c r="L29" s="157">
        <f>+'D&amp;A Model - Case 2'!T59</f>
        <v/>
      </c>
      <c r="M29" s="157">
        <f>+'D&amp;A Model - Case 2'!U59</f>
        <v/>
      </c>
      <c r="N29" s="157">
        <f>+'D&amp;A Model - Case 2'!V59</f>
        <v/>
      </c>
      <c r="O29" s="157">
        <f>+'D&amp;A Model - Case 2'!W59</f>
        <v/>
      </c>
      <c r="P29" s="157">
        <f>+'D&amp;A Model - Case 2'!X59</f>
        <v/>
      </c>
      <c r="Q29" s="157">
        <f>+'D&amp;A Model - Case 2'!Y59</f>
        <v/>
      </c>
      <c r="R29" s="157">
        <f>+'D&amp;A Model - Case 2'!Z59</f>
        <v/>
      </c>
      <c r="S29" s="157">
        <f>+'D&amp;A Model - Case 2'!AA59</f>
        <v/>
      </c>
      <c r="T29" s="157">
        <f>+'D&amp;A Model - Case 2'!AB59</f>
        <v/>
      </c>
      <c r="U29" s="157">
        <f>+'D&amp;A Model - Case 2'!AC59</f>
        <v/>
      </c>
      <c r="V29" s="169" t="n"/>
      <c r="W29" s="249">
        <f>_xll.ciqfunctions.udf.CIQ($B$2, "IQ_DA_EST", "FY2024")</f>
        <v/>
      </c>
      <c r="X29" s="249">
        <f>_xll.ciqfunctions.udf.CIQ($B$2, "IQ_DA_EST", "FY2025")</f>
        <v/>
      </c>
    </row>
    <row r="30" customFormat="1" s="1">
      <c r="B30" s="149" t="inlineStr">
        <is>
          <t>CRC EBITDA</t>
        </is>
      </c>
      <c r="C30" s="151" t="n"/>
      <c r="D30" s="151">
        <f>+D16+D29</f>
        <v/>
      </c>
      <c r="E30" s="151">
        <f>+E16+E29</f>
        <v/>
      </c>
      <c r="F30" s="151">
        <f>+F16+F29</f>
        <v/>
      </c>
      <c r="G30" s="151">
        <f>+G16+G29</f>
        <v/>
      </c>
      <c r="H30" s="151">
        <f>+H16+H29</f>
        <v/>
      </c>
      <c r="I30" s="151">
        <f>+I16+I29</f>
        <v/>
      </c>
      <c r="J30" s="151">
        <f>+J16+J29</f>
        <v/>
      </c>
      <c r="K30" s="151">
        <f>+K16+K29</f>
        <v/>
      </c>
      <c r="L30" s="151">
        <f>+L16+L29</f>
        <v/>
      </c>
      <c r="M30" s="151">
        <f>+M16+M29</f>
        <v/>
      </c>
      <c r="N30" s="151">
        <f>+N16+N29</f>
        <v/>
      </c>
      <c r="O30" s="151">
        <f>+O16+O29</f>
        <v/>
      </c>
      <c r="P30" s="151">
        <f>+P16+P29</f>
        <v/>
      </c>
      <c r="Q30" s="151">
        <f>+Q16+Q29</f>
        <v/>
      </c>
      <c r="R30" s="151">
        <f>+R16+R29</f>
        <v/>
      </c>
      <c r="S30" s="151">
        <f>+S16+S29</f>
        <v/>
      </c>
      <c r="T30" s="151">
        <f>+T16+T29</f>
        <v/>
      </c>
      <c r="U30" s="151">
        <f>+U16+U29</f>
        <v/>
      </c>
      <c r="W30" s="151">
        <f>+W16+W29</f>
        <v/>
      </c>
      <c r="X30" s="151">
        <f>+X16+X29</f>
        <v/>
      </c>
    </row>
    <row r="31" customFormat="1" s="7">
      <c r="B31" s="16" t="inlineStr">
        <is>
          <t>Y/Y % Change</t>
        </is>
      </c>
      <c r="C31" s="14" t="n"/>
      <c r="D31" s="15" t="n"/>
      <c r="E31" s="292">
        <f>+E30/D30-1</f>
        <v/>
      </c>
      <c r="F31" s="292">
        <f>+F30/E30-1</f>
        <v/>
      </c>
      <c r="G31" s="292">
        <f>+G30/F30-1</f>
        <v/>
      </c>
      <c r="H31" s="292">
        <f>+H30/G30-1</f>
        <v/>
      </c>
      <c r="I31" s="292">
        <f>+I30/H30-1</f>
        <v/>
      </c>
      <c r="J31" s="292">
        <f>+J30/I30-1</f>
        <v/>
      </c>
      <c r="K31" s="292">
        <f>+K30/J30-1</f>
        <v/>
      </c>
      <c r="L31" s="292">
        <f>+L30/K30-1</f>
        <v/>
      </c>
      <c r="M31" s="292">
        <f>+M30/L30-1</f>
        <v/>
      </c>
      <c r="N31" s="292">
        <f>+N30/M30-1</f>
        <v/>
      </c>
      <c r="O31" s="292">
        <f>+O30/N30-1</f>
        <v/>
      </c>
      <c r="P31" s="292">
        <f>+P30/O30-1</f>
        <v/>
      </c>
      <c r="Q31" s="292">
        <f>+Q30/P30-1</f>
        <v/>
      </c>
      <c r="R31" s="292">
        <f>+R30/Q30-1</f>
        <v/>
      </c>
      <c r="S31" s="292">
        <f>+S30/R30-1</f>
        <v/>
      </c>
      <c r="T31" s="292">
        <f>+T30/S30-1</f>
        <v/>
      </c>
      <c r="U31" s="292">
        <f>+U30/T30-1</f>
        <v/>
      </c>
      <c r="W31" s="292">
        <f>+W30/I30-1</f>
        <v/>
      </c>
      <c r="X31" s="292">
        <f>+X30/W30-1</f>
        <v/>
      </c>
    </row>
    <row r="32" customFormat="1" s="7">
      <c r="B32" s="16" t="inlineStr">
        <is>
          <t>Margin</t>
        </is>
      </c>
      <c r="C32" s="14" t="n"/>
      <c r="D32" s="295">
        <f>+D30/D8</f>
        <v/>
      </c>
      <c r="E32" s="295">
        <f>+E30/E8</f>
        <v/>
      </c>
      <c r="F32" s="295">
        <f>+F30/F8</f>
        <v/>
      </c>
      <c r="G32" s="295">
        <f>+G30/G8</f>
        <v/>
      </c>
      <c r="H32" s="295">
        <f>+H30/H8</f>
        <v/>
      </c>
      <c r="I32" s="295">
        <f>+I30/I8</f>
        <v/>
      </c>
      <c r="J32" s="295">
        <f>+J30/J8</f>
        <v/>
      </c>
      <c r="K32" s="295">
        <f>+K30/K8</f>
        <v/>
      </c>
      <c r="L32" s="295">
        <f>+L30/L8</f>
        <v/>
      </c>
      <c r="M32" s="295">
        <f>+M30/M8</f>
        <v/>
      </c>
      <c r="N32" s="295">
        <f>+N30/N8</f>
        <v/>
      </c>
      <c r="O32" s="295">
        <f>+O30/O8</f>
        <v/>
      </c>
      <c r="P32" s="295">
        <f>+P30/P8</f>
        <v/>
      </c>
      <c r="Q32" s="295">
        <f>+Q30/Q8</f>
        <v/>
      </c>
      <c r="R32" s="295">
        <f>+R30/R8</f>
        <v/>
      </c>
      <c r="S32" s="295">
        <f>+S30/S8</f>
        <v/>
      </c>
      <c r="T32" s="295">
        <f>+T30/T8</f>
        <v/>
      </c>
      <c r="U32" s="295">
        <f>+U30/U8</f>
        <v/>
      </c>
      <c r="W32" s="295">
        <f>+W30/W8</f>
        <v/>
      </c>
      <c r="X32" s="295">
        <f>+X30/X8</f>
        <v/>
      </c>
      <c r="Z32" s="185" t="n"/>
    </row>
    <row r="33" customFormat="1" s="7">
      <c r="B33" s="16" t="n"/>
      <c r="C33" s="14" t="n"/>
      <c r="D33" s="295" t="n"/>
      <c r="E33" s="295" t="n"/>
      <c r="F33" s="295" t="n"/>
      <c r="G33" s="295" t="n"/>
      <c r="H33" s="295" t="n"/>
      <c r="I33" s="295" t="n"/>
      <c r="J33" s="295" t="n"/>
      <c r="K33" s="295" t="n"/>
      <c r="L33" s="295" t="n"/>
      <c r="M33" s="295" t="n"/>
      <c r="N33" s="295" t="n"/>
      <c r="O33" s="295" t="n"/>
      <c r="P33" s="295" t="n"/>
      <c r="Q33" s="295" t="n"/>
      <c r="R33" s="295" t="n"/>
      <c r="S33" s="295" t="n"/>
      <c r="T33" s="295" t="n"/>
      <c r="U33" s="295" t="n"/>
      <c r="W33" s="295" t="n"/>
      <c r="X33" s="295" t="n"/>
    </row>
    <row r="34" customFormat="1" s="7">
      <c r="B34" s="16" t="inlineStr">
        <is>
          <t>Memo: D&amp;A / Revenue</t>
        </is>
      </c>
      <c r="C34" s="14" t="n"/>
      <c r="D34" s="295">
        <f>+D29/D8</f>
        <v/>
      </c>
      <c r="E34" s="295">
        <f>+E29/E8</f>
        <v/>
      </c>
      <c r="F34" s="295">
        <f>+F29/F8</f>
        <v/>
      </c>
      <c r="G34" s="295">
        <f>+G29/G8</f>
        <v/>
      </c>
      <c r="H34" s="295">
        <f>+H29/H8</f>
        <v/>
      </c>
      <c r="I34" s="295">
        <f>+I29/I8</f>
        <v/>
      </c>
      <c r="J34" s="295">
        <f>+J29/J8</f>
        <v/>
      </c>
      <c r="K34" s="295">
        <f>+K29/K8</f>
        <v/>
      </c>
      <c r="L34" s="295">
        <f>+L29/L8</f>
        <v/>
      </c>
      <c r="M34" s="295">
        <f>+M29/M8</f>
        <v/>
      </c>
      <c r="N34" s="295">
        <f>+N29/N8</f>
        <v/>
      </c>
      <c r="O34" s="295">
        <f>+O29/O8</f>
        <v/>
      </c>
      <c r="P34" s="295">
        <f>+P29/P8</f>
        <v/>
      </c>
      <c r="Q34" s="295">
        <f>+Q29/Q8</f>
        <v/>
      </c>
      <c r="R34" s="295">
        <f>+R29/R8</f>
        <v/>
      </c>
      <c r="S34" s="295">
        <f>+S29/S8</f>
        <v/>
      </c>
      <c r="T34" s="295">
        <f>+T29/T8</f>
        <v/>
      </c>
      <c r="U34" s="295">
        <f>+U29/U8</f>
        <v/>
      </c>
      <c r="V34" s="17" t="n"/>
      <c r="W34" s="295">
        <f>+W29/W8</f>
        <v/>
      </c>
      <c r="X34" s="295">
        <f>+X29/X8</f>
        <v/>
      </c>
    </row>
    <row r="35" customFormat="1" s="7">
      <c r="B35" s="16" t="n"/>
      <c r="C35" s="14" t="n"/>
      <c r="D35" s="295" t="n"/>
      <c r="E35" s="295" t="n"/>
      <c r="F35" s="295" t="n"/>
      <c r="G35" s="295" t="n"/>
      <c r="H35" s="295" t="n"/>
      <c r="I35" s="295" t="n"/>
      <c r="J35" s="295" t="n"/>
      <c r="K35" s="295" t="n"/>
      <c r="L35" s="295" t="n"/>
      <c r="M35" s="295" t="n"/>
      <c r="N35" s="295" t="n"/>
      <c r="O35" s="295" t="n"/>
      <c r="P35" s="295" t="n"/>
      <c r="Q35" s="295" t="n"/>
      <c r="R35" s="295" t="n"/>
      <c r="S35" s="295" t="n"/>
      <c r="T35" s="295" t="n"/>
      <c r="U35" s="295" t="n"/>
      <c r="V35" s="17" t="n"/>
      <c r="W35" s="295" t="n"/>
      <c r="X35" s="295" t="n"/>
    </row>
    <row r="36" customFormat="1" s="7">
      <c r="B36" s="269" t="inlineStr">
        <is>
          <t>Memo:</t>
        </is>
      </c>
      <c r="C36" s="14" t="n"/>
      <c r="D36" s="295" t="n"/>
      <c r="E36" s="295" t="n"/>
      <c r="F36" s="295" t="n"/>
      <c r="G36" s="295" t="n"/>
      <c r="H36" s="295" t="n"/>
      <c r="I36" s="295" t="n"/>
      <c r="J36" s="295" t="n"/>
      <c r="K36" s="295" t="n"/>
      <c r="L36" s="295" t="n"/>
      <c r="M36" s="295" t="n"/>
      <c r="N36" s="295" t="n"/>
      <c r="O36" s="295" t="n"/>
      <c r="P36" s="295" t="n"/>
      <c r="Q36" s="295" t="n"/>
      <c r="R36" s="295" t="n"/>
      <c r="S36" s="295" t="n"/>
      <c r="T36" s="295" t="n"/>
      <c r="U36" s="295" t="n"/>
      <c r="V36" s="17" t="n"/>
      <c r="W36" s="295" t="n"/>
      <c r="X36" s="295" t="n"/>
    </row>
    <row r="37" customFormat="1" s="7">
      <c r="B37" s="16" t="inlineStr">
        <is>
          <t>Implied Cash Costs</t>
        </is>
      </c>
      <c r="C37" s="14" t="n"/>
      <c r="D37" s="14">
        <f>+D8-D30</f>
        <v/>
      </c>
      <c r="E37" s="14">
        <f>+E8-E30</f>
        <v/>
      </c>
      <c r="F37" s="14">
        <f>+F8-F30</f>
        <v/>
      </c>
      <c r="G37" s="14">
        <f>+G8-G30</f>
        <v/>
      </c>
      <c r="H37" s="14">
        <f>+H8-H30</f>
        <v/>
      </c>
      <c r="I37" s="14">
        <f>+I8-I30</f>
        <v/>
      </c>
      <c r="J37" s="14">
        <f>+J8-J30</f>
        <v/>
      </c>
      <c r="K37" s="14">
        <f>+K8-K30</f>
        <v/>
      </c>
      <c r="L37" s="14">
        <f>+L8-L30</f>
        <v/>
      </c>
      <c r="M37" s="14">
        <f>+M8-M30</f>
        <v/>
      </c>
      <c r="N37" s="14">
        <f>+N8-N30</f>
        <v/>
      </c>
      <c r="O37" s="14">
        <f>+O8-O30</f>
        <v/>
      </c>
      <c r="P37" s="14">
        <f>+P8-P30</f>
        <v/>
      </c>
      <c r="Q37" s="14">
        <f>+Q8-Q30</f>
        <v/>
      </c>
      <c r="R37" s="14">
        <f>+R8-R30</f>
        <v/>
      </c>
      <c r="S37" s="14">
        <f>+S8-S30</f>
        <v/>
      </c>
      <c r="T37" s="14">
        <f>+T8-T30</f>
        <v/>
      </c>
      <c r="U37" s="14">
        <f>+U8-U30</f>
        <v/>
      </c>
      <c r="V37" s="17" t="n"/>
      <c r="W37" s="14">
        <f>+W8-W30</f>
        <v/>
      </c>
      <c r="X37" s="14">
        <f>+X8-X30</f>
        <v/>
      </c>
    </row>
    <row r="38" customFormat="1" s="7">
      <c r="B38" s="18" t="inlineStr">
        <is>
          <t>Y/Y % Change</t>
        </is>
      </c>
      <c r="C38" s="14" t="n"/>
      <c r="D38" s="295" t="n"/>
      <c r="E38" s="292">
        <f>+E37/D37-1</f>
        <v/>
      </c>
      <c r="F38" s="292">
        <f>+F37/E37-1</f>
        <v/>
      </c>
      <c r="G38" s="292">
        <f>+G37/F37-1</f>
        <v/>
      </c>
      <c r="H38" s="292">
        <f>+H37/G37-1</f>
        <v/>
      </c>
      <c r="I38" s="292">
        <f>+I37/H37-1</f>
        <v/>
      </c>
      <c r="J38" s="292">
        <f>+J37/I37-1</f>
        <v/>
      </c>
      <c r="K38" s="292">
        <f>+K37/J37-1</f>
        <v/>
      </c>
      <c r="L38" s="292">
        <f>+L37/K37-1</f>
        <v/>
      </c>
      <c r="M38" s="292">
        <f>+M37/L37-1</f>
        <v/>
      </c>
      <c r="N38" s="292">
        <f>+N37/M37-1</f>
        <v/>
      </c>
      <c r="O38" s="292">
        <f>+O37/N37-1</f>
        <v/>
      </c>
      <c r="P38" s="292">
        <f>+P37/O37-1</f>
        <v/>
      </c>
      <c r="Q38" s="292">
        <f>+Q37/P37-1</f>
        <v/>
      </c>
      <c r="R38" s="292">
        <f>+R37/Q37-1</f>
        <v/>
      </c>
      <c r="S38" s="292">
        <f>+S37/R37-1</f>
        <v/>
      </c>
      <c r="T38" s="292">
        <f>+T37/S37-1</f>
        <v/>
      </c>
      <c r="U38" s="292">
        <f>+U37/T37-1</f>
        <v/>
      </c>
      <c r="W38" s="292">
        <f>+W37/I37-1</f>
        <v/>
      </c>
      <c r="X38" s="292">
        <f>+X37/W37-1</f>
        <v/>
      </c>
    </row>
    <row r="39" customFormat="1" s="7">
      <c r="B39" s="18" t="inlineStr">
        <is>
          <t>% of Revenue</t>
        </is>
      </c>
      <c r="C39" s="14" t="n"/>
      <c r="D39" s="295">
        <f>+D37/D8</f>
        <v/>
      </c>
      <c r="E39" s="295">
        <f>+E37/E8</f>
        <v/>
      </c>
      <c r="F39" s="295">
        <f>+F37/F8</f>
        <v/>
      </c>
      <c r="G39" s="295">
        <f>+G37/G8</f>
        <v/>
      </c>
      <c r="H39" s="295">
        <f>+H37/H8</f>
        <v/>
      </c>
      <c r="I39" s="295">
        <f>+I37/I8</f>
        <v/>
      </c>
      <c r="J39" s="295">
        <f>+J37/J8</f>
        <v/>
      </c>
      <c r="K39" s="295">
        <f>+K37/K8</f>
        <v/>
      </c>
      <c r="L39" s="295">
        <f>+L37/L8</f>
        <v/>
      </c>
      <c r="M39" s="295">
        <f>+M37/M8</f>
        <v/>
      </c>
      <c r="N39" s="295">
        <f>+N37/N8</f>
        <v/>
      </c>
      <c r="O39" s="295">
        <f>+O37/O8</f>
        <v/>
      </c>
      <c r="P39" s="295">
        <f>+P37/P8</f>
        <v/>
      </c>
      <c r="Q39" s="295">
        <f>+Q37/Q8</f>
        <v/>
      </c>
      <c r="R39" s="295">
        <f>+R37/R8</f>
        <v/>
      </c>
      <c r="S39" s="295">
        <f>+S37/S8</f>
        <v/>
      </c>
      <c r="T39" s="295">
        <f>+T37/T8</f>
        <v/>
      </c>
      <c r="U39" s="295">
        <f>+U37/U8</f>
        <v/>
      </c>
      <c r="V39" s="17" t="n"/>
      <c r="W39" s="295">
        <f>+W37/W8</f>
        <v/>
      </c>
      <c r="X39" s="295">
        <f>+X37/X8</f>
        <v/>
      </c>
    </row>
    <row r="40" customFormat="1" s="7">
      <c r="B40" s="168" t="n"/>
      <c r="C40" s="14" t="n"/>
      <c r="D40" s="19" t="n"/>
      <c r="E40" s="19" t="n"/>
      <c r="F40" s="19" t="n"/>
      <c r="G40" s="19" t="n"/>
      <c r="H40" s="19" t="n"/>
      <c r="I40" s="19" t="n"/>
      <c r="J40" s="19" t="n"/>
      <c r="K40" s="19" t="n"/>
      <c r="L40" s="19" t="n"/>
      <c r="M40" s="19" t="n"/>
      <c r="N40" s="19" t="n"/>
    </row>
    <row r="41" customFormat="1" s="7">
      <c r="B41" s="23" t="inlineStr">
        <is>
          <t>Capex</t>
        </is>
      </c>
      <c r="C41" s="14" t="n"/>
      <c r="D41" s="159">
        <f>+-'Historical Financials'!BX90</f>
        <v/>
      </c>
      <c r="E41" s="159">
        <f>+-'Historical Financials'!BY90</f>
        <v/>
      </c>
      <c r="F41" s="159">
        <f>+-'Historical Financials'!BZ90</f>
        <v/>
      </c>
      <c r="G41" s="159">
        <f>+-'Historical Financials'!CA90</f>
        <v/>
      </c>
      <c r="H41" s="159">
        <f>+-'Historical Financials'!CB90</f>
        <v/>
      </c>
      <c r="I41" s="159">
        <f>+-'Historical Financials'!CC90</f>
        <v/>
      </c>
      <c r="J41" s="159">
        <f>+-'Historical Financials'!CD90</f>
        <v/>
      </c>
      <c r="K41" s="12">
        <f>K42*K8</f>
        <v/>
      </c>
      <c r="L41" s="12">
        <f>L42*L8</f>
        <v/>
      </c>
      <c r="M41" s="12">
        <f>M42*M8</f>
        <v/>
      </c>
      <c r="N41" s="12">
        <f>N42*N8</f>
        <v/>
      </c>
      <c r="O41" s="12">
        <f>O42*O8</f>
        <v/>
      </c>
      <c r="P41" s="12">
        <f>P42*P8</f>
        <v/>
      </c>
      <c r="Q41" s="12">
        <f>Q42*Q8</f>
        <v/>
      </c>
      <c r="R41" s="12">
        <f>R42*R8</f>
        <v/>
      </c>
      <c r="S41" s="12">
        <f>S42*S8</f>
        <v/>
      </c>
      <c r="T41" s="12">
        <f>T42*T8</f>
        <v/>
      </c>
      <c r="U41" s="12">
        <f>U42*U8</f>
        <v/>
      </c>
      <c r="W41" s="250">
        <f>-_xll.ciqfunctions.udf.CIQ($B$2, "IQ_CAPEX_EST", "FY2024")</f>
        <v/>
      </c>
      <c r="X41" s="250">
        <f>-_xll.ciqfunctions.udf.CIQ($B$2, "IQ_CAPEX_EST", "FY2025")</f>
        <v/>
      </c>
    </row>
    <row r="42" customFormat="1" s="7">
      <c r="B42" s="13" t="inlineStr">
        <is>
          <t>% of Revenue</t>
        </is>
      </c>
      <c r="C42" s="14" t="n"/>
      <c r="D42" s="15">
        <f>D41/D8</f>
        <v/>
      </c>
      <c r="E42" s="15">
        <f>E41/E8</f>
        <v/>
      </c>
      <c r="F42" s="15">
        <f>F41/F8</f>
        <v/>
      </c>
      <c r="G42" s="15">
        <f>G41/G8</f>
        <v/>
      </c>
      <c r="H42" s="15">
        <f>H41/H8</f>
        <v/>
      </c>
      <c r="I42" s="15">
        <f>I41/I8</f>
        <v/>
      </c>
      <c r="J42" s="15">
        <f>J41/J8</f>
        <v/>
      </c>
      <c r="K42" s="17" t="n">
        <v>0.24</v>
      </c>
      <c r="L42" s="17" t="n">
        <v>0.22</v>
      </c>
      <c r="M42" s="17" t="n">
        <v>0.2</v>
      </c>
      <c r="N42" s="17" t="n">
        <v>0.19</v>
      </c>
      <c r="O42" s="17" t="n">
        <v>0.18</v>
      </c>
      <c r="P42" s="17" t="n">
        <v>0.17</v>
      </c>
      <c r="Q42" s="17" t="n">
        <v>0.17</v>
      </c>
      <c r="R42" s="17" t="n">
        <v>0.17</v>
      </c>
      <c r="S42" s="17" t="n">
        <v>0.17</v>
      </c>
      <c r="T42" s="17" t="n">
        <v>0.17</v>
      </c>
      <c r="U42" s="17" t="n">
        <v>0.17</v>
      </c>
      <c r="W42" s="15">
        <f>W41/W8</f>
        <v/>
      </c>
      <c r="X42" s="15">
        <f>X41/X8</f>
        <v/>
      </c>
    </row>
    <row r="43" ht="13.5" customFormat="1" customHeight="1" s="7">
      <c r="B43" s="23" t="n"/>
      <c r="C43" s="14" t="n"/>
      <c r="D43" s="157" t="n"/>
      <c r="E43" s="157" t="n"/>
      <c r="F43" s="157" t="n"/>
      <c r="G43" s="157" t="n"/>
      <c r="H43" s="157" t="n"/>
      <c r="I43" s="25" t="n"/>
      <c r="J43" s="25" t="n"/>
      <c r="K43" s="25" t="n"/>
      <c r="L43" s="25" t="n"/>
      <c r="M43" s="25" t="n"/>
      <c r="N43" s="25" t="n"/>
      <c r="O43" s="25" t="n"/>
      <c r="P43" s="25" t="n"/>
      <c r="Q43" s="25" t="n"/>
      <c r="R43" s="25" t="n"/>
      <c r="S43" s="25" t="n"/>
      <c r="T43" s="25" t="n"/>
      <c r="U43" s="25" t="n"/>
      <c r="W43" s="157" t="n"/>
      <c r="X43" s="157" t="n"/>
    </row>
    <row r="44" customFormat="1" s="7">
      <c r="B44" s="1" t="inlineStr">
        <is>
          <t>CRC EBITDA - Capex</t>
        </is>
      </c>
      <c r="C44" s="14" t="n"/>
      <c r="D44" s="151">
        <f>+D30-D41</f>
        <v/>
      </c>
      <c r="E44" s="151">
        <f>+E30-E41</f>
        <v/>
      </c>
      <c r="F44" s="151">
        <f>+F30-F41</f>
        <v/>
      </c>
      <c r="G44" s="151">
        <f>+G30-G41</f>
        <v/>
      </c>
      <c r="H44" s="151">
        <f>+H30-H41</f>
        <v/>
      </c>
      <c r="I44" s="151">
        <f>+I30-I41</f>
        <v/>
      </c>
      <c r="J44" s="151">
        <f>+J30-J41</f>
        <v/>
      </c>
      <c r="K44" s="151">
        <f>+K30-K41</f>
        <v/>
      </c>
      <c r="L44" s="151">
        <f>+L30-L41</f>
        <v/>
      </c>
      <c r="M44" s="151">
        <f>+M30-M41</f>
        <v/>
      </c>
      <c r="N44" s="151">
        <f>+N30-N41</f>
        <v/>
      </c>
      <c r="O44" s="151">
        <f>+O30-O41</f>
        <v/>
      </c>
      <c r="P44" s="151">
        <f>+P30-P41</f>
        <v/>
      </c>
      <c r="Q44" s="151">
        <f>+Q30-Q41</f>
        <v/>
      </c>
      <c r="R44" s="151">
        <f>+R30-R41</f>
        <v/>
      </c>
      <c r="S44" s="151">
        <f>+S30-S41</f>
        <v/>
      </c>
      <c r="T44" s="151">
        <f>+T30-T41</f>
        <v/>
      </c>
      <c r="U44" s="151">
        <f>+U30-U41</f>
        <v/>
      </c>
      <c r="W44" s="151">
        <f>+W30-W41</f>
        <v/>
      </c>
      <c r="X44" s="151">
        <f>+X30-X41</f>
        <v/>
      </c>
    </row>
    <row r="45" customFormat="1" s="7">
      <c r="B45" s="13" t="inlineStr">
        <is>
          <t>Y/Y % Change</t>
        </is>
      </c>
      <c r="C45" s="14" t="n"/>
      <c r="D45" s="15" t="n"/>
      <c r="E45" s="292">
        <f>+E44/D44-1</f>
        <v/>
      </c>
      <c r="F45" s="292">
        <f>+F44/E44-1</f>
        <v/>
      </c>
      <c r="G45" s="292">
        <f>+G44/F44-1</f>
        <v/>
      </c>
      <c r="H45" s="292">
        <f>+H44/G44-1</f>
        <v/>
      </c>
      <c r="I45" s="292">
        <f>+I44/H44-1</f>
        <v/>
      </c>
      <c r="J45" s="292">
        <f>+J44/I44-1</f>
        <v/>
      </c>
      <c r="K45" s="292">
        <f>+K44/J44-1</f>
        <v/>
      </c>
      <c r="L45" s="292">
        <f>+L44/K44-1</f>
        <v/>
      </c>
      <c r="M45" s="292">
        <f>+M44/L44-1</f>
        <v/>
      </c>
      <c r="N45" s="292">
        <f>+N44/M44-1</f>
        <v/>
      </c>
      <c r="O45" s="292">
        <f>+O44/N44-1</f>
        <v/>
      </c>
      <c r="P45" s="292">
        <f>+P44/O44-1</f>
        <v/>
      </c>
      <c r="Q45" s="292">
        <f>+Q44/P44-1</f>
        <v/>
      </c>
      <c r="R45" s="292">
        <f>+R44/Q44-1</f>
        <v/>
      </c>
      <c r="S45" s="292">
        <f>+S44/R44-1</f>
        <v/>
      </c>
      <c r="T45" s="292">
        <f>+T44/S44-1</f>
        <v/>
      </c>
      <c r="U45" s="292">
        <f>+U44/T44-1</f>
        <v/>
      </c>
      <c r="W45" s="292">
        <f>+W44/I44-1</f>
        <v/>
      </c>
      <c r="X45" s="292">
        <f>+X44/W44-1</f>
        <v/>
      </c>
    </row>
    <row r="46" customFormat="1" s="7">
      <c r="B46" s="13" t="inlineStr">
        <is>
          <t>Margin</t>
        </is>
      </c>
      <c r="C46" s="14" t="n"/>
      <c r="D46" s="295">
        <f>+D44/D8</f>
        <v/>
      </c>
      <c r="E46" s="295">
        <f>+E44/E8</f>
        <v/>
      </c>
      <c r="F46" s="295">
        <f>+F44/F8</f>
        <v/>
      </c>
      <c r="G46" s="295">
        <f>+G44/G8</f>
        <v/>
      </c>
      <c r="H46" s="295">
        <f>+H44/H8</f>
        <v/>
      </c>
      <c r="I46" s="295">
        <f>+I44/I8</f>
        <v/>
      </c>
      <c r="J46" s="295">
        <f>+J44/J8</f>
        <v/>
      </c>
      <c r="K46" s="295">
        <f>+K44/K8</f>
        <v/>
      </c>
      <c r="L46" s="295">
        <f>+L44/L8</f>
        <v/>
      </c>
      <c r="M46" s="295">
        <f>+M44/M8</f>
        <v/>
      </c>
      <c r="N46" s="295">
        <f>+N44/N8</f>
        <v/>
      </c>
      <c r="O46" s="295">
        <f>+O44/O8</f>
        <v/>
      </c>
      <c r="P46" s="295">
        <f>+P44/P8</f>
        <v/>
      </c>
      <c r="Q46" s="295">
        <f>+Q44/Q8</f>
        <v/>
      </c>
      <c r="R46" s="295">
        <f>+R44/R8</f>
        <v/>
      </c>
      <c r="S46" s="295">
        <f>+S44/S8</f>
        <v/>
      </c>
      <c r="T46" s="295">
        <f>+T44/T8</f>
        <v/>
      </c>
      <c r="U46" s="295">
        <f>+U44/U8</f>
        <v/>
      </c>
      <c r="W46" s="295">
        <f>+W44/W8</f>
        <v/>
      </c>
      <c r="X46" s="295">
        <f>+X44/X8</f>
        <v/>
      </c>
    </row>
    <row r="47" customFormat="1" s="7">
      <c r="B47" s="18" t="n"/>
      <c r="C47" s="14" t="n"/>
      <c r="D47" s="19" t="n"/>
      <c r="E47" s="19" t="n"/>
      <c r="F47" s="19" t="n"/>
      <c r="G47" s="19" t="n"/>
      <c r="H47" s="19" t="n"/>
      <c r="I47" s="19" t="n"/>
      <c r="J47" s="19" t="n"/>
      <c r="K47" s="19" t="n"/>
      <c r="L47" s="19" t="n"/>
      <c r="M47" s="19" t="n"/>
      <c r="N47" s="19" t="n"/>
    </row>
    <row r="48">
      <c r="B48" s="2" t="inlineStr">
        <is>
          <t>Interest</t>
        </is>
      </c>
      <c r="C48" s="12" t="n"/>
      <c r="D48" s="159">
        <f>+-'Historical Financials'!BX80</f>
        <v/>
      </c>
      <c r="E48" s="159">
        <f>+-'Historical Financials'!BY80</f>
        <v/>
      </c>
      <c r="F48" s="159">
        <f>+-'Historical Financials'!BZ80</f>
        <v/>
      </c>
      <c r="G48" s="159">
        <f>+-'Historical Financials'!CA80</f>
        <v/>
      </c>
      <c r="H48" s="159">
        <f>+-'Historical Financials'!CB80</f>
        <v/>
      </c>
      <c r="I48" s="159">
        <f>+-'Historical Financials'!CC80</f>
        <v/>
      </c>
      <c r="J48" s="159">
        <f>+-'Historical Financials'!CD80</f>
        <v/>
      </c>
      <c r="K48" s="12">
        <f>+MAX(K49*AVERAGE(J66),0)</f>
        <v/>
      </c>
      <c r="L48" s="12">
        <f>+MAX(L49*AVERAGE(K66),0)</f>
        <v/>
      </c>
      <c r="M48" s="12">
        <f>+MAX(M49*AVERAGE(L66),0)</f>
        <v/>
      </c>
      <c r="N48" s="12">
        <f>+MAX(N49*AVERAGE(M66),0)</f>
        <v/>
      </c>
      <c r="O48" s="12">
        <f>+MAX(O49*AVERAGE(N66),0)</f>
        <v/>
      </c>
      <c r="P48" s="12">
        <f>+MAX(P49*AVERAGE(O66),0)</f>
        <v/>
      </c>
      <c r="Q48" s="12">
        <f>+MAX(Q49*AVERAGE(P66),0)</f>
        <v/>
      </c>
      <c r="R48" s="12">
        <f>+MAX(R49*AVERAGE(Q66),0)</f>
        <v/>
      </c>
      <c r="S48" s="12">
        <f>+MAX(S49*AVERAGE(R66),0)</f>
        <v/>
      </c>
      <c r="T48" s="12">
        <f>+MAX(T49*AVERAGE(S66),0)</f>
        <v/>
      </c>
      <c r="U48" s="12">
        <f>+MAX(U49*AVERAGE(T66),0)</f>
        <v/>
      </c>
      <c r="W48" s="178" t="n">
        <v>0</v>
      </c>
      <c r="X48" s="27">
        <f>+J48</f>
        <v/>
      </c>
    </row>
    <row r="49" customFormat="1" s="7">
      <c r="B49" s="13" t="inlineStr">
        <is>
          <t>Rate %</t>
        </is>
      </c>
      <c r="C49" s="14" t="n"/>
      <c r="D49" s="22" t="inlineStr">
        <is>
          <t xml:space="preserve">n/m </t>
        </is>
      </c>
      <c r="E49" s="22" t="inlineStr">
        <is>
          <t xml:space="preserve">n/m </t>
        </is>
      </c>
      <c r="F49" s="22" t="inlineStr">
        <is>
          <t xml:space="preserve">n/m </t>
        </is>
      </c>
      <c r="G49" s="22" t="inlineStr">
        <is>
          <t xml:space="preserve">n/m </t>
        </is>
      </c>
      <c r="H49" s="22" t="inlineStr">
        <is>
          <t xml:space="preserve">n/m </t>
        </is>
      </c>
      <c r="I49" s="22" t="inlineStr">
        <is>
          <t xml:space="preserve">n/m </t>
        </is>
      </c>
      <c r="J49" s="22" t="inlineStr">
        <is>
          <t xml:space="preserve">n/m </t>
        </is>
      </c>
      <c r="K49" s="296" t="n">
        <v>0</v>
      </c>
      <c r="L49" s="296" t="n">
        <v>0</v>
      </c>
      <c r="M49" s="296" t="n">
        <v>0</v>
      </c>
      <c r="N49" s="296" t="n">
        <v>0</v>
      </c>
      <c r="O49" s="296" t="n">
        <v>0</v>
      </c>
      <c r="P49" s="296" t="n">
        <v>0</v>
      </c>
      <c r="Q49" s="296" t="n">
        <v>0</v>
      </c>
      <c r="R49" s="296" t="n">
        <v>0</v>
      </c>
      <c r="S49" s="296" t="n">
        <v>0</v>
      </c>
      <c r="T49" s="296" t="n">
        <v>0</v>
      </c>
      <c r="U49" s="296" t="n">
        <v>0</v>
      </c>
      <c r="W49" s="22" t="inlineStr">
        <is>
          <t xml:space="preserve">n/m </t>
        </is>
      </c>
      <c r="X49" s="22" t="inlineStr">
        <is>
          <t xml:space="preserve">n/m </t>
        </is>
      </c>
    </row>
    <row r="50" customFormat="1" s="7">
      <c r="B50" s="13" t="n"/>
      <c r="C50" s="14" t="n"/>
      <c r="D50" s="22" t="n"/>
      <c r="E50" s="22" t="n"/>
      <c r="F50" s="22" t="n"/>
      <c r="G50" s="22" t="n"/>
      <c r="H50" s="17" t="n"/>
      <c r="I50" s="17" t="n"/>
      <c r="J50" s="17" t="n"/>
      <c r="K50" s="17" t="n"/>
      <c r="L50" s="17" t="n"/>
      <c r="M50" s="19" t="n"/>
      <c r="N50" s="19" t="n"/>
      <c r="O50" s="19" t="n"/>
      <c r="P50" s="19" t="n"/>
      <c r="Q50" s="19" t="n"/>
      <c r="R50" s="19" t="n"/>
      <c r="S50" s="19" t="n"/>
      <c r="T50" s="19" t="n"/>
      <c r="U50" s="19" t="n"/>
    </row>
    <row r="51">
      <c r="B51" s="2" t="inlineStr">
        <is>
          <t>Taxes</t>
        </is>
      </c>
      <c r="C51" s="12" t="n"/>
      <c r="D51" s="12">
        <f>+(D16-D48)*D52</f>
        <v/>
      </c>
      <c r="E51" s="12">
        <f>+(E16-E48)*E52</f>
        <v/>
      </c>
      <c r="F51" s="12">
        <f>+(F16-F48)*F52</f>
        <v/>
      </c>
      <c r="G51" s="12">
        <f>+(G16-G48)*G52</f>
        <v/>
      </c>
      <c r="H51" s="12">
        <f>+(H16-H48)*H52</f>
        <v/>
      </c>
      <c r="I51" s="12">
        <f>+(I16-I48)*I52</f>
        <v/>
      </c>
      <c r="J51" s="12">
        <f>+(J16-J48)*J52</f>
        <v/>
      </c>
      <c r="K51" s="12">
        <f>+(K16-K48)*K52</f>
        <v/>
      </c>
      <c r="L51" s="12">
        <f>+(L16-L48)*L52</f>
        <v/>
      </c>
      <c r="M51" s="12">
        <f>+(M16-M48)*M52</f>
        <v/>
      </c>
      <c r="N51" s="12">
        <f>+(N16-N48)*N52</f>
        <v/>
      </c>
      <c r="O51" s="12">
        <f>+(O16-O48)*O52</f>
        <v/>
      </c>
      <c r="P51" s="12">
        <f>+(P16-P48)*P52</f>
        <v/>
      </c>
      <c r="Q51" s="12">
        <f>+(Q16-Q48)*Q52</f>
        <v/>
      </c>
      <c r="R51" s="12">
        <f>+(R16-R48)*R52</f>
        <v/>
      </c>
      <c r="S51" s="12">
        <f>+(S16-S48)*S52</f>
        <v/>
      </c>
      <c r="T51" s="12">
        <f>+(T16-T48)*T52</f>
        <v/>
      </c>
      <c r="U51" s="12">
        <f>+(U16-U48)*U52</f>
        <v/>
      </c>
      <c r="W51" s="12">
        <f>+(W16-W48)*W52</f>
        <v/>
      </c>
      <c r="X51" s="12">
        <f>+(X16-X48)*X52</f>
        <v/>
      </c>
    </row>
    <row r="52">
      <c r="B52" s="13" t="inlineStr">
        <is>
          <t>ETR %</t>
        </is>
      </c>
      <c r="C52" s="12" t="n"/>
      <c r="D52" s="296" t="n">
        <v>0.2</v>
      </c>
      <c r="E52" s="295">
        <f>D52</f>
        <v/>
      </c>
      <c r="F52" s="295">
        <f>E52</f>
        <v/>
      </c>
      <c r="G52" s="295">
        <f>F52</f>
        <v/>
      </c>
      <c r="H52" s="295">
        <f>G52</f>
        <v/>
      </c>
      <c r="I52" s="295">
        <f>H52</f>
        <v/>
      </c>
      <c r="J52" s="295">
        <f>I52</f>
        <v/>
      </c>
      <c r="K52" s="295">
        <f>J52</f>
        <v/>
      </c>
      <c r="L52" s="295">
        <f>K52</f>
        <v/>
      </c>
      <c r="M52" s="295">
        <f>L52</f>
        <v/>
      </c>
      <c r="N52" s="295">
        <f>M52</f>
        <v/>
      </c>
      <c r="O52" s="295">
        <f>N52</f>
        <v/>
      </c>
      <c r="P52" s="295">
        <f>O52</f>
        <v/>
      </c>
      <c r="Q52" s="295">
        <f>P52</f>
        <v/>
      </c>
      <c r="R52" s="295">
        <f>Q52</f>
        <v/>
      </c>
      <c r="S52" s="295">
        <f>R52</f>
        <v/>
      </c>
      <c r="T52" s="295">
        <f>S52</f>
        <v/>
      </c>
      <c r="U52" s="295">
        <f>T52</f>
        <v/>
      </c>
      <c r="W52" s="297">
        <f>_xll.ciqfunctions.udf.CIQ($B$2, "IQ_EFFECTIVE_TAX_EST", "FY2024")/100</f>
        <v/>
      </c>
      <c r="X52" s="297">
        <f>_xll.ciqfunctions.udf.CIQ($B$2, "IQ_EFFECTIVE_TAX_EST", "FY2025")/100</f>
        <v/>
      </c>
    </row>
    <row r="53">
      <c r="B53" s="13" t="n"/>
      <c r="C53" s="12" t="n"/>
      <c r="D53" s="17" t="n"/>
      <c r="E53" s="19" t="n"/>
      <c r="F53" s="19" t="n"/>
      <c r="G53" s="19" t="n"/>
      <c r="H53" s="19" t="n"/>
      <c r="I53" s="19" t="n"/>
      <c r="J53" s="19" t="n"/>
      <c r="K53" s="19" t="n"/>
      <c r="L53" s="19" t="n"/>
      <c r="M53" s="19" t="n"/>
      <c r="N53" s="19" t="n"/>
      <c r="O53" s="19" t="n"/>
      <c r="P53" s="19" t="n"/>
      <c r="Q53" s="19" t="n"/>
      <c r="R53" s="19" t="n"/>
      <c r="S53" s="19" t="n"/>
      <c r="T53" s="19" t="n"/>
      <c r="U53" s="19" t="n"/>
    </row>
    <row r="54" customFormat="1" s="152">
      <c r="B54" s="170" t="inlineStr">
        <is>
          <t>Recurring FCF</t>
        </is>
      </c>
      <c r="C54" s="150" t="n"/>
      <c r="D54" s="151">
        <f>+D44-D48-D51</f>
        <v/>
      </c>
      <c r="E54" s="151">
        <f>+E44-E48-E51</f>
        <v/>
      </c>
      <c r="F54" s="151">
        <f>+F44-F48-F51</f>
        <v/>
      </c>
      <c r="G54" s="151">
        <f>+G44-G48-G51</f>
        <v/>
      </c>
      <c r="H54" s="151">
        <f>+H44-H48-H51</f>
        <v/>
      </c>
      <c r="I54" s="151">
        <f>+I44-I48-I51</f>
        <v/>
      </c>
      <c r="J54" s="151">
        <f>+J44-J48-J51</f>
        <v/>
      </c>
      <c r="K54" s="151">
        <f>+K44-K48-K51</f>
        <v/>
      </c>
      <c r="L54" s="151">
        <f>+L44-L48-L51</f>
        <v/>
      </c>
      <c r="M54" s="151">
        <f>+M44-M48-M51</f>
        <v/>
      </c>
      <c r="N54" s="151">
        <f>+N44-N48-N51</f>
        <v/>
      </c>
      <c r="O54" s="151">
        <f>+O44-O48-O51</f>
        <v/>
      </c>
      <c r="P54" s="151">
        <f>+P44-P48-P51</f>
        <v/>
      </c>
      <c r="Q54" s="151">
        <f>+Q44-Q48-Q51</f>
        <v/>
      </c>
      <c r="R54" s="151">
        <f>+R44-R48-R51</f>
        <v/>
      </c>
      <c r="S54" s="151">
        <f>+S44-S48-S51</f>
        <v/>
      </c>
      <c r="T54" s="151">
        <f>+T44-T48-T51</f>
        <v/>
      </c>
      <c r="U54" s="151">
        <f>+U44-U48-U51</f>
        <v/>
      </c>
      <c r="W54" s="151">
        <f>+W44-W48-W51</f>
        <v/>
      </c>
      <c r="X54" s="151">
        <f>+X44-X48-X51</f>
        <v/>
      </c>
    </row>
    <row r="55" customFormat="1" s="7">
      <c r="B55" s="13" t="inlineStr">
        <is>
          <t>Y/Y % Change</t>
        </is>
      </c>
      <c r="C55" s="14" t="n"/>
      <c r="D55" s="15" t="n"/>
      <c r="E55" s="292">
        <f>+E54/D54-1</f>
        <v/>
      </c>
      <c r="F55" s="292">
        <f>+F54/E54-1</f>
        <v/>
      </c>
      <c r="G55" s="292">
        <f>+G54/F54-1</f>
        <v/>
      </c>
      <c r="H55" s="292">
        <f>+H54/G54-1</f>
        <v/>
      </c>
      <c r="I55" s="292">
        <f>+I54/H54-1</f>
        <v/>
      </c>
      <c r="J55" s="292">
        <f>+J54/I54-1</f>
        <v/>
      </c>
      <c r="K55" s="292">
        <f>+K54/J54-1</f>
        <v/>
      </c>
      <c r="L55" s="292">
        <f>+L54/K54-1</f>
        <v/>
      </c>
      <c r="M55" s="292">
        <f>+M54/L54-1</f>
        <v/>
      </c>
      <c r="N55" s="292">
        <f>+N54/M54-1</f>
        <v/>
      </c>
      <c r="O55" s="292">
        <f>+O54/N54-1</f>
        <v/>
      </c>
      <c r="P55" s="292">
        <f>+P54/O54-1</f>
        <v/>
      </c>
      <c r="Q55" s="292">
        <f>+Q54/P54-1</f>
        <v/>
      </c>
      <c r="R55" s="292">
        <f>+R54/Q54-1</f>
        <v/>
      </c>
      <c r="S55" s="292">
        <f>+S54/R54-1</f>
        <v/>
      </c>
      <c r="T55" s="292">
        <f>+T54/S54-1</f>
        <v/>
      </c>
      <c r="U55" s="292">
        <f>+U54/T54-1</f>
        <v/>
      </c>
      <c r="W55" s="292">
        <f>+W54/I54-1</f>
        <v/>
      </c>
      <c r="X55" s="292">
        <f>+X54/W54-1</f>
        <v/>
      </c>
    </row>
    <row r="56" customFormat="1" s="7">
      <c r="B56" s="13" t="n"/>
      <c r="C56" s="14" t="n"/>
      <c r="D56" s="15" t="n"/>
      <c r="E56" s="292" t="n"/>
      <c r="F56" s="292" t="n"/>
      <c r="G56" s="292" t="n"/>
      <c r="H56" s="292" t="n"/>
      <c r="I56" s="292" t="n"/>
      <c r="J56" s="292" t="n"/>
      <c r="K56" s="292" t="n"/>
      <c r="L56" s="292" t="n"/>
      <c r="M56" s="292" t="n"/>
      <c r="N56" s="292" t="n"/>
      <c r="O56" s="292" t="n"/>
      <c r="P56" s="292" t="n"/>
      <c r="Q56" s="292" t="n"/>
      <c r="R56" s="292" t="n"/>
      <c r="S56" s="292" t="n"/>
      <c r="T56" s="292" t="n"/>
      <c r="U56" s="292" t="n"/>
      <c r="W56" s="292" t="n"/>
      <c r="X56" s="292" t="n"/>
    </row>
    <row r="57" customFormat="1" s="7">
      <c r="B57" s="21" t="inlineStr">
        <is>
          <t>Memo:</t>
        </is>
      </c>
      <c r="C57" s="14" t="n"/>
      <c r="D57" s="15" t="n"/>
      <c r="E57" s="292" t="n"/>
      <c r="F57" s="292" t="n"/>
      <c r="G57" s="292" t="n"/>
      <c r="H57" s="292" t="n"/>
      <c r="I57" s="292" t="n"/>
      <c r="J57" s="292" t="n"/>
      <c r="K57" s="292" t="n"/>
      <c r="L57" s="292" t="n"/>
      <c r="M57" s="292" t="n"/>
      <c r="N57" s="292" t="n"/>
      <c r="O57" s="292" t="n"/>
      <c r="P57" s="292" t="n"/>
      <c r="Q57" s="292" t="n"/>
      <c r="R57" s="292" t="n"/>
      <c r="S57" s="292" t="n"/>
      <c r="T57" s="292" t="n"/>
      <c r="U57" s="292" t="n"/>
      <c r="W57" s="292" t="n"/>
      <c r="X57" s="292" t="n"/>
    </row>
    <row r="58" customFormat="1" s="7">
      <c r="B58" s="13" t="inlineStr">
        <is>
          <t>CRC NI</t>
        </is>
      </c>
      <c r="C58" s="14" t="n"/>
      <c r="D58" s="14">
        <f>+D16-D48-D51</f>
        <v/>
      </c>
      <c r="E58" s="14">
        <f>+E16-E48-E51</f>
        <v/>
      </c>
      <c r="F58" s="14">
        <f>+F16-F48-F51</f>
        <v/>
      </c>
      <c r="G58" s="14">
        <f>+G16-G48-G51</f>
        <v/>
      </c>
      <c r="H58" s="14">
        <f>+H16-H48-H51</f>
        <v/>
      </c>
      <c r="I58" s="14">
        <f>+I16-I48-I51</f>
        <v/>
      </c>
      <c r="J58" s="14">
        <f>+J16-J48-J51</f>
        <v/>
      </c>
      <c r="K58" s="14">
        <f>+K16-K48-K51</f>
        <v/>
      </c>
      <c r="L58" s="14">
        <f>+L16-L48-L51</f>
        <v/>
      </c>
      <c r="M58" s="14">
        <f>+M16-M48-M51</f>
        <v/>
      </c>
      <c r="N58" s="14">
        <f>+N16-N48-N51</f>
        <v/>
      </c>
      <c r="O58" s="14">
        <f>+O16-O48-O51</f>
        <v/>
      </c>
      <c r="P58" s="14">
        <f>+P16-P48-P51</f>
        <v/>
      </c>
      <c r="Q58" s="14">
        <f>+Q16-Q48-Q51</f>
        <v/>
      </c>
      <c r="R58" s="14">
        <f>+R16-R48-R51</f>
        <v/>
      </c>
      <c r="S58" s="14">
        <f>+S16-S48-S51</f>
        <v/>
      </c>
      <c r="T58" s="14">
        <f>+T16-T48-T51</f>
        <v/>
      </c>
      <c r="U58" s="14">
        <f>+U16-U48-U51</f>
        <v/>
      </c>
      <c r="W58" s="14">
        <f>+W16-W48-W51</f>
        <v/>
      </c>
      <c r="X58" s="14">
        <f>+X16-X48-X51</f>
        <v/>
      </c>
    </row>
    <row r="59" customFormat="1" s="7">
      <c r="B59" s="16" t="inlineStr">
        <is>
          <t>Y/Y % Change</t>
        </is>
      </c>
      <c r="C59" s="14" t="n"/>
      <c r="D59" s="15" t="n"/>
      <c r="E59" s="292">
        <f>+E58/D58-1</f>
        <v/>
      </c>
      <c r="F59" s="292">
        <f>+F58/E58-1</f>
        <v/>
      </c>
      <c r="G59" s="292">
        <f>+G58/F58-1</f>
        <v/>
      </c>
      <c r="H59" s="292">
        <f>+H58/G58-1</f>
        <v/>
      </c>
      <c r="I59" s="292">
        <f>+I58/H58-1</f>
        <v/>
      </c>
      <c r="J59" s="292">
        <f>+J58/I58-1</f>
        <v/>
      </c>
      <c r="K59" s="292">
        <f>+K58/J58-1</f>
        <v/>
      </c>
      <c r="L59" s="292">
        <f>+L58/K58-1</f>
        <v/>
      </c>
      <c r="M59" s="292">
        <f>+M58/L58-1</f>
        <v/>
      </c>
      <c r="N59" s="292">
        <f>+N58/M58-1</f>
        <v/>
      </c>
      <c r="O59" s="292">
        <f>+O58/N58-1</f>
        <v/>
      </c>
      <c r="P59" s="292">
        <f>+P58/O58-1</f>
        <v/>
      </c>
      <c r="Q59" s="292">
        <f>+Q58/P58-1</f>
        <v/>
      </c>
      <c r="R59" s="292">
        <f>+R58/Q58-1</f>
        <v/>
      </c>
      <c r="S59" s="292">
        <f>+S58/R58-1</f>
        <v/>
      </c>
      <c r="T59" s="292">
        <f>+T58/S58-1</f>
        <v/>
      </c>
      <c r="U59" s="292">
        <f>+U58/T58-1</f>
        <v/>
      </c>
      <c r="W59" s="292">
        <f>+W58/I58-1</f>
        <v/>
      </c>
      <c r="X59" s="292">
        <f>+X58/W58-1</f>
        <v/>
      </c>
    </row>
    <row r="60" customFormat="1" s="7">
      <c r="B60" s="18" t="n"/>
      <c r="C60" s="14" t="n"/>
      <c r="D60" s="19" t="n"/>
      <c r="E60" s="19" t="n"/>
      <c r="F60" s="19" t="n"/>
      <c r="G60" s="19" t="n"/>
      <c r="H60" s="19" t="n"/>
      <c r="I60" s="19" t="n"/>
      <c r="J60" s="19" t="n"/>
      <c r="K60" s="19" t="n"/>
      <c r="L60" s="19" t="n"/>
      <c r="M60" s="19" t="n"/>
      <c r="N60" s="19" t="n"/>
    </row>
    <row r="61">
      <c r="B61" s="23" t="inlineStr">
        <is>
          <t>SBC</t>
        </is>
      </c>
      <c r="C61" s="12" t="n"/>
      <c r="D61" s="159">
        <f>+'Historical Financials'!BX103</f>
        <v/>
      </c>
      <c r="E61" s="159">
        <f>+'Historical Financials'!BY103</f>
        <v/>
      </c>
      <c r="F61" s="159">
        <f>+'Historical Financials'!BZ103</f>
        <v/>
      </c>
      <c r="G61" s="159">
        <f>+'Historical Financials'!CA103</f>
        <v/>
      </c>
      <c r="H61" s="159">
        <f>+'Historical Financials'!CB103</f>
        <v/>
      </c>
      <c r="I61" s="159">
        <f>+'Historical Financials'!CC103</f>
        <v/>
      </c>
      <c r="J61" s="159">
        <f>+'Historical Financials'!CD103</f>
        <v/>
      </c>
      <c r="K61" s="27" t="n">
        <v>0</v>
      </c>
      <c r="L61" s="27" t="n">
        <v>0</v>
      </c>
      <c r="M61" s="27" t="n">
        <v>0</v>
      </c>
      <c r="N61" s="27" t="n">
        <v>0</v>
      </c>
      <c r="O61" s="27" t="n">
        <v>0</v>
      </c>
      <c r="P61" s="27" t="n">
        <v>0</v>
      </c>
      <c r="Q61" s="27" t="n">
        <v>0</v>
      </c>
      <c r="R61" s="27" t="n">
        <v>0</v>
      </c>
      <c r="S61" s="27" t="n">
        <v>0</v>
      </c>
      <c r="T61" s="27" t="n">
        <v>0</v>
      </c>
      <c r="U61" s="27" t="n">
        <v>0</v>
      </c>
    </row>
    <row r="62">
      <c r="B62" s="23" t="inlineStr">
        <is>
          <t>Tax Items</t>
        </is>
      </c>
      <c r="C62" s="12" t="n"/>
      <c r="D62" s="159">
        <f>+'Historical Financials'!BX104</f>
        <v/>
      </c>
      <c r="E62" s="159">
        <f>+'Historical Financials'!BY104</f>
        <v/>
      </c>
      <c r="F62" s="159">
        <f>'Historical Financials'!BZ104</f>
        <v/>
      </c>
      <c r="G62" s="159">
        <f>'Historical Financials'!CA104</f>
        <v/>
      </c>
      <c r="H62" s="159">
        <f>'Historical Financials'!CB104</f>
        <v/>
      </c>
      <c r="I62" s="159">
        <f>'Historical Financials'!CC104</f>
        <v/>
      </c>
      <c r="J62" s="159">
        <f>'Historical Financials'!CD104</f>
        <v/>
      </c>
      <c r="K62" s="27" t="n">
        <v>0</v>
      </c>
      <c r="L62" s="27" t="n">
        <v>0</v>
      </c>
      <c r="M62" s="27" t="n">
        <v>0</v>
      </c>
      <c r="N62" s="27" t="n">
        <v>0</v>
      </c>
      <c r="O62" s="27" t="n">
        <v>0</v>
      </c>
      <c r="P62" s="27" t="n">
        <v>0</v>
      </c>
      <c r="Q62" s="27" t="n">
        <v>0</v>
      </c>
      <c r="R62" s="27" t="n">
        <v>0</v>
      </c>
      <c r="S62" s="27" t="n">
        <v>0</v>
      </c>
      <c r="T62" s="27" t="n">
        <v>0</v>
      </c>
      <c r="U62" s="27" t="n">
        <v>0</v>
      </c>
    </row>
    <row r="63" ht="13.5" customHeight="1">
      <c r="B63" s="23" t="inlineStr">
        <is>
          <t>Other</t>
        </is>
      </c>
      <c r="C63" s="12" t="n"/>
      <c r="D63" s="25">
        <f>D64-D54-SUM(D61:D62)</f>
        <v/>
      </c>
      <c r="E63" s="25">
        <f>E64-E54-SUM(E61:E62)</f>
        <v/>
      </c>
      <c r="F63" s="25">
        <f>F64-F54-SUM(F61:F62)</f>
        <v/>
      </c>
      <c r="G63" s="25">
        <f>G64-G54-SUM(G61:G62)</f>
        <v/>
      </c>
      <c r="H63" s="25">
        <f>H64-H54-SUM(H61:H62)</f>
        <v/>
      </c>
      <c r="I63" s="25">
        <f>I64-I54-SUM(I61:I62)</f>
        <v/>
      </c>
      <c r="J63" s="25">
        <f>J64-J54-SUM(J61:J62)</f>
        <v/>
      </c>
      <c r="K63" s="28" t="n">
        <v>0</v>
      </c>
      <c r="L63" s="28" t="n">
        <v>0</v>
      </c>
      <c r="M63" s="28" t="n">
        <v>0</v>
      </c>
      <c r="N63" s="28" t="n">
        <v>0</v>
      </c>
      <c r="O63" s="28" t="n">
        <v>0</v>
      </c>
      <c r="P63" s="28" t="n">
        <v>0</v>
      </c>
      <c r="Q63" s="28" t="n">
        <v>0</v>
      </c>
      <c r="R63" s="28" t="n">
        <v>0</v>
      </c>
      <c r="S63" s="28" t="n">
        <v>0</v>
      </c>
      <c r="T63" s="28" t="n">
        <v>0</v>
      </c>
      <c r="U63" s="28" t="n">
        <v>0</v>
      </c>
    </row>
    <row r="64" customFormat="1" s="1">
      <c r="B64" s="149" t="inlineStr">
        <is>
          <t>Realized FCF</t>
        </is>
      </c>
      <c r="C64" s="151" t="n"/>
      <c r="D64" s="153">
        <f>+'Historical Financials'!BX106</f>
        <v/>
      </c>
      <c r="E64" s="153">
        <f>+'Historical Financials'!BY106</f>
        <v/>
      </c>
      <c r="F64" s="153">
        <f>+'Historical Financials'!BZ106</f>
        <v/>
      </c>
      <c r="G64" s="153">
        <f>+'Historical Financials'!CA106</f>
        <v/>
      </c>
      <c r="H64" s="153">
        <f>+'Historical Financials'!CB106</f>
        <v/>
      </c>
      <c r="I64" s="153">
        <f>+'Historical Financials'!CC106</f>
        <v/>
      </c>
      <c r="J64" s="153">
        <f>+'Historical Financials'!CD106</f>
        <v/>
      </c>
      <c r="K64" s="151">
        <f>+K54+SUM(K61:K63)</f>
        <v/>
      </c>
      <c r="L64" s="151">
        <f>+L54+SUM(L61:L63)</f>
        <v/>
      </c>
      <c r="M64" s="151">
        <f>+M54+SUM(M61:M63)</f>
        <v/>
      </c>
      <c r="N64" s="151">
        <f>+N54+SUM(N61:N63)</f>
        <v/>
      </c>
      <c r="O64" s="151">
        <f>+O54+SUM(O61:O63)</f>
        <v/>
      </c>
      <c r="P64" s="151">
        <f>+P54+SUM(P61:P63)</f>
        <v/>
      </c>
      <c r="Q64" s="151">
        <f>+Q54+SUM(Q61:Q63)</f>
        <v/>
      </c>
      <c r="R64" s="151">
        <f>+R54+SUM(R61:R63)</f>
        <v/>
      </c>
      <c r="S64" s="151">
        <f>+S54+SUM(S61:S63)</f>
        <v/>
      </c>
      <c r="T64" s="151">
        <f>+T54+SUM(T61:T63)</f>
        <v/>
      </c>
      <c r="U64" s="151">
        <f>+U54+SUM(U61:U63)</f>
        <v/>
      </c>
      <c r="W64" s="248">
        <f>_xll.ciqfunctions.udf.CIQ($B$2, "IQ_CASH_OPER_EST", "FY2024")-W41</f>
        <v/>
      </c>
      <c r="X64" s="248">
        <f>_xll.ciqfunctions.udf.CIQ($B$2, "IQ_CASH_OPER_EST", "FY2025")-X41</f>
        <v/>
      </c>
    </row>
    <row r="65">
      <c r="C65" s="12" t="n"/>
      <c r="D65" s="12" t="n"/>
      <c r="E65" s="12" t="n"/>
      <c r="F65" s="12" t="n"/>
      <c r="G65" s="12" t="n"/>
      <c r="H65" s="12" t="n"/>
      <c r="I65" s="12" t="n"/>
      <c r="J65" s="12" t="n"/>
      <c r="K65" s="12" t="n"/>
      <c r="L65" s="12" t="n"/>
      <c r="M65" s="12" t="n"/>
      <c r="N65" s="12" t="n"/>
    </row>
    <row r="66" outlineLevel="1">
      <c r="B66" s="23" t="inlineStr">
        <is>
          <t>Total Debt</t>
        </is>
      </c>
      <c r="C66" s="30" t="n"/>
      <c r="D66" s="165">
        <f>+'Historical Financials'!BX117</f>
        <v/>
      </c>
      <c r="E66" s="165">
        <f>+'Historical Financials'!BY117</f>
        <v/>
      </c>
      <c r="F66" s="165">
        <f>+'Historical Financials'!BZ117</f>
        <v/>
      </c>
      <c r="G66" s="165">
        <f>+'Historical Financials'!CA117</f>
        <v/>
      </c>
      <c r="H66" s="165">
        <f>+'Historical Financials'!CB117</f>
        <v/>
      </c>
      <c r="I66" s="165">
        <f>+'Historical Financials'!CC117</f>
        <v/>
      </c>
      <c r="J66" s="165">
        <f>+'Historical Financials'!CD117</f>
        <v/>
      </c>
      <c r="K66" s="12">
        <f>+K68+K67</f>
        <v/>
      </c>
      <c r="L66" s="12">
        <f>+L68+L67</f>
        <v/>
      </c>
      <c r="M66" s="12">
        <f>+M68+M67</f>
        <v/>
      </c>
      <c r="N66" s="12">
        <f>+N68+N67</f>
        <v/>
      </c>
      <c r="O66" s="12">
        <f>+O68+O67</f>
        <v/>
      </c>
      <c r="P66" s="12">
        <f>+P68+P67</f>
        <v/>
      </c>
      <c r="Q66" s="12">
        <f>+Q68+Q67</f>
        <v/>
      </c>
      <c r="R66" s="12">
        <f>+R68+R67</f>
        <v/>
      </c>
      <c r="S66" s="12">
        <f>+S68+S67</f>
        <v/>
      </c>
      <c r="T66" s="12">
        <f>+T68+T67</f>
        <v/>
      </c>
      <c r="U66" s="12">
        <f>+U68+U67</f>
        <v/>
      </c>
    </row>
    <row r="67" outlineLevel="1" ht="13.5" customHeight="1">
      <c r="B67" s="2" t="inlineStr">
        <is>
          <t>Cash</t>
        </is>
      </c>
      <c r="C67" s="30" t="n"/>
      <c r="D67" s="166">
        <f>+'Historical Financials'!BX118</f>
        <v/>
      </c>
      <c r="E67" s="166">
        <f>+'Historical Financials'!BY118</f>
        <v/>
      </c>
      <c r="F67" s="166">
        <f>+'Historical Financials'!BZ118</f>
        <v/>
      </c>
      <c r="G67" s="166">
        <f>+'Historical Financials'!CA118</f>
        <v/>
      </c>
      <c r="H67" s="166">
        <f>+'Historical Financials'!CB118</f>
        <v/>
      </c>
      <c r="I67" s="166">
        <f>+'Historical Financials'!CC118</f>
        <v/>
      </c>
      <c r="J67" s="166">
        <f>+'Historical Financials'!CD118</f>
        <v/>
      </c>
      <c r="K67" s="31" t="n">
        <v>0</v>
      </c>
      <c r="L67" s="31">
        <f>+K67*1.03</f>
        <v/>
      </c>
      <c r="M67" s="31">
        <f>+L67*1.03</f>
        <v/>
      </c>
      <c r="N67" s="31">
        <f>+M67*1.03</f>
        <v/>
      </c>
      <c r="O67" s="31">
        <f>+N67*1.03</f>
        <v/>
      </c>
      <c r="P67" s="31">
        <f>+O67*1.03</f>
        <v/>
      </c>
      <c r="Q67" s="31">
        <f>+P67*1.03</f>
        <v/>
      </c>
      <c r="R67" s="31">
        <f>+Q67*1.03</f>
        <v/>
      </c>
      <c r="S67" s="31">
        <f>+R67*1.03</f>
        <v/>
      </c>
      <c r="T67" s="31">
        <f>+S67*1.03</f>
        <v/>
      </c>
      <c r="U67" s="31">
        <f>+T67*1.03</f>
        <v/>
      </c>
    </row>
    <row r="68">
      <c r="B68" s="24" t="inlineStr">
        <is>
          <t>Net Debt</t>
        </is>
      </c>
      <c r="C68" s="30">
        <f>+C66-C67</f>
        <v/>
      </c>
      <c r="D68" s="26">
        <f>+D66-D67</f>
        <v/>
      </c>
      <c r="E68" s="26">
        <f>+E66-E67</f>
        <v/>
      </c>
      <c r="F68" s="26">
        <f>+F66-F67</f>
        <v/>
      </c>
      <c r="G68" s="26">
        <f>+G66-G67</f>
        <v/>
      </c>
      <c r="H68" s="26">
        <f>+H66-H67</f>
        <v/>
      </c>
      <c r="I68" s="26">
        <f>+I66-I67</f>
        <v/>
      </c>
      <c r="J68" s="26">
        <f>+J66-J67</f>
        <v/>
      </c>
      <c r="K68" s="12">
        <f>K69*K30</f>
        <v/>
      </c>
      <c r="L68" s="12">
        <f>L69*L30</f>
        <v/>
      </c>
      <c r="M68" s="12">
        <f>M69*M30</f>
        <v/>
      </c>
      <c r="N68" s="12">
        <f>N69*N30</f>
        <v/>
      </c>
      <c r="O68" s="12">
        <f>O69*O30</f>
        <v/>
      </c>
      <c r="P68" s="12">
        <f>P69*P30</f>
        <v/>
      </c>
      <c r="Q68" s="12">
        <f>Q69*Q30</f>
        <v/>
      </c>
      <c r="R68" s="12">
        <f>R69*R30</f>
        <v/>
      </c>
      <c r="S68" s="12">
        <f>S69*S30</f>
        <v/>
      </c>
      <c r="T68" s="12">
        <f>T69*T30</f>
        <v/>
      </c>
      <c r="U68" s="12">
        <f>U69*U30</f>
        <v/>
      </c>
      <c r="W68" s="250">
        <f>_xll.ciqfunctions.udf.CIQ($B$2, "IQ_NET_DEBT_EST", "FY2024")</f>
        <v/>
      </c>
      <c r="X68" s="250">
        <f>_xll.ciqfunctions.udf.CIQ($B$2, "IQ_NET_DEBT_EST", "FY2025")</f>
        <v/>
      </c>
    </row>
    <row r="69" customFormat="1" s="7">
      <c r="B69" s="98" t="inlineStr">
        <is>
          <t>/ LTM EBITDA</t>
        </is>
      </c>
      <c r="C69" s="14" t="n"/>
      <c r="D69" s="32">
        <f>IF(OR(D68&lt;0,D30&lt;0),"n/m",D68/D30)</f>
        <v/>
      </c>
      <c r="E69" s="32">
        <f>IF(OR(E68&lt;0,E30&lt;0),"n/m",E68/E30)</f>
        <v/>
      </c>
      <c r="F69" s="32">
        <f>IF(OR(F68&lt;0,F30&lt;0),"n/m",F68/F30)</f>
        <v/>
      </c>
      <c r="G69" s="32">
        <f>IF(OR(G68&lt;0,G30&lt;0),"n/m",G68/G30)</f>
        <v/>
      </c>
      <c r="H69" s="32">
        <f>IF(OR(H68&lt;0,H30&lt;0),"n/m",H68/H30)</f>
        <v/>
      </c>
      <c r="I69" s="32">
        <f>IF(OR(I68&lt;0,I30&lt;0),"n/m",I68/I30)</f>
        <v/>
      </c>
      <c r="J69" s="32">
        <f>IF(OR(J68&lt;0,J30&lt;0),"n/m",J68/J30)</f>
        <v/>
      </c>
      <c r="K69" s="33" t="n">
        <v>0</v>
      </c>
      <c r="L69" s="34">
        <f>K69</f>
        <v/>
      </c>
      <c r="M69" s="34">
        <f>L69</f>
        <v/>
      </c>
      <c r="N69" s="34">
        <f>M69</f>
        <v/>
      </c>
      <c r="O69" s="34">
        <f>N69</f>
        <v/>
      </c>
      <c r="P69" s="34">
        <f>O69</f>
        <v/>
      </c>
      <c r="Q69" s="34">
        <f>P69</f>
        <v/>
      </c>
      <c r="R69" s="34">
        <f>Q69</f>
        <v/>
      </c>
      <c r="S69" s="34">
        <f>R69</f>
        <v/>
      </c>
      <c r="T69" s="34">
        <f>S69</f>
        <v/>
      </c>
      <c r="U69" s="34">
        <f>T69</f>
        <v/>
      </c>
    </row>
    <row r="70">
      <c r="C70" s="12" t="n"/>
      <c r="D70" s="12" t="n"/>
      <c r="E70" s="12" t="n"/>
      <c r="F70" s="12" t="n"/>
      <c r="G70" s="12" t="n"/>
      <c r="H70" s="12" t="n"/>
      <c r="I70" s="12" t="n"/>
      <c r="J70" s="12" t="n"/>
      <c r="K70" s="12" t="n"/>
      <c r="L70" s="12" t="n"/>
      <c r="M70" s="12" t="n"/>
      <c r="N70" s="12" t="n"/>
    </row>
    <row r="71">
      <c r="B71" s="2" t="inlineStr">
        <is>
          <t>FCFE</t>
        </is>
      </c>
      <c r="C71" s="12" t="n"/>
      <c r="D71" s="12" t="n"/>
      <c r="E71" s="12" t="n"/>
      <c r="F71" s="12" t="n"/>
      <c r="G71" s="12" t="n"/>
      <c r="H71" s="12" t="n"/>
      <c r="I71" s="12" t="n"/>
      <c r="J71" s="12" t="n"/>
      <c r="K71" s="12">
        <f>K64+(K68-J68)</f>
        <v/>
      </c>
      <c r="L71" s="12">
        <f>L64+(L68-K68)</f>
        <v/>
      </c>
      <c r="M71" s="12">
        <f>M64+(M68-L68)</f>
        <v/>
      </c>
      <c r="N71" s="12">
        <f>N64+(N68-M68)</f>
        <v/>
      </c>
      <c r="O71" s="12">
        <f>O64+(O68-N68)</f>
        <v/>
      </c>
      <c r="P71" s="12">
        <f>P64+(P68-O68)</f>
        <v/>
      </c>
      <c r="Q71" s="12">
        <f>Q64+(Q68-P68)</f>
        <v/>
      </c>
      <c r="R71" s="12">
        <f>R64+(R68-Q68)</f>
        <v/>
      </c>
      <c r="S71" s="12">
        <f>S64+(S68-R68)</f>
        <v/>
      </c>
      <c r="T71" s="12">
        <f>T64+(T68-S68)</f>
        <v/>
      </c>
      <c r="U71" s="12">
        <f>U64+(U68-T68)</f>
        <v/>
      </c>
      <c r="W71" s="12">
        <f>W64+(W68-I68)</f>
        <v/>
      </c>
      <c r="X71" s="12">
        <f>X64+(X68-W68)</f>
        <v/>
      </c>
    </row>
    <row r="72">
      <c r="C72" s="12" t="n"/>
      <c r="D72" s="12" t="n"/>
      <c r="E72" s="12" t="n"/>
      <c r="F72" s="12" t="n"/>
      <c r="G72" s="12" t="n"/>
      <c r="H72" s="12" t="n"/>
      <c r="I72" s="12" t="n"/>
      <c r="J72" s="12" t="n"/>
      <c r="K72" s="12" t="n"/>
      <c r="L72" s="12" t="n"/>
      <c r="M72" s="12" t="n"/>
      <c r="N72" s="12" t="n"/>
    </row>
    <row r="73">
      <c r="B73" s="2" t="inlineStr">
        <is>
          <t>Cumulative FCFE</t>
        </is>
      </c>
      <c r="C73" s="12" t="n"/>
      <c r="D73" s="12" t="n"/>
      <c r="E73" s="12" t="n"/>
      <c r="F73" s="12" t="n"/>
      <c r="G73" s="12" t="n"/>
      <c r="H73" s="12" t="n"/>
      <c r="I73" s="12" t="n"/>
      <c r="J73" s="12" t="n"/>
      <c r="K73" s="12">
        <f>J73+K71</f>
        <v/>
      </c>
      <c r="L73" s="12">
        <f>K73+L71</f>
        <v/>
      </c>
      <c r="M73" s="12">
        <f>L73+M71</f>
        <v/>
      </c>
      <c r="N73" s="12">
        <f>M73+N71</f>
        <v/>
      </c>
      <c r="O73" s="12">
        <f>N73+O71</f>
        <v/>
      </c>
      <c r="P73" s="12">
        <f>O73+P71</f>
        <v/>
      </c>
      <c r="Q73" s="12">
        <f>P73+Q71</f>
        <v/>
      </c>
      <c r="R73" s="12">
        <f>Q73+R71</f>
        <v/>
      </c>
      <c r="S73" s="12">
        <f>R73+S71</f>
        <v/>
      </c>
      <c r="T73" s="12">
        <f>S73+T71</f>
        <v/>
      </c>
      <c r="U73" s="12">
        <f>T73+U71</f>
        <v/>
      </c>
      <c r="W73" s="12">
        <f>V73+W71</f>
        <v/>
      </c>
      <c r="X73" s="12">
        <f>W73+X71</f>
        <v/>
      </c>
    </row>
    <row r="74" customFormat="1" s="7">
      <c r="B74" s="13" t="inlineStr">
        <is>
          <t>% of Market Cap</t>
        </is>
      </c>
      <c r="C74" s="14" t="n"/>
      <c r="D74" s="19" t="n"/>
      <c r="E74" s="19" t="n"/>
      <c r="F74" s="19" t="n"/>
      <c r="G74" s="19" t="n"/>
      <c r="H74" s="19" t="n"/>
      <c r="I74" s="19" t="n"/>
      <c r="J74" s="19" t="n"/>
      <c r="K74" s="19">
        <f>K73/$D$94</f>
        <v/>
      </c>
      <c r="L74" s="19">
        <f>L73/$D$94</f>
        <v/>
      </c>
      <c r="M74" s="19">
        <f>M73/$D$94</f>
        <v/>
      </c>
      <c r="N74" s="19">
        <f>N73/$D$94</f>
        <v/>
      </c>
      <c r="O74" s="35">
        <f>O73/$D$94</f>
        <v/>
      </c>
      <c r="P74" s="19">
        <f>P73/$D$94</f>
        <v/>
      </c>
      <c r="Q74" s="19">
        <f>Q73/$D$94</f>
        <v/>
      </c>
      <c r="R74" s="19">
        <f>R73/$D$94</f>
        <v/>
      </c>
      <c r="S74" s="19">
        <f>S73/$D$94</f>
        <v/>
      </c>
      <c r="T74" s="19">
        <f>T73/$D$94</f>
        <v/>
      </c>
      <c r="U74" s="19">
        <f>U73/$D$94</f>
        <v/>
      </c>
    </row>
    <row r="75">
      <c r="C75" s="12" t="n"/>
      <c r="D75" s="12" t="n"/>
      <c r="E75" s="12" t="n"/>
      <c r="F75" s="12" t="n"/>
      <c r="G75" s="12" t="n"/>
      <c r="H75" s="12" t="n"/>
      <c r="I75" s="12" t="n"/>
      <c r="J75" s="12" t="n"/>
      <c r="K75" s="12" t="n"/>
      <c r="L75" s="12" t="n"/>
      <c r="M75" s="12" t="n"/>
      <c r="N75" s="12" t="n"/>
    </row>
    <row r="76">
      <c r="B76" s="36" t="inlineStr">
        <is>
          <t>Basis Multiples</t>
        </is>
      </c>
      <c r="C76" s="12" t="n"/>
      <c r="D76" s="12" t="n"/>
      <c r="E76" s="12" t="n"/>
      <c r="F76" s="12" t="n"/>
      <c r="G76" s="12" t="n"/>
      <c r="H76" s="12" t="n"/>
      <c r="I76" s="12" t="n"/>
      <c r="J76" s="12" t="n"/>
      <c r="K76" s="12" t="n"/>
      <c r="L76" s="12" t="n"/>
      <c r="M76" s="12" t="n"/>
      <c r="N76" s="12" t="n"/>
    </row>
    <row r="77">
      <c r="B77" s="23" t="inlineStr">
        <is>
          <t>TEV / Revenue</t>
        </is>
      </c>
      <c r="C77" s="12" t="n"/>
      <c r="D77" s="37">
        <f>+$D$96/D8</f>
        <v/>
      </c>
      <c r="E77" s="37">
        <f>+$D$96/E8</f>
        <v/>
      </c>
      <c r="F77" s="37">
        <f>+$D$96/F8</f>
        <v/>
      </c>
      <c r="G77" s="37">
        <f>+$D$96/G8</f>
        <v/>
      </c>
      <c r="H77" s="37">
        <f>+$D$96/H8</f>
        <v/>
      </c>
      <c r="I77" s="37">
        <f>+($D$94+I$68)/I8</f>
        <v/>
      </c>
      <c r="J77" s="37">
        <f>+($D$94-J73+J68)/J8</f>
        <v/>
      </c>
      <c r="K77" s="37">
        <f>+($D$94-K73+K68)/K8</f>
        <v/>
      </c>
      <c r="L77" s="37">
        <f>+($D$94-L73+L68)/L8</f>
        <v/>
      </c>
      <c r="M77" s="37">
        <f>+($D$94-M73+M68)/M8</f>
        <v/>
      </c>
      <c r="N77" s="37">
        <f>+($D$94-N73+N68)/N8</f>
        <v/>
      </c>
      <c r="O77" s="37">
        <f>+($D$94-O73+O68)/O8</f>
        <v/>
      </c>
      <c r="P77" s="37">
        <f>+($D$94-P73+P68)/P8</f>
        <v/>
      </c>
      <c r="Q77" s="37">
        <f>+($D$94-Q73+Q68)/Q8</f>
        <v/>
      </c>
      <c r="R77" s="37">
        <f>+($D$94-R73+R68)/R8</f>
        <v/>
      </c>
      <c r="S77" s="37">
        <f>+($D$94-S73+S68)/S8</f>
        <v/>
      </c>
      <c r="T77" s="37">
        <f>+($D$94-T73+T68)/T8</f>
        <v/>
      </c>
      <c r="U77" s="37">
        <f>+($D$94-U73+U68)/U8</f>
        <v/>
      </c>
      <c r="W77" s="37">
        <f>+($D$94-W73+W68)/W8</f>
        <v/>
      </c>
      <c r="X77" s="37">
        <f>+($D$94-X73+X68)/X8</f>
        <v/>
      </c>
    </row>
    <row r="78">
      <c r="B78" s="23" t="inlineStr">
        <is>
          <t>TEV / CRC EBITDA</t>
        </is>
      </c>
      <c r="C78" s="12" t="n"/>
      <c r="D78" s="37">
        <f>+$D$96/D30</f>
        <v/>
      </c>
      <c r="E78" s="37">
        <f>+$D$96/E30</f>
        <v/>
      </c>
      <c r="F78" s="37">
        <f>+$D$96/F30</f>
        <v/>
      </c>
      <c r="G78" s="37">
        <f>+$D$96/G30</f>
        <v/>
      </c>
      <c r="H78" s="37">
        <f>+$D$96/H30</f>
        <v/>
      </c>
      <c r="I78" s="37">
        <f>+($D$94+I$68)/I30</f>
        <v/>
      </c>
      <c r="J78" s="37">
        <f>+($D$94-J73+J68)/J30</f>
        <v/>
      </c>
      <c r="K78" s="37">
        <f>+($D$94-K73+K68)/K30</f>
        <v/>
      </c>
      <c r="L78" s="37">
        <f>+($D$94-L73+L68)/L30</f>
        <v/>
      </c>
      <c r="M78" s="37">
        <f>+($D$94-M73+M68)/M30</f>
        <v/>
      </c>
      <c r="N78" s="37">
        <f>+($D$94-N73+N68)/N30</f>
        <v/>
      </c>
      <c r="O78" s="37">
        <f>+($D$94-O73+O68)/O30</f>
        <v/>
      </c>
      <c r="P78" s="37">
        <f>+($D$94-P73+P68)/P30</f>
        <v/>
      </c>
      <c r="Q78" s="37">
        <f>+($D$94-Q73+Q68)/Q30</f>
        <v/>
      </c>
      <c r="R78" s="37">
        <f>+($D$94-R73+R68)/R30</f>
        <v/>
      </c>
      <c r="S78" s="37">
        <f>+($D$94-S73+S68)/S30</f>
        <v/>
      </c>
      <c r="T78" s="37">
        <f>+($D$94-T73+T68)/T30</f>
        <v/>
      </c>
      <c r="U78" s="37">
        <f>+($D$94-U73+U68)/U30</f>
        <v/>
      </c>
      <c r="W78" s="37">
        <f>+($D$94-W73+W68)/W29</f>
        <v/>
      </c>
      <c r="X78" s="37">
        <f>+($D$94-X73+X68)/X29</f>
        <v/>
      </c>
    </row>
    <row r="79">
      <c r="B79" s="23" t="inlineStr">
        <is>
          <t>TEV / CRC EBITDA - Capex</t>
        </is>
      </c>
      <c r="C79" s="12" t="n"/>
      <c r="D79" s="37">
        <f>+$D$96/D44</f>
        <v/>
      </c>
      <c r="E79" s="37">
        <f>+$D$96/E44</f>
        <v/>
      </c>
      <c r="F79" s="37">
        <f>+$D$96/F44</f>
        <v/>
      </c>
      <c r="G79" s="37">
        <f>+$D$96/G44</f>
        <v/>
      </c>
      <c r="H79" s="37">
        <f>+$D$96/H44</f>
        <v/>
      </c>
      <c r="I79" s="37">
        <f>+($D$94+I$68)/I44</f>
        <v/>
      </c>
      <c r="J79" s="37">
        <f>+($D$94-J73+J68)/J44</f>
        <v/>
      </c>
      <c r="K79" s="37">
        <f>+($D$94-K73+K68)/K44</f>
        <v/>
      </c>
      <c r="L79" s="37">
        <f>+($D$94-L73+L68)/L44</f>
        <v/>
      </c>
      <c r="M79" s="37">
        <f>+($D$94-M73+M68)/M44</f>
        <v/>
      </c>
      <c r="N79" s="37">
        <f>+($D$94-N73+N68)/N44</f>
        <v/>
      </c>
      <c r="O79" s="37">
        <f>+($D$94-O73+O68)/O44</f>
        <v/>
      </c>
      <c r="P79" s="37">
        <f>+($D$94-P73+P68)/P44</f>
        <v/>
      </c>
      <c r="Q79" s="37">
        <f>+($D$94-Q73+Q68)/Q44</f>
        <v/>
      </c>
      <c r="R79" s="37">
        <f>+($D$94-R73+R68)/R44</f>
        <v/>
      </c>
      <c r="S79" s="37">
        <f>+($D$94-S73+S68)/S44</f>
        <v/>
      </c>
      <c r="T79" s="37">
        <f>+($D$94-T73+T68)/T44</f>
        <v/>
      </c>
      <c r="U79" s="37">
        <f>+($D$94-U73+U68)/U44</f>
        <v/>
      </c>
      <c r="W79" s="37">
        <f>($D$94-W73+W68)/W44</f>
        <v/>
      </c>
      <c r="X79" s="37">
        <f>($D$94-X73+X68)/X44</f>
        <v/>
      </c>
    </row>
    <row r="80">
      <c r="B80" s="23" t="inlineStr">
        <is>
          <t>P / Recurring FCF</t>
        </is>
      </c>
      <c r="C80" s="12" t="n"/>
      <c r="D80" s="37">
        <f>$D$94/D54</f>
        <v/>
      </c>
      <c r="E80" s="37">
        <f>$D$94/E54</f>
        <v/>
      </c>
      <c r="F80" s="37">
        <f>$D$94/F54</f>
        <v/>
      </c>
      <c r="G80" s="37">
        <f>$D$94/G54</f>
        <v/>
      </c>
      <c r="H80" s="37">
        <f>$D$94/H54</f>
        <v/>
      </c>
      <c r="I80" s="37">
        <f>($D$94-I$73)/I54</f>
        <v/>
      </c>
      <c r="J80" s="37">
        <f>($D$94-J$73)/J54</f>
        <v/>
      </c>
      <c r="K80" s="37">
        <f>($D$94-K$73)/K54</f>
        <v/>
      </c>
      <c r="L80" s="37">
        <f>($D$94-L$73)/L54</f>
        <v/>
      </c>
      <c r="M80" s="37">
        <f>($D$94-M$73)/M54</f>
        <v/>
      </c>
      <c r="N80" s="37">
        <f>($D$94-N$73)/N54</f>
        <v/>
      </c>
      <c r="O80" s="37">
        <f>($D$94-O$73)/O54</f>
        <v/>
      </c>
      <c r="P80" s="37">
        <f>($D$94-P$73)/P54</f>
        <v/>
      </c>
      <c r="Q80" s="37">
        <f>($D$94-Q$73)/Q54</f>
        <v/>
      </c>
      <c r="R80" s="37">
        <f>($D$94-R$73)/R54</f>
        <v/>
      </c>
      <c r="S80" s="37">
        <f>($D$94-S$73)/S54</f>
        <v/>
      </c>
      <c r="T80" s="37">
        <f>($D$94-T$73)/T54</f>
        <v/>
      </c>
      <c r="U80" s="37">
        <f>($D$94-U$73)/U54</f>
        <v/>
      </c>
      <c r="W80" s="37">
        <f>($D$94-W$73)/W54</f>
        <v/>
      </c>
      <c r="X80" s="37">
        <f>($D$94-X$73)/X54</f>
        <v/>
      </c>
      <c r="Y80" s="2">
        <f>+$E$94/D80</f>
        <v/>
      </c>
      <c r="Z80" s="2">
        <f>+$E$94/E80</f>
        <v/>
      </c>
      <c r="AA80" s="2">
        <f>+$E$94/F80</f>
        <v/>
      </c>
      <c r="AB80" s="2">
        <f>+$E$94/G80</f>
        <v/>
      </c>
      <c r="AC80" s="2">
        <f>+$E$94/H80</f>
        <v/>
      </c>
      <c r="AD80" s="2">
        <f>+$E$94/I80</f>
        <v/>
      </c>
      <c r="AE80" s="2">
        <f>+$E$94/J80</f>
        <v/>
      </c>
      <c r="AF80" s="2">
        <f>+$E$94/K80</f>
        <v/>
      </c>
      <c r="AG80" s="2">
        <f>+$E$94/L80</f>
        <v/>
      </c>
    </row>
    <row r="81">
      <c r="B81" s="23" t="inlineStr">
        <is>
          <t>P / E</t>
        </is>
      </c>
      <c r="C81" s="12" t="n"/>
      <c r="D81" s="37">
        <f>$D$94/D58</f>
        <v/>
      </c>
      <c r="E81" s="37">
        <f>$D$94/E58</f>
        <v/>
      </c>
      <c r="F81" s="37">
        <f>$D$94/F58</f>
        <v/>
      </c>
      <c r="G81" s="37">
        <f>$D$94/G58</f>
        <v/>
      </c>
      <c r="H81" s="37">
        <f>$D$94/H58</f>
        <v/>
      </c>
      <c r="I81" s="37">
        <f>($D$94-I$73)/I58</f>
        <v/>
      </c>
      <c r="J81" s="37">
        <f>($D$94-J$73)/J58</f>
        <v/>
      </c>
      <c r="K81" s="37">
        <f>($D$94-K$73)/K58</f>
        <v/>
      </c>
      <c r="L81" s="37">
        <f>($D$94-L$73)/L58</f>
        <v/>
      </c>
      <c r="M81" s="37">
        <f>($D$94-M$73)/M58</f>
        <v/>
      </c>
      <c r="N81" s="37">
        <f>($D$94-N$73)/N58</f>
        <v/>
      </c>
      <c r="O81" s="37">
        <f>($D$94-O$73)/O58</f>
        <v/>
      </c>
      <c r="P81" s="37">
        <f>($D$94-P$73)/P58</f>
        <v/>
      </c>
      <c r="Q81" s="37">
        <f>($D$94-Q$73)/Q58</f>
        <v/>
      </c>
      <c r="R81" s="37">
        <f>($D$94-R$73)/R58</f>
        <v/>
      </c>
      <c r="S81" s="37">
        <f>($D$94-S$73)/S58</f>
        <v/>
      </c>
      <c r="T81" s="37">
        <f>($D$94-T$73)/T58</f>
        <v/>
      </c>
      <c r="U81" s="37">
        <f>($D$94-U$73)/U58</f>
        <v/>
      </c>
      <c r="W81" s="37">
        <f>($D$94-W$73)/W58</f>
        <v/>
      </c>
      <c r="X81" s="37">
        <f>($D$94-X$73)/X58</f>
        <v/>
      </c>
    </row>
    <row r="82">
      <c r="B82" s="23" t="inlineStr">
        <is>
          <t>P / E excl. FRL</t>
        </is>
      </c>
      <c r="C82" s="12" t="n"/>
      <c r="D82" s="300" t="inlineStr">
        <is>
          <t>n/a</t>
        </is>
      </c>
      <c r="E82" s="300" t="inlineStr">
        <is>
          <t>n/a</t>
        </is>
      </c>
      <c r="F82" s="300" t="inlineStr">
        <is>
          <t>n/a</t>
        </is>
      </c>
      <c r="G82" s="37">
        <f>+($D$94)/(G58+G23*(1-G52))</f>
        <v/>
      </c>
      <c r="H82" s="37">
        <f>+($D$94)/(H58+H23*(1-H52))</f>
        <v/>
      </c>
      <c r="I82" s="37">
        <f>($D$94-I$73)/(I58+I23*(1-I52))</f>
        <v/>
      </c>
      <c r="J82" s="37">
        <f>($D$94-J$73)/(J58+J23*(1-J52))</f>
        <v/>
      </c>
      <c r="K82" s="37">
        <f>($D$94-K$73)/(K58+K23*(1-K52))</f>
        <v/>
      </c>
      <c r="L82" s="37">
        <f>($D$94-L$73)/(L58+L23*(1-L52))</f>
        <v/>
      </c>
      <c r="M82" s="37">
        <f>($D$94-M$73)/(M58+M23*(1-M52))</f>
        <v/>
      </c>
      <c r="N82" s="37">
        <f>($D$94-N$73)/(N58+N23*(1-N52))</f>
        <v/>
      </c>
      <c r="O82" s="37">
        <f>($D$94-O$73)/(O58+O23*(1-O52))</f>
        <v/>
      </c>
      <c r="P82" s="37">
        <f>($D$94-P$73)/(P58+P23*(1-P52))</f>
        <v/>
      </c>
      <c r="Q82" s="37">
        <f>($D$94-Q$73)/(Q58+Q23*(1-Q52))</f>
        <v/>
      </c>
      <c r="R82" s="37">
        <f>($D$94-R$73)/(R58+R23*(1-R52))</f>
        <v/>
      </c>
      <c r="S82" s="37">
        <f>($D$94-S$73)/(S58+S23*(1-S52))</f>
        <v/>
      </c>
      <c r="T82" s="37">
        <f>($D$94-T$73)/(T58+T23*(1-T52))</f>
        <v/>
      </c>
      <c r="U82" s="37">
        <f>($D$94-U$73)/(U58+U23*(1-U52))</f>
        <v/>
      </c>
      <c r="W82" s="176" t="inlineStr">
        <is>
          <t xml:space="preserve">n/a </t>
        </is>
      </c>
      <c r="X82" s="176" t="inlineStr">
        <is>
          <t xml:space="preserve">n/a </t>
        </is>
      </c>
    </row>
    <row r="83">
      <c r="C83" s="12" t="n"/>
      <c r="E83" s="12" t="n"/>
      <c r="F83" s="12" t="n"/>
      <c r="G83" s="12" t="n"/>
      <c r="H83" s="12" t="n"/>
      <c r="I83" s="12" t="n"/>
      <c r="J83" s="12" t="n"/>
      <c r="K83" s="12" t="n"/>
      <c r="L83" s="12" t="n"/>
      <c r="Z83" s="2">
        <f>+G81/AA83-1</f>
        <v/>
      </c>
      <c r="AA83" s="2" t="n">
        <v>30.81301703315219</v>
      </c>
    </row>
    <row r="84">
      <c r="B84" s="36" t="inlineStr">
        <is>
          <t>Ten-Year IRR</t>
        </is>
      </c>
      <c r="C84" s="12" t="n"/>
      <c r="D84" s="12" t="n"/>
      <c r="E84" s="12" t="n"/>
      <c r="F84" s="12" t="n"/>
      <c r="G84" s="12" t="n"/>
      <c r="H84" s="12" t="n"/>
      <c r="I84" s="12" t="n"/>
      <c r="J84" s="12" t="n"/>
      <c r="K84" s="12" t="n"/>
      <c r="L84" s="12" t="n"/>
    </row>
    <row r="85" ht="13.5" customHeight="1">
      <c r="B85" s="2" t="inlineStr">
        <is>
          <t>Forward Multiple</t>
        </is>
      </c>
      <c r="C85" s="12" t="n"/>
      <c r="D85" s="12" t="n"/>
      <c r="E85" s="12" t="n"/>
      <c r="F85" s="12" t="n"/>
      <c r="G85" s="12" t="n"/>
      <c r="H85" s="12" t="n"/>
      <c r="I85" s="12" t="n"/>
      <c r="J85" s="12" t="n"/>
      <c r="K85" s="38" t="n"/>
      <c r="L85" s="38" t="n"/>
      <c r="M85" s="38" t="n"/>
      <c r="N85" s="38" t="n"/>
      <c r="O85" s="38" t="n"/>
      <c r="P85" s="38" t="n"/>
      <c r="Q85" s="38" t="n"/>
      <c r="R85" s="38" t="n"/>
      <c r="S85" s="38" t="n"/>
      <c r="T85" s="38" t="n">
        <v>15</v>
      </c>
    </row>
    <row r="86">
      <c r="B86" s="2" t="inlineStr">
        <is>
          <t>Terminal Value</t>
        </is>
      </c>
      <c r="C86" s="12" t="n"/>
      <c r="D86" s="12" t="n"/>
      <c r="E86" s="12" t="n"/>
      <c r="F86" s="12" t="n"/>
      <c r="G86" s="12" t="n"/>
      <c r="H86" s="12" t="n"/>
      <c r="I86" s="12" t="n"/>
      <c r="J86" s="12" t="n"/>
      <c r="K86" s="12" t="n"/>
      <c r="L86" s="12" t="n"/>
      <c r="M86" s="12" t="n"/>
      <c r="N86" s="12" t="n"/>
      <c r="O86" s="12" t="n"/>
      <c r="P86" s="12" t="n"/>
      <c r="Q86" s="12" t="n"/>
      <c r="R86" s="12" t="n"/>
      <c r="S86" s="12" t="n"/>
      <c r="T86" s="12">
        <f>T85*U54</f>
        <v/>
      </c>
    </row>
    <row r="87" ht="13.5" customHeight="1">
      <c r="C87" s="12" t="n"/>
      <c r="D87" s="12" t="n"/>
      <c r="E87" s="12" t="n"/>
      <c r="F87" s="12" t="n"/>
      <c r="G87" s="12" t="n"/>
      <c r="H87" s="12" t="n"/>
      <c r="I87" s="12" t="n"/>
      <c r="J87" s="12" t="n"/>
      <c r="K87" s="12" t="n"/>
      <c r="L87" s="12" t="n"/>
      <c r="M87" s="12" t="n"/>
      <c r="N87" s="39" t="n"/>
      <c r="O87" s="39" t="n"/>
      <c r="P87" s="39" t="n"/>
      <c r="Q87" s="39" t="n"/>
      <c r="R87" s="39" t="n"/>
      <c r="S87" s="39" t="n"/>
      <c r="T87" s="39" t="n"/>
      <c r="U87" s="39" t="inlineStr">
        <is>
          <t>Total</t>
        </is>
      </c>
    </row>
    <row r="88">
      <c r="B88" s="2" t="inlineStr">
        <is>
          <t>Cash Flows</t>
        </is>
      </c>
      <c r="C88" s="12" t="n"/>
      <c r="D88" s="12" t="n"/>
      <c r="E88" s="12" t="n"/>
      <c r="F88" s="12" t="n"/>
      <c r="G88" s="12" t="n"/>
      <c r="H88" s="12" t="n"/>
      <c r="I88" s="12" t="n"/>
      <c r="J88" s="12">
        <f>-D94</f>
        <v/>
      </c>
      <c r="K88" s="12">
        <f>+K71</f>
        <v/>
      </c>
      <c r="L88" s="12">
        <f>+L71</f>
        <v/>
      </c>
      <c r="M88" s="12">
        <f>+M71</f>
        <v/>
      </c>
      <c r="N88" s="12">
        <f>+N71</f>
        <v/>
      </c>
      <c r="O88" s="12">
        <f>+O71</f>
        <v/>
      </c>
      <c r="P88" s="12">
        <f>+P71</f>
        <v/>
      </c>
      <c r="Q88" s="12">
        <f>+Q71</f>
        <v/>
      </c>
      <c r="R88" s="12">
        <f>+R71</f>
        <v/>
      </c>
      <c r="S88" s="12">
        <f>+S71</f>
        <v/>
      </c>
      <c r="T88" s="12">
        <f>T86+T71</f>
        <v/>
      </c>
      <c r="U88" s="12">
        <f>+SUM(K88:T88)</f>
        <v/>
      </c>
    </row>
    <row r="89">
      <c r="C89" s="12" t="n"/>
      <c r="D89" s="12" t="n"/>
      <c r="E89" s="12" t="n"/>
      <c r="F89" s="12" t="n"/>
      <c r="G89" s="12" t="n"/>
      <c r="H89" s="12" t="n"/>
      <c r="I89" s="12" t="n"/>
      <c r="J89" s="12" t="n"/>
      <c r="L89" s="29" t="n"/>
      <c r="M89" s="29" t="n"/>
      <c r="N89" s="29" t="n"/>
      <c r="O89" s="29" t="n"/>
      <c r="P89" s="12" t="n"/>
      <c r="Q89" s="12" t="n"/>
      <c r="R89" s="12" t="n"/>
      <c r="S89" s="12" t="n"/>
      <c r="T89" s="12" t="inlineStr">
        <is>
          <t>MOIC ==&gt;</t>
        </is>
      </c>
      <c r="U89" s="37">
        <f>+U88/-J88</f>
        <v/>
      </c>
    </row>
    <row r="90">
      <c r="B90" s="40" t="inlineStr">
        <is>
          <t>IRR</t>
        </is>
      </c>
      <c r="C90" s="41" t="n"/>
      <c r="D90" s="41" t="n"/>
      <c r="E90" s="42">
        <f>XIRR(J88:T88,J7:T7)</f>
        <v/>
      </c>
      <c r="F90" s="12" t="n"/>
      <c r="G90" s="12" t="n"/>
      <c r="H90" s="12" t="n"/>
      <c r="I90" s="12" t="n"/>
      <c r="J90" s="12" t="n"/>
      <c r="K90" s="12" t="n"/>
      <c r="L90" s="12" t="n"/>
    </row>
    <row r="91">
      <c r="C91" s="12" t="n"/>
      <c r="D91" s="12" t="n"/>
      <c r="E91" s="12" t="n"/>
      <c r="F91" s="12" t="n"/>
      <c r="G91" s="12" t="n"/>
      <c r="H91" s="12" t="n"/>
      <c r="I91" s="12" t="n"/>
      <c r="J91" s="12" t="n"/>
      <c r="K91" s="12" t="n"/>
      <c r="L91" s="12" t="n"/>
    </row>
    <row r="92">
      <c r="B92" s="129" t="inlineStr">
        <is>
          <t>Capitalization</t>
        </is>
      </c>
      <c r="C92" s="130" t="n"/>
      <c r="D92" s="130" t="n"/>
      <c r="E92" s="131" t="n"/>
      <c r="F92" s="12" t="n"/>
      <c r="G92" s="12" t="n"/>
      <c r="H92" s="12" t="n"/>
      <c r="I92" s="12" t="n"/>
      <c r="J92" s="12" t="n"/>
      <c r="K92" s="12" t="n"/>
      <c r="L92" s="12" t="n"/>
    </row>
    <row r="93" ht="13.5" customHeight="1">
      <c r="C93" s="12" t="n"/>
      <c r="D93" s="39" t="inlineStr">
        <is>
          <t>Value</t>
        </is>
      </c>
      <c r="E93" s="39" t="inlineStr">
        <is>
          <t>$/Share</t>
        </is>
      </c>
      <c r="F93" s="12" t="n"/>
      <c r="G93" s="12" t="n"/>
      <c r="H93" s="12" t="n"/>
      <c r="I93" s="12" t="n"/>
      <c r="J93" s="12" t="n"/>
      <c r="K93" s="12" t="n"/>
      <c r="L93" s="12" t="n"/>
    </row>
    <row r="94">
      <c r="B94" s="23" t="inlineStr">
        <is>
          <t>Equity</t>
        </is>
      </c>
      <c r="C94" s="12" t="n"/>
      <c r="D94" s="12">
        <f>E94*E$98</f>
        <v/>
      </c>
      <c r="E94" s="194">
        <f>+'Simple Model - Case 1'!E94</f>
        <v/>
      </c>
      <c r="F94" s="179" t="n"/>
      <c r="G94" s="12" t="n"/>
      <c r="H94" s="12" t="n"/>
      <c r="I94" s="12" t="n"/>
      <c r="J94" s="12" t="n"/>
      <c r="K94" s="12" t="n"/>
      <c r="L94" s="12" t="n"/>
    </row>
    <row r="95" ht="13.5" customHeight="1">
      <c r="B95" s="2" t="inlineStr">
        <is>
          <t>Net Debt</t>
        </is>
      </c>
      <c r="C95" s="12" t="n"/>
      <c r="D95" s="157">
        <f>+'Simple Model - Case 1'!D95</f>
        <v/>
      </c>
      <c r="E95" s="43">
        <f>D95/E$98</f>
        <v/>
      </c>
      <c r="F95" s="12" t="n"/>
      <c r="G95" s="12" t="n"/>
      <c r="H95" s="12" t="n"/>
      <c r="I95" s="12" t="n"/>
      <c r="J95" s="12" t="n"/>
      <c r="K95" s="12" t="n"/>
      <c r="L95" s="12" t="n"/>
    </row>
    <row r="96">
      <c r="B96" s="24" t="inlineStr">
        <is>
          <t>TEV</t>
        </is>
      </c>
      <c r="C96" s="12" t="n"/>
      <c r="D96" s="12">
        <f>D94+D95</f>
        <v/>
      </c>
      <c r="E96" s="155">
        <f>D96/E$98</f>
        <v/>
      </c>
      <c r="F96" s="12" t="n"/>
      <c r="G96" s="12" t="n"/>
      <c r="H96" s="12" t="n"/>
      <c r="I96" s="12" t="n"/>
      <c r="J96" s="12" t="n"/>
      <c r="K96" s="12" t="n"/>
      <c r="L96" s="12" t="n"/>
    </row>
    <row r="97">
      <c r="C97" s="12" t="n"/>
      <c r="D97" s="12" t="n"/>
      <c r="E97" s="12" t="n"/>
      <c r="F97" s="12" t="n"/>
      <c r="G97" s="12" t="n"/>
      <c r="H97" s="12" t="n"/>
      <c r="I97" s="12" t="n"/>
      <c r="J97" s="12" t="n"/>
      <c r="K97" s="12" t="n"/>
      <c r="L97" s="12" t="n"/>
    </row>
    <row r="98" customFormat="1" s="7">
      <c r="B98" s="13" t="inlineStr">
        <is>
          <t>Shares</t>
        </is>
      </c>
      <c r="C98" s="14" t="n"/>
      <c r="D98" s="14" t="n"/>
      <c r="E98" s="156">
        <f>+'Simple Model - Case 1'!E98</f>
        <v/>
      </c>
      <c r="F98" s="14" t="n"/>
      <c r="G98" s="14" t="n"/>
      <c r="H98" s="14" t="n"/>
      <c r="I98" s="14" t="n"/>
      <c r="J98" s="14" t="n"/>
      <c r="K98" s="14" t="n"/>
      <c r="L98" s="14" t="n"/>
    </row>
    <row r="99">
      <c r="C99" s="12" t="n"/>
      <c r="D99" s="12" t="n"/>
      <c r="E99" s="12" t="n"/>
      <c r="F99" s="12" t="n"/>
      <c r="G99" s="12" t="n"/>
      <c r="H99" s="12" t="n"/>
      <c r="I99" s="12" t="n"/>
      <c r="J99" s="12" t="n"/>
      <c r="K99" s="12" t="n"/>
      <c r="L99" s="12" t="n"/>
    </row>
    <row r="100">
      <c r="C100" s="12" t="n"/>
      <c r="D100" s="12" t="n"/>
      <c r="E100" s="12" t="n"/>
      <c r="F100" s="12" t="n"/>
      <c r="G100" s="12" t="n"/>
      <c r="H100" s="12" t="n"/>
      <c r="I100" s="12" t="n"/>
      <c r="J100" s="12" t="n"/>
      <c r="K100" s="12" t="n"/>
      <c r="L100" s="12" t="n"/>
    </row>
    <row r="101">
      <c r="C101" s="12" t="n"/>
      <c r="D101" s="12" t="n"/>
      <c r="E101" s="12" t="n"/>
      <c r="F101" s="12" t="n"/>
      <c r="G101" s="12" t="n"/>
      <c r="H101" s="12" t="n"/>
      <c r="I101" s="12" t="n"/>
      <c r="J101" s="12" t="n"/>
      <c r="K101" s="12" t="n"/>
      <c r="L101" s="12" t="n"/>
    </row>
    <row r="102">
      <c r="C102" s="12" t="n"/>
      <c r="D102" s="12" t="n"/>
      <c r="E102" s="12" t="n"/>
      <c r="F102" s="12" t="n"/>
      <c r="G102" s="12" t="n"/>
      <c r="H102" s="12" t="n"/>
      <c r="I102" s="12" t="n"/>
      <c r="J102" s="12" t="n"/>
      <c r="K102" s="12" t="n"/>
      <c r="L102" s="12" t="n"/>
    </row>
    <row r="103">
      <c r="C103" s="12" t="n"/>
      <c r="D103" s="12" t="n"/>
      <c r="E103" s="12" t="n"/>
      <c r="F103" s="12" t="n"/>
      <c r="G103" s="12" t="n"/>
      <c r="H103" s="12" t="n"/>
      <c r="I103" s="12" t="n"/>
      <c r="J103" s="12" t="n"/>
      <c r="K103" s="12" t="n"/>
      <c r="L103" s="12" t="n"/>
    </row>
    <row r="104">
      <c r="C104" s="12" t="n"/>
      <c r="D104" s="12" t="n"/>
      <c r="E104" s="12" t="n"/>
      <c r="F104" s="12" t="n"/>
      <c r="G104" s="12" t="n"/>
      <c r="H104" s="12" t="n"/>
      <c r="I104" s="12" t="n"/>
      <c r="J104" s="12" t="n"/>
      <c r="K104" s="12" t="n"/>
      <c r="L104" s="12" t="n"/>
    </row>
    <row r="105">
      <c r="C105" s="12" t="n"/>
      <c r="D105" s="12" t="n"/>
      <c r="E105" s="12" t="n"/>
      <c r="F105" s="12" t="n"/>
      <c r="G105" s="12" t="n"/>
      <c r="H105" s="12" t="n"/>
      <c r="I105" s="12" t="n"/>
      <c r="J105" s="12" t="n"/>
      <c r="K105" s="12" t="n"/>
      <c r="L105" s="12" t="n"/>
    </row>
    <row r="106">
      <c r="C106" s="12" t="n"/>
      <c r="D106" s="12" t="n"/>
      <c r="E106" s="12" t="n"/>
      <c r="F106" s="12" t="n"/>
      <c r="G106" s="12" t="n"/>
      <c r="H106" s="12" t="n"/>
      <c r="I106" s="12" t="n"/>
      <c r="J106" s="12" t="n"/>
      <c r="K106" s="12" t="n"/>
      <c r="L106" s="12" t="n"/>
    </row>
    <row r="107">
      <c r="C107" s="12" t="n"/>
      <c r="D107" s="12" t="n"/>
      <c r="E107" s="12" t="n"/>
      <c r="F107" s="12" t="n"/>
      <c r="G107" s="12" t="n"/>
      <c r="H107" s="12" t="n"/>
      <c r="I107" s="12" t="n"/>
      <c r="J107" s="12" t="n"/>
      <c r="K107" s="12" t="n"/>
      <c r="L107" s="12" t="n"/>
    </row>
    <row r="108">
      <c r="C108" s="12" t="n"/>
      <c r="D108" s="12" t="n"/>
      <c r="E108" s="12" t="n"/>
      <c r="F108" s="12" t="n"/>
      <c r="G108" s="12" t="n"/>
      <c r="H108" s="12" t="n"/>
      <c r="I108" s="12" t="n"/>
      <c r="J108" s="12" t="n"/>
      <c r="K108" s="12" t="n"/>
      <c r="L108" s="12" t="n"/>
    </row>
    <row r="109">
      <c r="C109" s="12" t="n"/>
      <c r="D109" s="12" t="n"/>
      <c r="E109" s="12" t="n"/>
      <c r="F109" s="12" t="n"/>
      <c r="G109" s="12" t="n"/>
      <c r="H109" s="12" t="n"/>
      <c r="I109" s="12" t="n"/>
      <c r="J109" s="12" t="n"/>
      <c r="K109" s="12" t="n"/>
      <c r="L109" s="12" t="n"/>
    </row>
  </sheetData>
  <pageMargins left="0.3" right="0.3" top="0.3" bottom="0.3" header="0.3" footer="0.3"/>
  <pageSetup orientation="landscape" scale="55"/>
</worksheet>
</file>

<file path=xl/worksheets/sheet5.xml><?xml version="1.0" encoding="utf-8"?>
<worksheet xmlns="http://schemas.openxmlformats.org/spreadsheetml/2006/main">
  <sheetPr>
    <outlinePr summaryBelow="1" summaryRight="1"/>
    <pageSetUpPr fitToPage="1"/>
  </sheetPr>
  <dimension ref="B2:AG109"/>
  <sheetViews>
    <sheetView view="pageBreakPreview" zoomScale="85" zoomScaleNormal="100" zoomScaleSheetLayoutView="85" workbookViewId="0">
      <selection activeCell="E18" sqref="E18:U18"/>
    </sheetView>
  </sheetViews>
  <sheetFormatPr baseColWidth="8" defaultColWidth="10.6640625" defaultRowHeight="11.25" outlineLevelRow="1"/>
  <cols>
    <col width="4.33203125" customWidth="1" style="2" min="1" max="1"/>
    <col width="25.83203125" customWidth="1" style="2" min="2" max="2"/>
    <col width="3.1640625" customWidth="1" style="2" min="3" max="3"/>
    <col width="10.33203125" customWidth="1" style="2" min="4" max="6"/>
    <col width="10.83203125" customWidth="1" style="2" min="7" max="7"/>
    <col width="10.33203125" customWidth="1" style="2" min="8" max="21"/>
    <col width="2.83203125" customWidth="1" style="2" min="22" max="22"/>
    <col width="10.33203125" customWidth="1" style="2" min="23" max="24"/>
    <col width="10.6640625" customWidth="1" style="2" min="25" max="16384"/>
  </cols>
  <sheetData>
    <row r="2">
      <c r="B2" s="1" t="inlineStr">
        <is>
          <t>META</t>
        </is>
      </c>
      <c r="L2" s="3" t="n"/>
      <c r="M2" s="3" t="n"/>
      <c r="N2" s="3" t="n"/>
      <c r="O2" s="3" t="n"/>
      <c r="X2" s="4">
        <f>+'Simple Model - Case 1'!X2</f>
        <v/>
      </c>
    </row>
    <row r="3" customFormat="1" s="6">
      <c r="B3" s="5" t="inlineStr">
        <is>
          <t>Simple Model [Case 3 - Downside Case]</t>
        </is>
      </c>
    </row>
    <row r="4">
      <c r="B4" s="7" t="inlineStr">
        <is>
          <t>($ in mm)</t>
        </is>
      </c>
      <c r="D4" s="234" t="n"/>
      <c r="E4" s="234" t="n"/>
      <c r="F4" s="234" t="n"/>
      <c r="G4" s="234" t="n"/>
      <c r="H4" s="234" t="n"/>
      <c r="I4" s="234" t="n"/>
      <c r="J4" s="234" t="n"/>
      <c r="K4" s="234" t="n"/>
      <c r="L4" s="234" t="n"/>
      <c r="M4" s="234" t="n"/>
      <c r="N4" s="234" t="n"/>
      <c r="O4" s="234" t="n"/>
      <c r="P4" s="234" t="n"/>
      <c r="Q4" s="234" t="n"/>
      <c r="R4" s="234" t="n"/>
      <c r="S4" s="234" t="n"/>
      <c r="T4" s="234" t="n"/>
      <c r="U4" s="234" t="n"/>
      <c r="W4" s="234" t="n"/>
      <c r="X4" s="234" t="n"/>
    </row>
    <row r="5">
      <c r="D5" s="232" t="inlineStr">
        <is>
          <t>FYE December 31,</t>
        </is>
      </c>
      <c r="E5" s="233" t="n"/>
      <c r="F5" s="233" t="n"/>
      <c r="G5" s="233" t="n"/>
      <c r="H5" s="233" t="n"/>
      <c r="I5" s="233" t="n"/>
      <c r="J5" s="233" t="n"/>
      <c r="K5" s="233" t="n"/>
      <c r="L5" s="233" t="n"/>
      <c r="M5" s="233" t="n"/>
      <c r="N5" s="233" t="n"/>
      <c r="O5" s="233" t="n"/>
      <c r="P5" s="233" t="n"/>
      <c r="Q5" s="233" t="n"/>
      <c r="R5" s="233" t="n"/>
      <c r="S5" s="233" t="n"/>
      <c r="T5" s="233" t="n"/>
      <c r="U5" s="233" t="n"/>
      <c r="W5" s="232" t="inlineStr">
        <is>
          <t>Consensus</t>
        </is>
      </c>
      <c r="X5" s="233" t="n"/>
    </row>
    <row r="6" ht="13.5" customHeight="1">
      <c r="D6" s="9" t="inlineStr">
        <is>
          <t>FY18</t>
        </is>
      </c>
      <c r="E6" s="9" t="inlineStr">
        <is>
          <t>FY19</t>
        </is>
      </c>
      <c r="F6" s="9" t="inlineStr">
        <is>
          <t>FY20</t>
        </is>
      </c>
      <c r="G6" s="9" t="inlineStr">
        <is>
          <t>FY21</t>
        </is>
      </c>
      <c r="H6" s="9" t="inlineStr">
        <is>
          <t>FY22</t>
        </is>
      </c>
      <c r="I6" s="9" t="inlineStr">
        <is>
          <t>FY23</t>
        </is>
      </c>
      <c r="J6" s="9" t="inlineStr">
        <is>
          <t>FY24e</t>
        </is>
      </c>
      <c r="K6" s="9" t="inlineStr">
        <is>
          <t>FY25e</t>
        </is>
      </c>
      <c r="L6" s="9" t="inlineStr">
        <is>
          <t>FY26e</t>
        </is>
      </c>
      <c r="M6" s="9" t="inlineStr">
        <is>
          <t>FY27e</t>
        </is>
      </c>
      <c r="N6" s="9" t="inlineStr">
        <is>
          <t>FY28e</t>
        </is>
      </c>
      <c r="O6" s="9" t="inlineStr">
        <is>
          <t>FY29e</t>
        </is>
      </c>
      <c r="P6" s="9" t="inlineStr">
        <is>
          <t>FY30e</t>
        </is>
      </c>
      <c r="Q6" s="9" t="inlineStr">
        <is>
          <t>FY31e</t>
        </is>
      </c>
      <c r="R6" s="9" t="inlineStr">
        <is>
          <t>FY32e</t>
        </is>
      </c>
      <c r="S6" s="9" t="inlineStr">
        <is>
          <t>FY33e</t>
        </is>
      </c>
      <c r="T6" s="9" t="inlineStr">
        <is>
          <t>FY34e</t>
        </is>
      </c>
      <c r="U6" s="9" t="inlineStr">
        <is>
          <t>FY35e</t>
        </is>
      </c>
      <c r="W6" s="9" t="inlineStr">
        <is>
          <t>FY24e</t>
        </is>
      </c>
      <c r="X6" s="9" t="inlineStr">
        <is>
          <t>FY25e</t>
        </is>
      </c>
    </row>
    <row r="7">
      <c r="D7" s="10" t="n"/>
      <c r="E7" s="11" t="n"/>
      <c r="F7" s="11" t="n"/>
      <c r="G7" s="11" t="n"/>
      <c r="H7" s="11" t="n"/>
      <c r="I7" s="11" t="n"/>
      <c r="J7" s="11">
        <f>+TODAY()</f>
        <v/>
      </c>
      <c r="K7" s="11" t="n">
        <v>46022</v>
      </c>
      <c r="L7" s="11" t="n">
        <v>46387</v>
      </c>
      <c r="M7" s="11" t="n">
        <v>46752</v>
      </c>
      <c r="N7" s="11" t="n">
        <v>47118</v>
      </c>
      <c r="O7" s="11" t="n">
        <v>47483</v>
      </c>
      <c r="P7" s="11" t="n">
        <v>47848</v>
      </c>
      <c r="Q7" s="11" t="n">
        <v>48213</v>
      </c>
      <c r="R7" s="11" t="n">
        <v>48579</v>
      </c>
      <c r="S7" s="11" t="n">
        <v>48944</v>
      </c>
      <c r="T7" s="11" t="n">
        <v>49309</v>
      </c>
      <c r="U7" s="11" t="n">
        <v>49674</v>
      </c>
    </row>
    <row r="8" customFormat="1" s="1">
      <c r="B8" s="1" t="inlineStr">
        <is>
          <t>Revenue</t>
        </is>
      </c>
      <c r="C8" s="151" t="n"/>
      <c r="D8" s="153">
        <f>+'Historical Financials'!BX9</f>
        <v/>
      </c>
      <c r="E8" s="153">
        <f>+'Historical Financials'!BY9</f>
        <v/>
      </c>
      <c r="F8" s="153">
        <f>+'Historical Financials'!BZ9</f>
        <v/>
      </c>
      <c r="G8" s="153">
        <f>+'Historical Financials'!CA9</f>
        <v/>
      </c>
      <c r="H8" s="153">
        <f>+'Historical Financials'!CB9</f>
        <v/>
      </c>
      <c r="I8" s="153">
        <f>+'Historical Financials'!CC9</f>
        <v/>
      </c>
      <c r="J8" s="153">
        <f>+'Historical Financials'!CD9</f>
        <v/>
      </c>
      <c r="K8" s="153">
        <f>+'LT Revenue Forecast'!K124</f>
        <v/>
      </c>
      <c r="L8" s="153">
        <f>+'LT Revenue Forecast'!L124</f>
        <v/>
      </c>
      <c r="M8" s="153">
        <f>+'LT Revenue Forecast'!M124</f>
        <v/>
      </c>
      <c r="N8" s="153">
        <f>+'LT Revenue Forecast'!N124</f>
        <v/>
      </c>
      <c r="O8" s="153">
        <f>+'LT Revenue Forecast'!O124</f>
        <v/>
      </c>
      <c r="P8" s="153">
        <f>+'LT Revenue Forecast'!P124</f>
        <v/>
      </c>
      <c r="Q8" s="153">
        <f>+'LT Revenue Forecast'!Q124</f>
        <v/>
      </c>
      <c r="R8" s="153">
        <f>+'LT Revenue Forecast'!R124</f>
        <v/>
      </c>
      <c r="S8" s="153">
        <f>+'LT Revenue Forecast'!S124</f>
        <v/>
      </c>
      <c r="T8" s="153">
        <f>+'LT Revenue Forecast'!T124</f>
        <v/>
      </c>
      <c r="U8" s="153">
        <f>+'LT Revenue Forecast'!U124</f>
        <v/>
      </c>
      <c r="W8" s="248">
        <f>_xll.ciqfunctions.udf.CIQ($B$2, "IQ_REVENUE_EST", "FY2024")</f>
        <v/>
      </c>
      <c r="X8" s="248">
        <f>_xll.ciqfunctions.udf.CIQ($B$2, "IQ_REVENUE_EST", "FY2025")</f>
        <v/>
      </c>
    </row>
    <row r="9" customFormat="1" s="7">
      <c r="B9" s="13" t="inlineStr">
        <is>
          <t>Y/Y % Change</t>
        </is>
      </c>
      <c r="C9" s="14" t="n"/>
      <c r="D9" s="292" t="n"/>
      <c r="E9" s="292">
        <f>+E8/D8-1</f>
        <v/>
      </c>
      <c r="F9" s="292">
        <f>+F8/E8-1</f>
        <v/>
      </c>
      <c r="G9" s="292">
        <f>+G8/F8-1</f>
        <v/>
      </c>
      <c r="H9" s="292">
        <f>+H8/G8-1</f>
        <v/>
      </c>
      <c r="I9" s="292">
        <f>+I8/H8-1</f>
        <v/>
      </c>
      <c r="J9" s="292">
        <f>+J8/I8-1</f>
        <v/>
      </c>
      <c r="K9" s="292">
        <f>+K8/J8-1</f>
        <v/>
      </c>
      <c r="L9" s="292">
        <f>+L8/K8-1</f>
        <v/>
      </c>
      <c r="M9" s="292">
        <f>+M8/L8-1</f>
        <v/>
      </c>
      <c r="N9" s="292">
        <f>+N8/M8-1</f>
        <v/>
      </c>
      <c r="O9" s="292">
        <f>+O8/N8-1</f>
        <v/>
      </c>
      <c r="P9" s="292">
        <f>+P8/O8-1</f>
        <v/>
      </c>
      <c r="Q9" s="292">
        <f>+Q8/P8-1</f>
        <v/>
      </c>
      <c r="R9" s="292">
        <f>+R8/Q8-1</f>
        <v/>
      </c>
      <c r="S9" s="292">
        <f>+S8/R8-1</f>
        <v/>
      </c>
      <c r="T9" s="292">
        <f>+T8/S8-1</f>
        <v/>
      </c>
      <c r="U9" s="292">
        <f>+U8/T8-1</f>
        <v/>
      </c>
      <c r="V9" s="293" t="n"/>
      <c r="W9" s="292">
        <f>+W8/I8-1</f>
        <v/>
      </c>
      <c r="X9" s="292">
        <f>+X8/W8-1</f>
        <v/>
      </c>
    </row>
    <row r="10" customFormat="1" s="7">
      <c r="B10" s="13" t="inlineStr">
        <is>
          <t>Y/Y % Change, cFX</t>
        </is>
      </c>
      <c r="C10" s="14" t="n"/>
      <c r="D10" s="292" t="n"/>
      <c r="E10" s="294">
        <f>+'Historical Financials'!BY11</f>
        <v/>
      </c>
      <c r="F10" s="294">
        <f>+'Historical Financials'!BZ11</f>
        <v/>
      </c>
      <c r="G10" s="294">
        <f>+'Historical Financials'!CA11</f>
        <v/>
      </c>
      <c r="H10" s="294">
        <f>+'Historical Financials'!CB11</f>
        <v/>
      </c>
      <c r="I10" s="294">
        <f>+'Historical Financials'!CC11</f>
        <v/>
      </c>
      <c r="J10" s="294">
        <f>+'Historical Financials'!CD11</f>
        <v/>
      </c>
      <c r="K10" s="292">
        <f>+K9</f>
        <v/>
      </c>
      <c r="L10" s="292">
        <f>+L9</f>
        <v/>
      </c>
      <c r="M10" s="292">
        <f>+M9</f>
        <v/>
      </c>
      <c r="N10" s="292">
        <f>+N9</f>
        <v/>
      </c>
      <c r="O10" s="292">
        <f>+O9</f>
        <v/>
      </c>
      <c r="P10" s="292">
        <f>+P9</f>
        <v/>
      </c>
      <c r="Q10" s="292">
        <f>+Q9</f>
        <v/>
      </c>
      <c r="R10" s="292">
        <f>+R9</f>
        <v/>
      </c>
      <c r="S10" s="292">
        <f>+S9</f>
        <v/>
      </c>
      <c r="T10" s="292">
        <f>+T9</f>
        <v/>
      </c>
      <c r="U10" s="292">
        <f>+U9</f>
        <v/>
      </c>
      <c r="V10" s="293" t="n"/>
      <c r="W10" s="293" t="n"/>
      <c r="X10" s="293" t="n"/>
    </row>
    <row r="11" customFormat="1" s="7">
      <c r="B11" s="18" t="n"/>
      <c r="C11" s="14" t="n"/>
      <c r="D11" s="19" t="n"/>
      <c r="E11" s="19" t="n"/>
      <c r="F11" s="19" t="n"/>
      <c r="G11" s="19" t="n"/>
      <c r="H11" s="19" t="n"/>
      <c r="I11" s="19" t="n"/>
      <c r="J11" s="19" t="n"/>
      <c r="K11" s="19" t="n"/>
      <c r="L11" s="19" t="n"/>
      <c r="M11" s="19" t="n"/>
      <c r="N11" s="19" t="n"/>
      <c r="V11" s="20" t="n"/>
      <c r="W11" s="20" t="n"/>
      <c r="X11" s="20" t="n"/>
    </row>
    <row r="12" customFormat="1" s="7">
      <c r="B12" s="23" t="inlineStr">
        <is>
          <t>CRC Expenses</t>
        </is>
      </c>
      <c r="C12" s="14" t="n"/>
      <c r="D12" s="12">
        <f>+D8-D16</f>
        <v/>
      </c>
      <c r="E12" s="12">
        <f>+E8-E16</f>
        <v/>
      </c>
      <c r="F12" s="12">
        <f>+F8-F16</f>
        <v/>
      </c>
      <c r="G12" s="12">
        <f>+G8-G16</f>
        <v/>
      </c>
      <c r="H12" s="12">
        <f>+H8-H16</f>
        <v/>
      </c>
      <c r="I12" s="12">
        <f>+I8-I16</f>
        <v/>
      </c>
      <c r="J12" s="12">
        <f>+J8-J16</f>
        <v/>
      </c>
      <c r="K12" s="12">
        <f>+K8-K16</f>
        <v/>
      </c>
      <c r="L12" s="12">
        <f>+L8-L16</f>
        <v/>
      </c>
      <c r="M12" s="12">
        <f>+M8-M16</f>
        <v/>
      </c>
      <c r="N12" s="12">
        <f>+N8-N16</f>
        <v/>
      </c>
      <c r="O12" s="12">
        <f>+O8-O16</f>
        <v/>
      </c>
      <c r="P12" s="12">
        <f>+P8-P16</f>
        <v/>
      </c>
      <c r="Q12" s="12">
        <f>+Q8-Q16</f>
        <v/>
      </c>
      <c r="R12" s="12">
        <f>+R8-R16</f>
        <v/>
      </c>
      <c r="S12" s="12">
        <f>+S8-S16</f>
        <v/>
      </c>
      <c r="T12" s="12">
        <f>+T8-T16</f>
        <v/>
      </c>
      <c r="U12" s="12">
        <f>+U8-U16</f>
        <v/>
      </c>
      <c r="W12" s="12">
        <f>+W8-W16</f>
        <v/>
      </c>
      <c r="X12" s="12">
        <f>+X8-X16</f>
        <v/>
      </c>
    </row>
    <row r="13" customFormat="1" s="7">
      <c r="B13" s="13" t="inlineStr">
        <is>
          <t>Y/Y % Change</t>
        </is>
      </c>
      <c r="C13" s="14" t="n"/>
      <c r="D13" s="15" t="n"/>
      <c r="E13" s="292">
        <f>+E12/D12-1</f>
        <v/>
      </c>
      <c r="F13" s="292">
        <f>+F12/E12-1</f>
        <v/>
      </c>
      <c r="G13" s="292">
        <f>+G12/F12-1</f>
        <v/>
      </c>
      <c r="H13" s="292">
        <f>+H12/G12-1</f>
        <v/>
      </c>
      <c r="I13" s="292">
        <f>+I12/H12-1</f>
        <v/>
      </c>
      <c r="J13" s="292">
        <f>+J12/I12-1</f>
        <v/>
      </c>
      <c r="K13" s="292">
        <f>+K12/J12-1</f>
        <v/>
      </c>
      <c r="L13" s="292">
        <f>+L12/K12-1</f>
        <v/>
      </c>
      <c r="M13" s="292">
        <f>+M12/L12-1</f>
        <v/>
      </c>
      <c r="N13" s="292">
        <f>+N12/M12-1</f>
        <v/>
      </c>
      <c r="O13" s="292">
        <f>+O12/N12-1</f>
        <v/>
      </c>
      <c r="P13" s="292">
        <f>+P12/O12-1</f>
        <v/>
      </c>
      <c r="Q13" s="292">
        <f>+Q12/P12-1</f>
        <v/>
      </c>
      <c r="R13" s="292">
        <f>+R12/Q12-1</f>
        <v/>
      </c>
      <c r="S13" s="292">
        <f>+S12/R12-1</f>
        <v/>
      </c>
      <c r="T13" s="292">
        <f>+T12/S12-1</f>
        <v/>
      </c>
      <c r="U13" s="292">
        <f>+U12/T12-1</f>
        <v/>
      </c>
      <c r="W13" s="292">
        <f>+W12/I12-1</f>
        <v/>
      </c>
      <c r="X13" s="292">
        <f>+X12/W12-1</f>
        <v/>
      </c>
    </row>
    <row r="14" customFormat="1" s="7">
      <c r="B14" s="13" t="inlineStr">
        <is>
          <t>% of Revenue</t>
        </is>
      </c>
      <c r="C14" s="14" t="n"/>
      <c r="D14" s="15">
        <f>+D12/D8</f>
        <v/>
      </c>
      <c r="E14" s="15">
        <f>+E12/E8</f>
        <v/>
      </c>
      <c r="F14" s="15">
        <f>+F12/F8</f>
        <v/>
      </c>
      <c r="G14" s="15">
        <f>+G12/G8</f>
        <v/>
      </c>
      <c r="H14" s="15">
        <f>+H12/H8</f>
        <v/>
      </c>
      <c r="I14" s="15">
        <f>+I12/I8</f>
        <v/>
      </c>
      <c r="J14" s="15">
        <f>+J12/J8</f>
        <v/>
      </c>
      <c r="K14" s="15">
        <f>+K12/K8</f>
        <v/>
      </c>
      <c r="L14" s="15">
        <f>+L12/L8</f>
        <v/>
      </c>
      <c r="M14" s="15">
        <f>+M12/M8</f>
        <v/>
      </c>
      <c r="N14" s="15">
        <f>+N12/N8</f>
        <v/>
      </c>
      <c r="O14" s="15">
        <f>+O12/O8</f>
        <v/>
      </c>
      <c r="P14" s="15">
        <f>+P12/P8</f>
        <v/>
      </c>
      <c r="Q14" s="15">
        <f>+Q12/Q8</f>
        <v/>
      </c>
      <c r="R14" s="15">
        <f>+R12/R8</f>
        <v/>
      </c>
      <c r="S14" s="15">
        <f>+S12/S8</f>
        <v/>
      </c>
      <c r="T14" s="15">
        <f>+T12/T8</f>
        <v/>
      </c>
      <c r="U14" s="15">
        <f>+U12/U8</f>
        <v/>
      </c>
      <c r="W14" s="15">
        <f>+W12/W8</f>
        <v/>
      </c>
      <c r="X14" s="15">
        <f>+X12/X8</f>
        <v/>
      </c>
    </row>
    <row r="15" customFormat="1" s="7">
      <c r="B15" s="13" t="n"/>
      <c r="C15" s="14" t="n"/>
      <c r="D15" s="19" t="n"/>
      <c r="E15" s="19" t="n"/>
      <c r="F15" s="19" t="n"/>
      <c r="G15" s="19" t="n"/>
      <c r="H15" s="19" t="n"/>
      <c r="I15" s="19" t="n"/>
      <c r="J15" s="19" t="n"/>
      <c r="K15" s="19" t="n"/>
      <c r="L15" s="19" t="n"/>
      <c r="M15" s="19" t="n"/>
      <c r="N15" s="19" t="n"/>
    </row>
    <row r="16" customFormat="1" s="152">
      <c r="B16" s="1" t="inlineStr">
        <is>
          <t>CRC EBIT</t>
        </is>
      </c>
      <c r="C16" s="150" t="n"/>
      <c r="D16" s="153">
        <f>+'Historical Financials'!BX52</f>
        <v/>
      </c>
      <c r="E16" s="153">
        <f>+'Historical Financials'!BY52</f>
        <v/>
      </c>
      <c r="F16" s="153">
        <f>+'Historical Financials'!BZ52</f>
        <v/>
      </c>
      <c r="G16" s="153">
        <f>+'Historical Financials'!CA52</f>
        <v/>
      </c>
      <c r="H16" s="153">
        <f>+'Historical Financials'!CB52</f>
        <v/>
      </c>
      <c r="I16" s="153">
        <f>+'Historical Financials'!CC52</f>
        <v/>
      </c>
      <c r="J16" s="153">
        <f>+'Historical Financials'!CD52</f>
        <v/>
      </c>
      <c r="K16" s="151">
        <f>+K24-K23</f>
        <v/>
      </c>
      <c r="L16" s="151">
        <f>+L24-L23</f>
        <v/>
      </c>
      <c r="M16" s="151">
        <f>+M24-M23</f>
        <v/>
      </c>
      <c r="N16" s="151">
        <f>+N24-N23</f>
        <v/>
      </c>
      <c r="O16" s="151">
        <f>+O24-O23</f>
        <v/>
      </c>
      <c r="P16" s="151">
        <f>+P24-P23</f>
        <v/>
      </c>
      <c r="Q16" s="151">
        <f>+Q24-Q23</f>
        <v/>
      </c>
      <c r="R16" s="151">
        <f>+R24-R23</f>
        <v/>
      </c>
      <c r="S16" s="151">
        <f>+S24-S23</f>
        <v/>
      </c>
      <c r="T16" s="151">
        <f>+T24-T23</f>
        <v/>
      </c>
      <c r="U16" s="151">
        <f>+U24-U23</f>
        <v/>
      </c>
      <c r="W16" s="248">
        <f>_xll.ciqfunctions.udf.CIQ($B$2, "IQ_EBIT_EST", "FY2024")</f>
        <v/>
      </c>
      <c r="X16" s="248">
        <f>_xll.ciqfunctions.udf.CIQ($B$2, "IQ_EBIT_EST", "FY2025")</f>
        <v/>
      </c>
      <c r="AA16" s="150" t="n"/>
    </row>
    <row r="17" customFormat="1" s="7">
      <c r="B17" s="13" t="inlineStr">
        <is>
          <t>Y/Y % Change</t>
        </is>
      </c>
      <c r="C17" s="14" t="n"/>
      <c r="D17" s="15" t="n"/>
      <c r="E17" s="292">
        <f>+E16/D16-1</f>
        <v/>
      </c>
      <c r="F17" s="292">
        <f>+F16/E16-1</f>
        <v/>
      </c>
      <c r="G17" s="292">
        <f>+G16/F16-1</f>
        <v/>
      </c>
      <c r="H17" s="292">
        <f>+H16/G16-1</f>
        <v/>
      </c>
      <c r="I17" s="292">
        <f>+I16/H16-1</f>
        <v/>
      </c>
      <c r="J17" s="292">
        <f>+J16/I16-1</f>
        <v/>
      </c>
      <c r="K17" s="292">
        <f>+K16/J16-1</f>
        <v/>
      </c>
      <c r="L17" s="292">
        <f>+L16/K16-1</f>
        <v/>
      </c>
      <c r="M17" s="292">
        <f>+M16/L16-1</f>
        <v/>
      </c>
      <c r="N17" s="292">
        <f>+N16/M16-1</f>
        <v/>
      </c>
      <c r="O17" s="292">
        <f>+O16/N16-1</f>
        <v/>
      </c>
      <c r="P17" s="292">
        <f>+P16/O16-1</f>
        <v/>
      </c>
      <c r="Q17" s="292">
        <f>+Q16/P16-1</f>
        <v/>
      </c>
      <c r="R17" s="292">
        <f>+R16/Q16-1</f>
        <v/>
      </c>
      <c r="S17" s="292">
        <f>+S16/R16-1</f>
        <v/>
      </c>
      <c r="T17" s="292">
        <f>+T16/S16-1</f>
        <v/>
      </c>
      <c r="U17" s="292">
        <f>+U16/T16-1</f>
        <v/>
      </c>
      <c r="V17" s="292" t="n"/>
      <c r="W17" s="292">
        <f>+W16/I16-1</f>
        <v/>
      </c>
      <c r="X17" s="292">
        <f>+X16/W16-1</f>
        <v/>
      </c>
    </row>
    <row r="18" customFormat="1" s="7">
      <c r="B18" s="13" t="inlineStr">
        <is>
          <t>Y/Y % Change, cFX</t>
        </is>
      </c>
      <c r="C18" s="14" t="n"/>
      <c r="D18" s="15" t="n"/>
      <c r="E18" s="292">
        <f>+(1+E10)/(1+E9)*(1+E17)-1</f>
        <v/>
      </c>
      <c r="F18" s="292">
        <f>+(1+F10)/(1+F9)*(1+F17)-1</f>
        <v/>
      </c>
      <c r="G18" s="292">
        <f>+(1+G10)/(1+G9)*(1+G17)-1</f>
        <v/>
      </c>
      <c r="H18" s="292">
        <f>+(1+H10)/(1+H9)*(1+H17)-1</f>
        <v/>
      </c>
      <c r="I18" s="292">
        <f>+(1+I10)/(1+I9)*(1+I17)-1</f>
        <v/>
      </c>
      <c r="J18" s="292">
        <f>+(1+J10)/(1+J9)*(1+J17)-1</f>
        <v/>
      </c>
      <c r="K18" s="292">
        <f>+(1+K10)/(1+K9)*(1+K17)-1</f>
        <v/>
      </c>
      <c r="L18" s="292">
        <f>+(1+L10)/(1+L9)*(1+L17)-1</f>
        <v/>
      </c>
      <c r="M18" s="292">
        <f>+(1+M10)/(1+M9)*(1+M17)-1</f>
        <v/>
      </c>
      <c r="N18" s="292">
        <f>+(1+N10)/(1+N9)*(1+N17)-1</f>
        <v/>
      </c>
      <c r="O18" s="292">
        <f>+(1+O10)/(1+O9)*(1+O17)-1</f>
        <v/>
      </c>
      <c r="P18" s="292">
        <f>+(1+P10)/(1+P9)*(1+P17)-1</f>
        <v/>
      </c>
      <c r="Q18" s="292">
        <f>+(1+Q10)/(1+Q9)*(1+Q17)-1</f>
        <v/>
      </c>
      <c r="R18" s="292">
        <f>+(1+R10)/(1+R9)*(1+R17)-1</f>
        <v/>
      </c>
      <c r="S18" s="292">
        <f>+(1+S10)/(1+S9)*(1+S17)-1</f>
        <v/>
      </c>
      <c r="T18" s="292">
        <f>+(1+T10)/(1+T9)*(1+T17)-1</f>
        <v/>
      </c>
      <c r="U18" s="292">
        <f>+(1+U10)/(1+U9)*(1+U17)-1</f>
        <v/>
      </c>
      <c r="V18" s="292" t="n"/>
      <c r="W18" s="292" t="n"/>
      <c r="X18" s="292" t="n"/>
    </row>
    <row r="19" customFormat="1" s="7">
      <c r="B19" s="13" t="inlineStr">
        <is>
          <t>Margin</t>
        </is>
      </c>
      <c r="C19" s="14" t="n"/>
      <c r="D19" s="295">
        <f>+D16/D8</f>
        <v/>
      </c>
      <c r="E19" s="295">
        <f>+E16/E8</f>
        <v/>
      </c>
      <c r="F19" s="295">
        <f>+F16/F8</f>
        <v/>
      </c>
      <c r="G19" s="295">
        <f>+G16/G8</f>
        <v/>
      </c>
      <c r="H19" s="295">
        <f>+H16/H8</f>
        <v/>
      </c>
      <c r="I19" s="295">
        <f>+I16/I8</f>
        <v/>
      </c>
      <c r="J19" s="295">
        <f>+J16/J8</f>
        <v/>
      </c>
      <c r="K19" s="295">
        <f>+K16/K8</f>
        <v/>
      </c>
      <c r="L19" s="295">
        <f>+L16/L8</f>
        <v/>
      </c>
      <c r="M19" s="295">
        <f>+M16/M8</f>
        <v/>
      </c>
      <c r="N19" s="295">
        <f>+N16/N8</f>
        <v/>
      </c>
      <c r="O19" s="295">
        <f>+O16/O8</f>
        <v/>
      </c>
      <c r="P19" s="295">
        <f>+P16/P8</f>
        <v/>
      </c>
      <c r="Q19" s="295">
        <f>+Q16/Q8</f>
        <v/>
      </c>
      <c r="R19" s="295">
        <f>+R16/R8</f>
        <v/>
      </c>
      <c r="S19" s="295">
        <f>+S16/S8</f>
        <v/>
      </c>
      <c r="T19" s="295">
        <f>+T16/T8</f>
        <v/>
      </c>
      <c r="U19" s="295">
        <f>+U16/U8</f>
        <v/>
      </c>
      <c r="W19" s="295">
        <f>+W16/W8</f>
        <v/>
      </c>
      <c r="X19" s="295">
        <f>+X16/X8</f>
        <v/>
      </c>
    </row>
    <row r="20" customFormat="1" s="7">
      <c r="B20" s="13" t="inlineStr">
        <is>
          <t>Incremental Margin</t>
        </is>
      </c>
      <c r="C20" s="14" t="n"/>
      <c r="D20" s="15" t="n"/>
      <c r="E20" s="295">
        <f>+(E16-D16)/(E8-D8)</f>
        <v/>
      </c>
      <c r="F20" s="295">
        <f>+(F16-E16)/(F8-E8)</f>
        <v/>
      </c>
      <c r="G20" s="295">
        <f>+(G16-F16)/(G8-F8)</f>
        <v/>
      </c>
      <c r="H20" s="295">
        <f>+(H16-G16)/(H8-G8)</f>
        <v/>
      </c>
      <c r="I20" s="295">
        <f>+(I16-H16)/(I8-H8)</f>
        <v/>
      </c>
      <c r="J20" s="295">
        <f>+(J16-I16)/(J8-I8)</f>
        <v/>
      </c>
      <c r="K20" s="295">
        <f>+(K16-J16)/(K8-J8)</f>
        <v/>
      </c>
      <c r="L20" s="295">
        <f>+(L16-K16)/(L8-K8)</f>
        <v/>
      </c>
      <c r="M20" s="295">
        <f>+(M16-L16)/(M8-L8)</f>
        <v/>
      </c>
      <c r="N20" s="295">
        <f>+(N16-M16)/(N8-M8)</f>
        <v/>
      </c>
      <c r="O20" s="295">
        <f>+(O16-N16)/(O8-N8)</f>
        <v/>
      </c>
      <c r="P20" s="295">
        <f>+(P16-O16)/(P8-O8)</f>
        <v/>
      </c>
      <c r="Q20" s="295">
        <f>+(Q16-P16)/(Q8-P8)</f>
        <v/>
      </c>
      <c r="R20" s="295">
        <f>+(R16-Q16)/(R8-Q8)</f>
        <v/>
      </c>
      <c r="S20" s="295">
        <f>+(S16-R16)/(S8-R8)</f>
        <v/>
      </c>
      <c r="T20" s="295">
        <f>+(T16-S16)/(T8-S8)</f>
        <v/>
      </c>
      <c r="U20" s="295">
        <f>+(U16-T16)/(U8-T8)</f>
        <v/>
      </c>
      <c r="W20" s="295">
        <f>+(W16-F16)/(W8-F8)</f>
        <v/>
      </c>
      <c r="X20" s="295">
        <f>+(X16-W16)/(X8-W8)</f>
        <v/>
      </c>
    </row>
    <row r="21" customFormat="1" s="7">
      <c r="B21" s="18" t="n"/>
      <c r="C21" s="14" t="n"/>
      <c r="D21" s="19" t="n"/>
      <c r="E21" s="19" t="n"/>
      <c r="F21" s="19" t="n"/>
      <c r="G21" s="19" t="n"/>
      <c r="H21" s="19" t="n"/>
      <c r="I21" s="19" t="n"/>
      <c r="J21" s="19" t="n"/>
      <c r="K21" s="19" t="n"/>
      <c r="L21" s="19" t="n"/>
      <c r="M21" s="19" t="n"/>
      <c r="N21" s="19" t="n"/>
    </row>
    <row r="22" customFormat="1" s="7">
      <c r="B22" s="21" t="inlineStr">
        <is>
          <t>Memo:</t>
        </is>
      </c>
      <c r="C22" s="14" t="n"/>
      <c r="D22" s="19" t="n"/>
      <c r="E22" s="19" t="n"/>
      <c r="F22" s="19" t="n"/>
      <c r="G22" s="19" t="n"/>
      <c r="H22" s="19" t="n"/>
      <c r="I22" s="19" t="n"/>
      <c r="J22" s="19" t="n"/>
      <c r="K22" s="19" t="n"/>
      <c r="L22" s="19" t="n"/>
      <c r="M22" s="19" t="n"/>
      <c r="N22" s="19" t="n"/>
    </row>
    <row r="23" ht="13.5" customFormat="1" customHeight="1" s="7">
      <c r="B23" s="13" t="inlineStr">
        <is>
          <t>FRL Costs</t>
        </is>
      </c>
      <c r="C23" s="14" t="n"/>
      <c r="D23" s="19" t="n"/>
      <c r="E23" s="19" t="n"/>
      <c r="F23" s="19" t="n"/>
      <c r="G23" s="173">
        <f>-'Historical Financials'!CA210</f>
        <v/>
      </c>
      <c r="H23" s="173">
        <f>-'Historical Financials'!CB210</f>
        <v/>
      </c>
      <c r="I23" s="173">
        <f>-'Historical Financials'!CC210</f>
        <v/>
      </c>
      <c r="J23" s="167" t="n">
        <v>18000</v>
      </c>
      <c r="K23" s="167">
        <f>+J23-2000</f>
        <v/>
      </c>
      <c r="L23" s="167">
        <f>+K23-2000</f>
        <v/>
      </c>
      <c r="M23" s="167">
        <f>+L23-2000</f>
        <v/>
      </c>
      <c r="N23" s="167">
        <f>+M23-2000</f>
        <v/>
      </c>
      <c r="O23" s="167">
        <f>+N23-2000</f>
        <v/>
      </c>
      <c r="P23" s="167">
        <f>+O23-2000</f>
        <v/>
      </c>
      <c r="Q23" s="167">
        <f>+P23-2000</f>
        <v/>
      </c>
      <c r="R23" s="167">
        <f>+Q23-2000</f>
        <v/>
      </c>
      <c r="S23" s="167">
        <f>+R23-2000</f>
        <v/>
      </c>
      <c r="T23" s="167">
        <f>S23</f>
        <v/>
      </c>
      <c r="U23" s="167">
        <f>T23</f>
        <v/>
      </c>
    </row>
    <row r="24" customFormat="1" s="7">
      <c r="B24" s="16" t="inlineStr">
        <is>
          <t>CRC EBIT excl. FRL</t>
        </is>
      </c>
      <c r="C24" s="14" t="n"/>
      <c r="D24" s="19" t="n"/>
      <c r="E24" s="19" t="n"/>
      <c r="F24" s="19" t="n"/>
      <c r="G24" s="14">
        <f>+G16+G23</f>
        <v/>
      </c>
      <c r="H24" s="14">
        <f>+H16+H23</f>
        <v/>
      </c>
      <c r="I24" s="14">
        <f>+I16+I23</f>
        <v/>
      </c>
      <c r="J24" s="14">
        <f>+J16+J23</f>
        <v/>
      </c>
      <c r="K24" s="14">
        <f>+(K8-J8)*K27+J24</f>
        <v/>
      </c>
      <c r="L24" s="14">
        <f>+(L8-K8)*L27+K24</f>
        <v/>
      </c>
      <c r="M24" s="14">
        <f>+(M8-L8)*M27+L24</f>
        <v/>
      </c>
      <c r="N24" s="14">
        <f>+(N8-M8)*N27+M24</f>
        <v/>
      </c>
      <c r="O24" s="14">
        <f>+(O8-N8)*O27+N24</f>
        <v/>
      </c>
      <c r="P24" s="14">
        <f>+(P8-O8)*P27+O24</f>
        <v/>
      </c>
      <c r="Q24" s="14">
        <f>+(Q8-P8)*Q27+P24</f>
        <v/>
      </c>
      <c r="R24" s="14">
        <f>+(R8-Q8)*R27+Q24</f>
        <v/>
      </c>
      <c r="S24" s="14">
        <f>+(S8-R8)*S27+R24</f>
        <v/>
      </c>
      <c r="T24" s="14">
        <f>+(T8-S8)*T27+S24</f>
        <v/>
      </c>
      <c r="U24" s="14">
        <f>+(U8-T8)*U27+T24</f>
        <v/>
      </c>
    </row>
    <row r="25" customFormat="1" s="7">
      <c r="B25" s="18" t="inlineStr">
        <is>
          <t>Y/Y % Change</t>
        </is>
      </c>
      <c r="C25" s="14" t="n"/>
      <c r="D25" s="19" t="n"/>
      <c r="E25" s="19" t="n"/>
      <c r="F25" s="19" t="n"/>
      <c r="G25" s="19" t="n"/>
      <c r="H25" s="292">
        <f>+H24/G24-1</f>
        <v/>
      </c>
      <c r="I25" s="292">
        <f>+I24/H24-1</f>
        <v/>
      </c>
      <c r="J25" s="292">
        <f>+J24/I24-1</f>
        <v/>
      </c>
      <c r="K25" s="292">
        <f>+K24/J24-1</f>
        <v/>
      </c>
      <c r="L25" s="292">
        <f>+L24/K24-1</f>
        <v/>
      </c>
      <c r="M25" s="292">
        <f>+M24/L24-1</f>
        <v/>
      </c>
      <c r="N25" s="292">
        <f>+N24/M24-1</f>
        <v/>
      </c>
      <c r="O25" s="292">
        <f>+O24/N24-1</f>
        <v/>
      </c>
      <c r="P25" s="292">
        <f>+P24/O24-1</f>
        <v/>
      </c>
      <c r="Q25" s="292">
        <f>+Q24/P24-1</f>
        <v/>
      </c>
      <c r="R25" s="292">
        <f>+R24/Q24-1</f>
        <v/>
      </c>
      <c r="S25" s="292">
        <f>+S24/R24-1</f>
        <v/>
      </c>
      <c r="T25" s="292">
        <f>+T24/S24-1</f>
        <v/>
      </c>
      <c r="U25" s="292">
        <f>+U24/T24-1</f>
        <v/>
      </c>
    </row>
    <row r="26" customFormat="1" s="7">
      <c r="B26" s="18" t="inlineStr">
        <is>
          <t>Margin</t>
        </is>
      </c>
      <c r="C26" s="14" t="n"/>
      <c r="D26" s="19" t="n"/>
      <c r="E26" s="19" t="n"/>
      <c r="F26" s="19" t="n"/>
      <c r="G26" s="19">
        <f>+G24/G8</f>
        <v/>
      </c>
      <c r="H26" s="19">
        <f>+H24/H8</f>
        <v/>
      </c>
      <c r="I26" s="19">
        <f>+I24/I8</f>
        <v/>
      </c>
      <c r="J26" s="19">
        <f>+J24/J8</f>
        <v/>
      </c>
      <c r="K26" s="19">
        <f>+K24/K8</f>
        <v/>
      </c>
      <c r="L26" s="19">
        <f>+L24/L8</f>
        <v/>
      </c>
      <c r="M26" s="19">
        <f>+M24/M8</f>
        <v/>
      </c>
      <c r="N26" s="19">
        <f>+N24/N8</f>
        <v/>
      </c>
      <c r="O26" s="19">
        <f>+O24/O8</f>
        <v/>
      </c>
      <c r="P26" s="19">
        <f>+P24/P8</f>
        <v/>
      </c>
      <c r="Q26" s="19">
        <f>+Q24/Q8</f>
        <v/>
      </c>
      <c r="R26" s="19">
        <f>+R24/R8</f>
        <v/>
      </c>
      <c r="S26" s="19">
        <f>+S24/S8</f>
        <v/>
      </c>
      <c r="T26" s="19">
        <f>+T24/T8</f>
        <v/>
      </c>
      <c r="U26" s="19">
        <f>+U24/U8</f>
        <v/>
      </c>
      <c r="V26" s="19" t="n"/>
    </row>
    <row r="27" customFormat="1" s="7">
      <c r="B27" s="18" t="inlineStr">
        <is>
          <t>Incremental Margin</t>
        </is>
      </c>
      <c r="C27" s="14" t="n"/>
      <c r="D27" s="19" t="n"/>
      <c r="E27" s="19" t="n"/>
      <c r="F27" s="19" t="n"/>
      <c r="G27" s="19" t="n"/>
      <c r="H27" s="19">
        <f>+(H24-G24)/(H8-G8)</f>
        <v/>
      </c>
      <c r="I27" s="19">
        <f>+(I24-H24)/(I8-H8)</f>
        <v/>
      </c>
      <c r="J27" s="19">
        <f>+(J24-I24)/(J8-I8)</f>
        <v/>
      </c>
      <c r="K27" s="296" t="n">
        <v>0.5</v>
      </c>
      <c r="L27" s="295">
        <f>+K27</f>
        <v/>
      </c>
      <c r="M27" s="295">
        <f>+L27</f>
        <v/>
      </c>
      <c r="N27" s="295">
        <f>+M27</f>
        <v/>
      </c>
      <c r="O27" s="295">
        <f>+N27</f>
        <v/>
      </c>
      <c r="P27" s="295">
        <f>+O27</f>
        <v/>
      </c>
      <c r="Q27" s="295">
        <f>+P27</f>
        <v/>
      </c>
      <c r="R27" s="295">
        <f>+Q27</f>
        <v/>
      </c>
      <c r="S27" s="295">
        <f>+R27</f>
        <v/>
      </c>
      <c r="T27" s="295">
        <f>+S27</f>
        <v/>
      </c>
      <c r="U27" s="295">
        <f>+T27</f>
        <v/>
      </c>
      <c r="V27" s="19" t="n"/>
    </row>
    <row r="28" customFormat="1" s="7">
      <c r="B28" s="18" t="n"/>
      <c r="C28" s="14" t="n"/>
      <c r="D28" s="19" t="n"/>
      <c r="E28" s="19" t="n"/>
      <c r="F28" s="19" t="n"/>
      <c r="G28" s="19" t="n"/>
      <c r="H28" s="19" t="n"/>
      <c r="I28" s="19" t="n"/>
      <c r="J28" s="19" t="n"/>
      <c r="K28" s="19" t="n"/>
      <c r="L28" s="19" t="n"/>
      <c r="M28" s="19" t="n"/>
      <c r="N28" s="19" t="n"/>
    </row>
    <row r="29" ht="13.5" customHeight="1">
      <c r="B29" s="23" t="inlineStr">
        <is>
          <t>CRC D&amp;A</t>
        </is>
      </c>
      <c r="C29" s="12" t="n"/>
      <c r="D29" s="157">
        <f>+'Historical Financials'!BX69</f>
        <v/>
      </c>
      <c r="E29" s="157">
        <f>+'Historical Financials'!BY69</f>
        <v/>
      </c>
      <c r="F29" s="157">
        <f>+'Historical Financials'!BZ69</f>
        <v/>
      </c>
      <c r="G29" s="157">
        <f>+'Historical Financials'!CA69</f>
        <v/>
      </c>
      <c r="H29" s="157">
        <f>+'Historical Financials'!CB69</f>
        <v/>
      </c>
      <c r="I29" s="157">
        <f>+'Historical Financials'!CC69</f>
        <v/>
      </c>
      <c r="J29" s="157">
        <f>+'D&amp;A Model - Case 3'!R59</f>
        <v/>
      </c>
      <c r="K29" s="157">
        <f>+'D&amp;A Model - Case 3'!S59</f>
        <v/>
      </c>
      <c r="L29" s="157">
        <f>+'D&amp;A Model - Case 3'!T59</f>
        <v/>
      </c>
      <c r="M29" s="157">
        <f>+'D&amp;A Model - Case 3'!U59</f>
        <v/>
      </c>
      <c r="N29" s="157">
        <f>+'D&amp;A Model - Case 3'!V59</f>
        <v/>
      </c>
      <c r="O29" s="157">
        <f>+'D&amp;A Model - Case 3'!W59</f>
        <v/>
      </c>
      <c r="P29" s="157">
        <f>+'D&amp;A Model - Case 3'!X59</f>
        <v/>
      </c>
      <c r="Q29" s="157">
        <f>+'D&amp;A Model - Case 3'!Y59</f>
        <v/>
      </c>
      <c r="R29" s="157">
        <f>+'D&amp;A Model - Case 3'!Z59</f>
        <v/>
      </c>
      <c r="S29" s="157">
        <f>+'D&amp;A Model - Case 3'!AA59</f>
        <v/>
      </c>
      <c r="T29" s="157">
        <f>+'D&amp;A Model - Case 3'!AB59</f>
        <v/>
      </c>
      <c r="U29" s="157">
        <f>+'D&amp;A Model - Case 3'!AC59</f>
        <v/>
      </c>
      <c r="V29" s="169" t="n"/>
      <c r="W29" s="249">
        <f>_xll.ciqfunctions.udf.CIQ($B$2, "IQ_DA_EST", "FY2024")</f>
        <v/>
      </c>
      <c r="X29" s="249">
        <f>_xll.ciqfunctions.udf.CIQ($B$2, "IQ_DA_EST", "FY2025")</f>
        <v/>
      </c>
    </row>
    <row r="30" customFormat="1" s="1">
      <c r="B30" s="149" t="inlineStr">
        <is>
          <t>CRC EBITDA</t>
        </is>
      </c>
      <c r="C30" s="151" t="n"/>
      <c r="D30" s="151">
        <f>+D16+D29</f>
        <v/>
      </c>
      <c r="E30" s="151">
        <f>+E16+E29</f>
        <v/>
      </c>
      <c r="F30" s="151">
        <f>+F16+F29</f>
        <v/>
      </c>
      <c r="G30" s="151">
        <f>+G16+G29</f>
        <v/>
      </c>
      <c r="H30" s="151">
        <f>+H16+H29</f>
        <v/>
      </c>
      <c r="I30" s="151">
        <f>+I16+I29</f>
        <v/>
      </c>
      <c r="J30" s="151">
        <f>+J16+J29</f>
        <v/>
      </c>
      <c r="K30" s="151">
        <f>+K16+K29</f>
        <v/>
      </c>
      <c r="L30" s="151">
        <f>+L16+L29</f>
        <v/>
      </c>
      <c r="M30" s="151">
        <f>+M16+M29</f>
        <v/>
      </c>
      <c r="N30" s="151">
        <f>+N16+N29</f>
        <v/>
      </c>
      <c r="O30" s="151">
        <f>+O16+O29</f>
        <v/>
      </c>
      <c r="P30" s="151">
        <f>+P16+P29</f>
        <v/>
      </c>
      <c r="Q30" s="151">
        <f>+Q16+Q29</f>
        <v/>
      </c>
      <c r="R30" s="151">
        <f>+R16+R29</f>
        <v/>
      </c>
      <c r="S30" s="151">
        <f>+S16+S29</f>
        <v/>
      </c>
      <c r="T30" s="151">
        <f>+T16+T29</f>
        <v/>
      </c>
      <c r="U30" s="151">
        <f>+U16+U29</f>
        <v/>
      </c>
      <c r="W30" s="151">
        <f>+W16+W29</f>
        <v/>
      </c>
      <c r="X30" s="151">
        <f>+X16+X29</f>
        <v/>
      </c>
    </row>
    <row r="31" customFormat="1" s="7">
      <c r="B31" s="16" t="inlineStr">
        <is>
          <t>Y/Y % Change</t>
        </is>
      </c>
      <c r="C31" s="14" t="n"/>
      <c r="D31" s="15" t="n"/>
      <c r="E31" s="292">
        <f>+E30/D30-1</f>
        <v/>
      </c>
      <c r="F31" s="292">
        <f>+F30/E30-1</f>
        <v/>
      </c>
      <c r="G31" s="292">
        <f>+G30/F30-1</f>
        <v/>
      </c>
      <c r="H31" s="292">
        <f>+H30/G30-1</f>
        <v/>
      </c>
      <c r="I31" s="292">
        <f>+I30/H30-1</f>
        <v/>
      </c>
      <c r="J31" s="292">
        <f>+J30/I30-1</f>
        <v/>
      </c>
      <c r="K31" s="292">
        <f>+K30/J30-1</f>
        <v/>
      </c>
      <c r="L31" s="292">
        <f>+L30/K30-1</f>
        <v/>
      </c>
      <c r="M31" s="292">
        <f>+M30/L30-1</f>
        <v/>
      </c>
      <c r="N31" s="292">
        <f>+N30/M30-1</f>
        <v/>
      </c>
      <c r="O31" s="292">
        <f>+O30/N30-1</f>
        <v/>
      </c>
      <c r="P31" s="292">
        <f>+P30/O30-1</f>
        <v/>
      </c>
      <c r="Q31" s="292">
        <f>+Q30/P30-1</f>
        <v/>
      </c>
      <c r="R31" s="292">
        <f>+R30/Q30-1</f>
        <v/>
      </c>
      <c r="S31" s="292">
        <f>+S30/R30-1</f>
        <v/>
      </c>
      <c r="T31" s="292">
        <f>+T30/S30-1</f>
        <v/>
      </c>
      <c r="U31" s="292">
        <f>+U30/T30-1</f>
        <v/>
      </c>
      <c r="W31" s="292">
        <f>+W30/I30-1</f>
        <v/>
      </c>
      <c r="X31" s="292">
        <f>+X30/W30-1</f>
        <v/>
      </c>
    </row>
    <row r="32" customFormat="1" s="7">
      <c r="B32" s="16" t="inlineStr">
        <is>
          <t>Margin</t>
        </is>
      </c>
      <c r="C32" s="14" t="n"/>
      <c r="D32" s="295">
        <f>+D30/D8</f>
        <v/>
      </c>
      <c r="E32" s="295">
        <f>+E30/E8</f>
        <v/>
      </c>
      <c r="F32" s="295">
        <f>+F30/F8</f>
        <v/>
      </c>
      <c r="G32" s="295">
        <f>+G30/G8</f>
        <v/>
      </c>
      <c r="H32" s="295">
        <f>+H30/H8</f>
        <v/>
      </c>
      <c r="I32" s="295">
        <f>+I30/I8</f>
        <v/>
      </c>
      <c r="J32" s="295">
        <f>+J30/J8</f>
        <v/>
      </c>
      <c r="K32" s="295">
        <f>+K30/K8</f>
        <v/>
      </c>
      <c r="L32" s="295">
        <f>+L30/L8</f>
        <v/>
      </c>
      <c r="M32" s="295">
        <f>+M30/M8</f>
        <v/>
      </c>
      <c r="N32" s="295">
        <f>+N30/N8</f>
        <v/>
      </c>
      <c r="O32" s="295">
        <f>+O30/O8</f>
        <v/>
      </c>
      <c r="P32" s="295">
        <f>+P30/P8</f>
        <v/>
      </c>
      <c r="Q32" s="295">
        <f>+Q30/Q8</f>
        <v/>
      </c>
      <c r="R32" s="295">
        <f>+R30/R8</f>
        <v/>
      </c>
      <c r="S32" s="295">
        <f>+S30/S8</f>
        <v/>
      </c>
      <c r="T32" s="295">
        <f>+T30/T8</f>
        <v/>
      </c>
      <c r="U32" s="295">
        <f>+U30/U8</f>
        <v/>
      </c>
      <c r="W32" s="295">
        <f>+W30/W8</f>
        <v/>
      </c>
      <c r="X32" s="295">
        <f>+X30/X8</f>
        <v/>
      </c>
      <c r="Z32" s="185" t="n"/>
    </row>
    <row r="33" customFormat="1" s="7">
      <c r="B33" s="16" t="n"/>
      <c r="C33" s="14" t="n"/>
      <c r="D33" s="295" t="n"/>
      <c r="E33" s="295" t="n"/>
      <c r="F33" s="295" t="n"/>
      <c r="G33" s="295" t="n"/>
      <c r="H33" s="295" t="n"/>
      <c r="I33" s="295" t="n"/>
      <c r="J33" s="295" t="n"/>
      <c r="K33" s="295" t="n"/>
      <c r="L33" s="295" t="n"/>
      <c r="M33" s="295" t="n"/>
      <c r="N33" s="295" t="n"/>
      <c r="O33" s="295" t="n"/>
      <c r="P33" s="295" t="n"/>
      <c r="Q33" s="295" t="n"/>
      <c r="R33" s="295" t="n"/>
      <c r="S33" s="295" t="n"/>
      <c r="T33" s="295" t="n"/>
      <c r="U33" s="295" t="n"/>
      <c r="W33" s="295" t="n"/>
      <c r="X33" s="295" t="n"/>
    </row>
    <row r="34" customFormat="1" s="7">
      <c r="B34" s="16" t="inlineStr">
        <is>
          <t>Memo: D&amp;A / Revenue</t>
        </is>
      </c>
      <c r="C34" s="14" t="n"/>
      <c r="D34" s="295">
        <f>+D29/D8</f>
        <v/>
      </c>
      <c r="E34" s="295">
        <f>+E29/E8</f>
        <v/>
      </c>
      <c r="F34" s="295">
        <f>+F29/F8</f>
        <v/>
      </c>
      <c r="G34" s="295">
        <f>+G29/G8</f>
        <v/>
      </c>
      <c r="H34" s="295">
        <f>+H29/H8</f>
        <v/>
      </c>
      <c r="I34" s="295">
        <f>+I29/I8</f>
        <v/>
      </c>
      <c r="J34" s="295">
        <f>+J29/J8</f>
        <v/>
      </c>
      <c r="K34" s="295">
        <f>+K29/K8</f>
        <v/>
      </c>
      <c r="L34" s="295">
        <f>+L29/L8</f>
        <v/>
      </c>
      <c r="M34" s="295">
        <f>+M29/M8</f>
        <v/>
      </c>
      <c r="N34" s="295">
        <f>+N29/N8</f>
        <v/>
      </c>
      <c r="O34" s="295">
        <f>+O29/O8</f>
        <v/>
      </c>
      <c r="P34" s="295">
        <f>+P29/P8</f>
        <v/>
      </c>
      <c r="Q34" s="295">
        <f>+Q29/Q8</f>
        <v/>
      </c>
      <c r="R34" s="295">
        <f>+R29/R8</f>
        <v/>
      </c>
      <c r="S34" s="295">
        <f>+S29/S8</f>
        <v/>
      </c>
      <c r="T34" s="295">
        <f>+T29/T8</f>
        <v/>
      </c>
      <c r="U34" s="295">
        <f>+U29/U8</f>
        <v/>
      </c>
      <c r="V34" s="17" t="n"/>
      <c r="W34" s="295">
        <f>+W29/W8</f>
        <v/>
      </c>
      <c r="X34" s="295">
        <f>+X29/X8</f>
        <v/>
      </c>
    </row>
    <row r="35" customFormat="1" s="7">
      <c r="B35" s="16" t="n"/>
      <c r="C35" s="14" t="n"/>
      <c r="D35" s="295" t="n"/>
      <c r="E35" s="295" t="n"/>
      <c r="F35" s="295" t="n"/>
      <c r="G35" s="295" t="n"/>
      <c r="H35" s="295" t="n"/>
      <c r="I35" s="295" t="n"/>
      <c r="J35" s="295" t="n"/>
      <c r="K35" s="295" t="n"/>
      <c r="L35" s="295" t="n"/>
      <c r="M35" s="295" t="n"/>
      <c r="N35" s="295" t="n"/>
      <c r="O35" s="295" t="n"/>
      <c r="P35" s="295" t="n"/>
      <c r="Q35" s="295" t="n"/>
      <c r="R35" s="295" t="n"/>
      <c r="S35" s="295" t="n"/>
      <c r="T35" s="295" t="n"/>
      <c r="U35" s="295" t="n"/>
      <c r="V35" s="17" t="n"/>
      <c r="W35" s="295" t="n"/>
      <c r="X35" s="295" t="n"/>
    </row>
    <row r="36" customFormat="1" s="7">
      <c r="B36" s="269" t="inlineStr">
        <is>
          <t>Memo:</t>
        </is>
      </c>
      <c r="C36" s="14" t="n"/>
      <c r="D36" s="295" t="n"/>
      <c r="E36" s="295" t="n"/>
      <c r="F36" s="295" t="n"/>
      <c r="G36" s="295" t="n"/>
      <c r="H36" s="295" t="n"/>
      <c r="I36" s="295" t="n"/>
      <c r="J36" s="295" t="n"/>
      <c r="K36" s="295" t="n"/>
      <c r="L36" s="295" t="n"/>
      <c r="M36" s="295" t="n"/>
      <c r="N36" s="295" t="n"/>
      <c r="O36" s="295" t="n"/>
      <c r="P36" s="295" t="n"/>
      <c r="Q36" s="295" t="n"/>
      <c r="R36" s="295" t="n"/>
      <c r="S36" s="295" t="n"/>
      <c r="T36" s="295" t="n"/>
      <c r="U36" s="295" t="n"/>
      <c r="V36" s="17" t="n"/>
      <c r="W36" s="295" t="n"/>
      <c r="X36" s="295" t="n"/>
    </row>
    <row r="37" customFormat="1" s="7">
      <c r="B37" s="16" t="inlineStr">
        <is>
          <t>Implied Cash Costs</t>
        </is>
      </c>
      <c r="C37" s="14" t="n"/>
      <c r="D37" s="14">
        <f>+D8-D30</f>
        <v/>
      </c>
      <c r="E37" s="14">
        <f>+E8-E30</f>
        <v/>
      </c>
      <c r="F37" s="14">
        <f>+F8-F30</f>
        <v/>
      </c>
      <c r="G37" s="14">
        <f>+G8-G30</f>
        <v/>
      </c>
      <c r="H37" s="14">
        <f>+H8-H30</f>
        <v/>
      </c>
      <c r="I37" s="14">
        <f>+I8-I30</f>
        <v/>
      </c>
      <c r="J37" s="14">
        <f>+J8-J30</f>
        <v/>
      </c>
      <c r="K37" s="14">
        <f>+K8-K30</f>
        <v/>
      </c>
      <c r="L37" s="14">
        <f>+L8-L30</f>
        <v/>
      </c>
      <c r="M37" s="14">
        <f>+M8-M30</f>
        <v/>
      </c>
      <c r="N37" s="14">
        <f>+N8-N30</f>
        <v/>
      </c>
      <c r="O37" s="14">
        <f>+O8-O30</f>
        <v/>
      </c>
      <c r="P37" s="14">
        <f>+P8-P30</f>
        <v/>
      </c>
      <c r="Q37" s="14">
        <f>+Q8-Q30</f>
        <v/>
      </c>
      <c r="R37" s="14">
        <f>+R8-R30</f>
        <v/>
      </c>
      <c r="S37" s="14">
        <f>+S8-S30</f>
        <v/>
      </c>
      <c r="T37" s="14">
        <f>+T8-T30</f>
        <v/>
      </c>
      <c r="U37" s="14">
        <f>+U8-U30</f>
        <v/>
      </c>
      <c r="V37" s="17" t="n"/>
      <c r="W37" s="14">
        <f>+W8-W30</f>
        <v/>
      </c>
      <c r="X37" s="14">
        <f>+X8-X30</f>
        <v/>
      </c>
    </row>
    <row r="38" customFormat="1" s="7">
      <c r="B38" s="18" t="inlineStr">
        <is>
          <t>Y/Y % Change</t>
        </is>
      </c>
      <c r="C38" s="14" t="n"/>
      <c r="D38" s="295" t="n"/>
      <c r="E38" s="292">
        <f>+E37/D37-1</f>
        <v/>
      </c>
      <c r="F38" s="292">
        <f>+F37/E37-1</f>
        <v/>
      </c>
      <c r="G38" s="292">
        <f>+G37/F37-1</f>
        <v/>
      </c>
      <c r="H38" s="292">
        <f>+H37/G37-1</f>
        <v/>
      </c>
      <c r="I38" s="292">
        <f>+I37/H37-1</f>
        <v/>
      </c>
      <c r="J38" s="292">
        <f>+J37/I37-1</f>
        <v/>
      </c>
      <c r="K38" s="292">
        <f>+K37/J37-1</f>
        <v/>
      </c>
      <c r="L38" s="292">
        <f>+L37/K37-1</f>
        <v/>
      </c>
      <c r="M38" s="292">
        <f>+M37/L37-1</f>
        <v/>
      </c>
      <c r="N38" s="292">
        <f>+N37/M37-1</f>
        <v/>
      </c>
      <c r="O38" s="292">
        <f>+O37/N37-1</f>
        <v/>
      </c>
      <c r="P38" s="292">
        <f>+P37/O37-1</f>
        <v/>
      </c>
      <c r="Q38" s="292">
        <f>+Q37/P37-1</f>
        <v/>
      </c>
      <c r="R38" s="292">
        <f>+R37/Q37-1</f>
        <v/>
      </c>
      <c r="S38" s="292">
        <f>+S37/R37-1</f>
        <v/>
      </c>
      <c r="T38" s="292">
        <f>+T37/S37-1</f>
        <v/>
      </c>
      <c r="U38" s="292">
        <f>+U37/T37-1</f>
        <v/>
      </c>
      <c r="W38" s="292">
        <f>+W37/I37-1</f>
        <v/>
      </c>
      <c r="X38" s="292">
        <f>+X37/W37-1</f>
        <v/>
      </c>
    </row>
    <row r="39" customFormat="1" s="7">
      <c r="B39" s="18" t="inlineStr">
        <is>
          <t>% of Revenue</t>
        </is>
      </c>
      <c r="C39" s="14" t="n"/>
      <c r="D39" s="295">
        <f>+D37/D8</f>
        <v/>
      </c>
      <c r="E39" s="295">
        <f>+E37/E8</f>
        <v/>
      </c>
      <c r="F39" s="295">
        <f>+F37/F8</f>
        <v/>
      </c>
      <c r="G39" s="295">
        <f>+G37/G8</f>
        <v/>
      </c>
      <c r="H39" s="295">
        <f>+H37/H8</f>
        <v/>
      </c>
      <c r="I39" s="295">
        <f>+I37/I8</f>
        <v/>
      </c>
      <c r="J39" s="295">
        <f>+J37/J8</f>
        <v/>
      </c>
      <c r="K39" s="295">
        <f>+K37/K8</f>
        <v/>
      </c>
      <c r="L39" s="295">
        <f>+L37/L8</f>
        <v/>
      </c>
      <c r="M39" s="295">
        <f>+M37/M8</f>
        <v/>
      </c>
      <c r="N39" s="295">
        <f>+N37/N8</f>
        <v/>
      </c>
      <c r="O39" s="295">
        <f>+O37/O8</f>
        <v/>
      </c>
      <c r="P39" s="295">
        <f>+P37/P8</f>
        <v/>
      </c>
      <c r="Q39" s="295">
        <f>+Q37/Q8</f>
        <v/>
      </c>
      <c r="R39" s="295">
        <f>+R37/R8</f>
        <v/>
      </c>
      <c r="S39" s="295">
        <f>+S37/S8</f>
        <v/>
      </c>
      <c r="T39" s="295">
        <f>+T37/T8</f>
        <v/>
      </c>
      <c r="U39" s="295">
        <f>+U37/U8</f>
        <v/>
      </c>
      <c r="V39" s="17" t="n"/>
      <c r="W39" s="295">
        <f>+W37/W8</f>
        <v/>
      </c>
      <c r="X39" s="295">
        <f>+X37/X8</f>
        <v/>
      </c>
    </row>
    <row r="40" customFormat="1" s="7">
      <c r="B40" s="168" t="n"/>
      <c r="C40" s="14" t="n"/>
      <c r="D40" s="19" t="n"/>
      <c r="E40" s="19" t="n"/>
      <c r="F40" s="19" t="n"/>
      <c r="G40" s="19" t="n"/>
      <c r="H40" s="19" t="n"/>
      <c r="I40" s="19" t="n"/>
      <c r="J40" s="19" t="n"/>
      <c r="K40" s="19" t="n"/>
      <c r="L40" s="19" t="n"/>
      <c r="M40" s="19" t="n"/>
      <c r="N40" s="19" t="n"/>
    </row>
    <row r="41" customFormat="1" s="7">
      <c r="B41" s="23" t="inlineStr">
        <is>
          <t>Capex</t>
        </is>
      </c>
      <c r="C41" s="14" t="n"/>
      <c r="D41" s="159">
        <f>+-'Historical Financials'!BX90</f>
        <v/>
      </c>
      <c r="E41" s="159">
        <f>+-'Historical Financials'!BY90</f>
        <v/>
      </c>
      <c r="F41" s="159">
        <f>+-'Historical Financials'!BZ90</f>
        <v/>
      </c>
      <c r="G41" s="159">
        <f>+-'Historical Financials'!CA90</f>
        <v/>
      </c>
      <c r="H41" s="159">
        <f>+-'Historical Financials'!CB90</f>
        <v/>
      </c>
      <c r="I41" s="159">
        <f>+-'Historical Financials'!CC90</f>
        <v/>
      </c>
      <c r="J41" s="159">
        <f>+-'Historical Financials'!CD90</f>
        <v/>
      </c>
      <c r="K41" s="12">
        <f>K42*K8</f>
        <v/>
      </c>
      <c r="L41" s="12">
        <f>L42*L8</f>
        <v/>
      </c>
      <c r="M41" s="12">
        <f>M42*M8</f>
        <v/>
      </c>
      <c r="N41" s="12">
        <f>N42*N8</f>
        <v/>
      </c>
      <c r="O41" s="12">
        <f>O42*O8</f>
        <v/>
      </c>
      <c r="P41" s="12">
        <f>P42*P8</f>
        <v/>
      </c>
      <c r="Q41" s="12">
        <f>Q42*Q8</f>
        <v/>
      </c>
      <c r="R41" s="12">
        <f>R42*R8</f>
        <v/>
      </c>
      <c r="S41" s="12">
        <f>S42*S8</f>
        <v/>
      </c>
      <c r="T41" s="12">
        <f>T42*T8</f>
        <v/>
      </c>
      <c r="U41" s="12">
        <f>U42*U8</f>
        <v/>
      </c>
      <c r="W41" s="250">
        <f>-_xll.ciqfunctions.udf.CIQ($B$2, "IQ_CAPEX_EST", "FY2024")</f>
        <v/>
      </c>
      <c r="X41" s="250">
        <f>-_xll.ciqfunctions.udf.CIQ($B$2, "IQ_CAPEX_EST", "FY2025")</f>
        <v/>
      </c>
    </row>
    <row r="42" customFormat="1" s="7">
      <c r="B42" s="13" t="inlineStr">
        <is>
          <t>% of Revenue</t>
        </is>
      </c>
      <c r="C42" s="14" t="n"/>
      <c r="D42" s="15">
        <f>D41/D8</f>
        <v/>
      </c>
      <c r="E42" s="15">
        <f>E41/E8</f>
        <v/>
      </c>
      <c r="F42" s="15">
        <f>F41/F8</f>
        <v/>
      </c>
      <c r="G42" s="15">
        <f>G41/G8</f>
        <v/>
      </c>
      <c r="H42" s="15">
        <f>H41/H8</f>
        <v/>
      </c>
      <c r="I42" s="15">
        <f>I41/I8</f>
        <v/>
      </c>
      <c r="J42" s="15">
        <f>J41/J8</f>
        <v/>
      </c>
      <c r="K42" s="17" t="n">
        <v>0.25</v>
      </c>
      <c r="L42" s="17" t="n">
        <v>0.24</v>
      </c>
      <c r="M42" s="17" t="n">
        <v>0.23</v>
      </c>
      <c r="N42" s="17" t="n">
        <v>0.22</v>
      </c>
      <c r="O42" s="17" t="n">
        <v>0.22</v>
      </c>
      <c r="P42" s="17" t="n">
        <v>0.22</v>
      </c>
      <c r="Q42" s="17" t="n">
        <v>0.22</v>
      </c>
      <c r="R42" s="17" t="n">
        <v>0.22</v>
      </c>
      <c r="S42" s="17" t="n">
        <v>0.22</v>
      </c>
      <c r="T42" s="17" t="n">
        <v>0.22</v>
      </c>
      <c r="U42" s="17" t="n">
        <v>0.22</v>
      </c>
      <c r="W42" s="15">
        <f>W41/W8</f>
        <v/>
      </c>
      <c r="X42" s="15">
        <f>X41/X8</f>
        <v/>
      </c>
    </row>
    <row r="43" ht="13.5" customFormat="1" customHeight="1" s="7">
      <c r="B43" s="23" t="n"/>
      <c r="C43" s="14" t="n"/>
      <c r="D43" s="157" t="n"/>
      <c r="E43" s="157" t="n"/>
      <c r="F43" s="157" t="n"/>
      <c r="G43" s="157" t="n"/>
      <c r="H43" s="157" t="n"/>
      <c r="I43" s="25" t="n"/>
      <c r="J43" s="25" t="n"/>
      <c r="K43" s="25" t="n"/>
      <c r="L43" s="25" t="n"/>
      <c r="M43" s="25" t="n"/>
      <c r="N43" s="25" t="n"/>
      <c r="O43" s="25" t="n"/>
      <c r="P43" s="25" t="n"/>
      <c r="Q43" s="25" t="n"/>
      <c r="R43" s="25" t="n"/>
      <c r="S43" s="25" t="n"/>
      <c r="T43" s="25" t="n"/>
      <c r="U43" s="25" t="n"/>
      <c r="W43" s="157" t="n"/>
      <c r="X43" s="157" t="n"/>
    </row>
    <row r="44" customFormat="1" s="7">
      <c r="B44" s="1" t="inlineStr">
        <is>
          <t>CRC EBITDA - Capex</t>
        </is>
      </c>
      <c r="C44" s="14" t="n"/>
      <c r="D44" s="151">
        <f>+D30-D41</f>
        <v/>
      </c>
      <c r="E44" s="151">
        <f>+E30-E41</f>
        <v/>
      </c>
      <c r="F44" s="151">
        <f>+F30-F41</f>
        <v/>
      </c>
      <c r="G44" s="151">
        <f>+G30-G41</f>
        <v/>
      </c>
      <c r="H44" s="151">
        <f>+H30-H41</f>
        <v/>
      </c>
      <c r="I44" s="151">
        <f>+I30-I41</f>
        <v/>
      </c>
      <c r="J44" s="151">
        <f>+J30-J41</f>
        <v/>
      </c>
      <c r="K44" s="151">
        <f>+K30-K41</f>
        <v/>
      </c>
      <c r="L44" s="151">
        <f>+L30-L41</f>
        <v/>
      </c>
      <c r="M44" s="151">
        <f>+M30-M41</f>
        <v/>
      </c>
      <c r="N44" s="151">
        <f>+N30-N41</f>
        <v/>
      </c>
      <c r="O44" s="151">
        <f>+O30-O41</f>
        <v/>
      </c>
      <c r="P44" s="151">
        <f>+P30-P41</f>
        <v/>
      </c>
      <c r="Q44" s="151">
        <f>+Q30-Q41</f>
        <v/>
      </c>
      <c r="R44" s="151">
        <f>+R30-R41</f>
        <v/>
      </c>
      <c r="S44" s="151">
        <f>+S30-S41</f>
        <v/>
      </c>
      <c r="T44" s="151">
        <f>+T30-T41</f>
        <v/>
      </c>
      <c r="U44" s="151">
        <f>+U30-U41</f>
        <v/>
      </c>
      <c r="W44" s="151">
        <f>+W30-W41</f>
        <v/>
      </c>
      <c r="X44" s="151">
        <f>+X30-X41</f>
        <v/>
      </c>
    </row>
    <row r="45" customFormat="1" s="7">
      <c r="B45" s="13" t="inlineStr">
        <is>
          <t>Y/Y % Change</t>
        </is>
      </c>
      <c r="C45" s="14" t="n"/>
      <c r="D45" s="15" t="n"/>
      <c r="E45" s="292">
        <f>+E44/D44-1</f>
        <v/>
      </c>
      <c r="F45" s="292">
        <f>+F44/E44-1</f>
        <v/>
      </c>
      <c r="G45" s="292">
        <f>+G44/F44-1</f>
        <v/>
      </c>
      <c r="H45" s="292">
        <f>+H44/G44-1</f>
        <v/>
      </c>
      <c r="I45" s="292">
        <f>+I44/H44-1</f>
        <v/>
      </c>
      <c r="J45" s="292">
        <f>+J44/I44-1</f>
        <v/>
      </c>
      <c r="K45" s="292">
        <f>+K44/J44-1</f>
        <v/>
      </c>
      <c r="L45" s="292">
        <f>+L44/K44-1</f>
        <v/>
      </c>
      <c r="M45" s="292">
        <f>+M44/L44-1</f>
        <v/>
      </c>
      <c r="N45" s="292">
        <f>+N44/M44-1</f>
        <v/>
      </c>
      <c r="O45" s="292">
        <f>+O44/N44-1</f>
        <v/>
      </c>
      <c r="P45" s="292">
        <f>+P44/O44-1</f>
        <v/>
      </c>
      <c r="Q45" s="292">
        <f>+Q44/P44-1</f>
        <v/>
      </c>
      <c r="R45" s="292">
        <f>+R44/Q44-1</f>
        <v/>
      </c>
      <c r="S45" s="292">
        <f>+S44/R44-1</f>
        <v/>
      </c>
      <c r="T45" s="292">
        <f>+T44/S44-1</f>
        <v/>
      </c>
      <c r="U45" s="292">
        <f>+U44/T44-1</f>
        <v/>
      </c>
      <c r="W45" s="292">
        <f>+W44/I44-1</f>
        <v/>
      </c>
      <c r="X45" s="292">
        <f>+X44/W44-1</f>
        <v/>
      </c>
    </row>
    <row r="46" customFormat="1" s="7">
      <c r="B46" s="13" t="inlineStr">
        <is>
          <t>Margin</t>
        </is>
      </c>
      <c r="C46" s="14" t="n"/>
      <c r="D46" s="295">
        <f>+D44/D8</f>
        <v/>
      </c>
      <c r="E46" s="295">
        <f>+E44/E8</f>
        <v/>
      </c>
      <c r="F46" s="295">
        <f>+F44/F8</f>
        <v/>
      </c>
      <c r="G46" s="295">
        <f>+G44/G8</f>
        <v/>
      </c>
      <c r="H46" s="295">
        <f>+H44/H8</f>
        <v/>
      </c>
      <c r="I46" s="295">
        <f>+I44/I8</f>
        <v/>
      </c>
      <c r="J46" s="295">
        <f>+J44/J8</f>
        <v/>
      </c>
      <c r="K46" s="295">
        <f>+K44/K8</f>
        <v/>
      </c>
      <c r="L46" s="295">
        <f>+L44/L8</f>
        <v/>
      </c>
      <c r="M46" s="295">
        <f>+M44/M8</f>
        <v/>
      </c>
      <c r="N46" s="295">
        <f>+N44/N8</f>
        <v/>
      </c>
      <c r="O46" s="295">
        <f>+O44/O8</f>
        <v/>
      </c>
      <c r="P46" s="295">
        <f>+P44/P8</f>
        <v/>
      </c>
      <c r="Q46" s="295">
        <f>+Q44/Q8</f>
        <v/>
      </c>
      <c r="R46" s="295">
        <f>+R44/R8</f>
        <v/>
      </c>
      <c r="S46" s="295">
        <f>+S44/S8</f>
        <v/>
      </c>
      <c r="T46" s="295">
        <f>+T44/T8</f>
        <v/>
      </c>
      <c r="U46" s="295">
        <f>+U44/U8</f>
        <v/>
      </c>
      <c r="W46" s="295">
        <f>+W44/W8</f>
        <v/>
      </c>
      <c r="X46" s="295">
        <f>+X44/X8</f>
        <v/>
      </c>
    </row>
    <row r="47" customFormat="1" s="7">
      <c r="B47" s="18" t="n"/>
      <c r="C47" s="14" t="n"/>
      <c r="D47" s="19" t="n"/>
      <c r="E47" s="19" t="n"/>
      <c r="F47" s="19" t="n"/>
      <c r="G47" s="19" t="n"/>
      <c r="H47" s="19" t="n"/>
      <c r="I47" s="19" t="n"/>
      <c r="J47" s="19" t="n"/>
      <c r="K47" s="19" t="n"/>
      <c r="L47" s="19" t="n"/>
      <c r="M47" s="19" t="n"/>
      <c r="N47" s="19" t="n"/>
    </row>
    <row r="48">
      <c r="B48" s="2" t="inlineStr">
        <is>
          <t>Interest</t>
        </is>
      </c>
      <c r="C48" s="12" t="n"/>
      <c r="D48" s="159">
        <f>+-'Historical Financials'!BX80</f>
        <v/>
      </c>
      <c r="E48" s="159">
        <f>+-'Historical Financials'!BY80</f>
        <v/>
      </c>
      <c r="F48" s="159">
        <f>+-'Historical Financials'!BZ80</f>
        <v/>
      </c>
      <c r="G48" s="159">
        <f>+-'Historical Financials'!CA80</f>
        <v/>
      </c>
      <c r="H48" s="159">
        <f>+-'Historical Financials'!CB80</f>
        <v/>
      </c>
      <c r="I48" s="159">
        <f>+-'Historical Financials'!CC80</f>
        <v/>
      </c>
      <c r="J48" s="159">
        <f>+-'Historical Financials'!CD80</f>
        <v/>
      </c>
      <c r="K48" s="12">
        <f>+MAX(K49*AVERAGE(J66),0)</f>
        <v/>
      </c>
      <c r="L48" s="12">
        <f>+MAX(L49*AVERAGE(K66),0)</f>
        <v/>
      </c>
      <c r="M48" s="12">
        <f>+MAX(M49*AVERAGE(L66),0)</f>
        <v/>
      </c>
      <c r="N48" s="12">
        <f>+MAX(N49*AVERAGE(M66),0)</f>
        <v/>
      </c>
      <c r="O48" s="12">
        <f>+MAX(O49*AVERAGE(N66),0)</f>
        <v/>
      </c>
      <c r="P48" s="12">
        <f>+MAX(P49*AVERAGE(O66),0)</f>
        <v/>
      </c>
      <c r="Q48" s="12">
        <f>+MAX(Q49*AVERAGE(P66),0)</f>
        <v/>
      </c>
      <c r="R48" s="12">
        <f>+MAX(R49*AVERAGE(Q66),0)</f>
        <v/>
      </c>
      <c r="S48" s="12">
        <f>+MAX(S49*AVERAGE(R66),0)</f>
        <v/>
      </c>
      <c r="T48" s="12">
        <f>+MAX(T49*AVERAGE(S66),0)</f>
        <v/>
      </c>
      <c r="U48" s="12">
        <f>+MAX(U49*AVERAGE(T66),0)</f>
        <v/>
      </c>
      <c r="W48" s="178" t="n">
        <v>0</v>
      </c>
      <c r="X48" s="27">
        <f>+J48</f>
        <v/>
      </c>
    </row>
    <row r="49" customFormat="1" s="7">
      <c r="B49" s="13" t="inlineStr">
        <is>
          <t>Rate %</t>
        </is>
      </c>
      <c r="C49" s="14" t="n"/>
      <c r="D49" s="22" t="inlineStr">
        <is>
          <t xml:space="preserve">n/m </t>
        </is>
      </c>
      <c r="E49" s="22" t="inlineStr">
        <is>
          <t xml:space="preserve">n/m </t>
        </is>
      </c>
      <c r="F49" s="22" t="inlineStr">
        <is>
          <t xml:space="preserve">n/m </t>
        </is>
      </c>
      <c r="G49" s="22" t="inlineStr">
        <is>
          <t xml:space="preserve">n/m </t>
        </is>
      </c>
      <c r="H49" s="22" t="inlineStr">
        <is>
          <t xml:space="preserve">n/m </t>
        </is>
      </c>
      <c r="I49" s="22" t="inlineStr">
        <is>
          <t xml:space="preserve">n/m </t>
        </is>
      </c>
      <c r="J49" s="22" t="inlineStr">
        <is>
          <t xml:space="preserve">n/m </t>
        </is>
      </c>
      <c r="K49" s="296" t="n">
        <v>0</v>
      </c>
      <c r="L49" s="296" t="n">
        <v>0</v>
      </c>
      <c r="M49" s="296" t="n">
        <v>0</v>
      </c>
      <c r="N49" s="296" t="n">
        <v>0</v>
      </c>
      <c r="O49" s="296" t="n">
        <v>0</v>
      </c>
      <c r="P49" s="296" t="n">
        <v>0</v>
      </c>
      <c r="Q49" s="296" t="n">
        <v>0</v>
      </c>
      <c r="R49" s="296" t="n">
        <v>0</v>
      </c>
      <c r="S49" s="296" t="n">
        <v>0</v>
      </c>
      <c r="T49" s="296" t="n">
        <v>0</v>
      </c>
      <c r="U49" s="296" t="n">
        <v>0</v>
      </c>
      <c r="W49" s="22" t="inlineStr">
        <is>
          <t xml:space="preserve">n/m </t>
        </is>
      </c>
      <c r="X49" s="22" t="inlineStr">
        <is>
          <t xml:space="preserve">n/m </t>
        </is>
      </c>
    </row>
    <row r="50" customFormat="1" s="7">
      <c r="B50" s="13" t="n"/>
      <c r="C50" s="14" t="n"/>
      <c r="D50" s="22" t="n"/>
      <c r="E50" s="22" t="n"/>
      <c r="F50" s="22" t="n"/>
      <c r="G50" s="22" t="n"/>
      <c r="H50" s="17" t="n"/>
      <c r="I50" s="17" t="n"/>
      <c r="J50" s="17" t="n"/>
      <c r="K50" s="17" t="n"/>
      <c r="L50" s="17" t="n"/>
      <c r="M50" s="19" t="n"/>
      <c r="N50" s="19" t="n"/>
      <c r="O50" s="19" t="n"/>
      <c r="P50" s="19" t="n"/>
      <c r="Q50" s="19" t="n"/>
      <c r="R50" s="19" t="n"/>
      <c r="S50" s="19" t="n"/>
      <c r="T50" s="19" t="n"/>
      <c r="U50" s="19" t="n"/>
    </row>
    <row r="51">
      <c r="B51" s="2" t="inlineStr">
        <is>
          <t>Taxes</t>
        </is>
      </c>
      <c r="C51" s="12" t="n"/>
      <c r="D51" s="12">
        <f>+(D16-D48)*D52</f>
        <v/>
      </c>
      <c r="E51" s="12">
        <f>+(E16-E48)*E52</f>
        <v/>
      </c>
      <c r="F51" s="12">
        <f>+(F16-F48)*F52</f>
        <v/>
      </c>
      <c r="G51" s="12">
        <f>+(G16-G48)*G52</f>
        <v/>
      </c>
      <c r="H51" s="12">
        <f>+(H16-H48)*H52</f>
        <v/>
      </c>
      <c r="I51" s="12">
        <f>+(I16-I48)*I52</f>
        <v/>
      </c>
      <c r="J51" s="12">
        <f>+(J16-J48)*J52</f>
        <v/>
      </c>
      <c r="K51" s="12">
        <f>+(K16-K48)*K52</f>
        <v/>
      </c>
      <c r="L51" s="12">
        <f>+(L16-L48)*L52</f>
        <v/>
      </c>
      <c r="M51" s="12">
        <f>+(M16-M48)*M52</f>
        <v/>
      </c>
      <c r="N51" s="12">
        <f>+(N16-N48)*N52</f>
        <v/>
      </c>
      <c r="O51" s="12">
        <f>+(O16-O48)*O52</f>
        <v/>
      </c>
      <c r="P51" s="12">
        <f>+(P16-P48)*P52</f>
        <v/>
      </c>
      <c r="Q51" s="12">
        <f>+(Q16-Q48)*Q52</f>
        <v/>
      </c>
      <c r="R51" s="12">
        <f>+(R16-R48)*R52</f>
        <v/>
      </c>
      <c r="S51" s="12">
        <f>+(S16-S48)*S52</f>
        <v/>
      </c>
      <c r="T51" s="12">
        <f>+(T16-T48)*T52</f>
        <v/>
      </c>
      <c r="U51" s="12">
        <f>+(U16-U48)*U52</f>
        <v/>
      </c>
      <c r="W51" s="12">
        <f>+(W16-W48)*W52</f>
        <v/>
      </c>
      <c r="X51" s="12">
        <f>+(X16-X48)*X52</f>
        <v/>
      </c>
    </row>
    <row r="52">
      <c r="B52" s="13" t="inlineStr">
        <is>
          <t>ETR %</t>
        </is>
      </c>
      <c r="C52" s="12" t="n"/>
      <c r="D52" s="296" t="n">
        <v>0.2</v>
      </c>
      <c r="E52" s="295">
        <f>D52</f>
        <v/>
      </c>
      <c r="F52" s="295">
        <f>E52</f>
        <v/>
      </c>
      <c r="G52" s="295">
        <f>F52</f>
        <v/>
      </c>
      <c r="H52" s="295">
        <f>G52</f>
        <v/>
      </c>
      <c r="I52" s="295">
        <f>H52</f>
        <v/>
      </c>
      <c r="J52" s="295">
        <f>I52</f>
        <v/>
      </c>
      <c r="K52" s="295">
        <f>J52</f>
        <v/>
      </c>
      <c r="L52" s="295">
        <f>K52</f>
        <v/>
      </c>
      <c r="M52" s="295">
        <f>L52</f>
        <v/>
      </c>
      <c r="N52" s="295">
        <f>M52</f>
        <v/>
      </c>
      <c r="O52" s="295">
        <f>N52</f>
        <v/>
      </c>
      <c r="P52" s="295">
        <f>O52</f>
        <v/>
      </c>
      <c r="Q52" s="295">
        <f>P52</f>
        <v/>
      </c>
      <c r="R52" s="295">
        <f>Q52</f>
        <v/>
      </c>
      <c r="S52" s="295">
        <f>R52</f>
        <v/>
      </c>
      <c r="T52" s="295">
        <f>S52</f>
        <v/>
      </c>
      <c r="U52" s="295">
        <f>T52</f>
        <v/>
      </c>
      <c r="W52" s="297">
        <f>_xll.ciqfunctions.udf.CIQ($B$2, "IQ_EFFECTIVE_TAX_EST", "FY2024")/100</f>
        <v/>
      </c>
      <c r="X52" s="297">
        <f>_xll.ciqfunctions.udf.CIQ($B$2, "IQ_EFFECTIVE_TAX_EST", "FY2025")/100</f>
        <v/>
      </c>
    </row>
    <row r="53">
      <c r="B53" s="13" t="n"/>
      <c r="C53" s="12" t="n"/>
      <c r="D53" s="17" t="n"/>
      <c r="E53" s="19" t="n"/>
      <c r="F53" s="19" t="n"/>
      <c r="G53" s="19" t="n"/>
      <c r="H53" s="19" t="n"/>
      <c r="I53" s="19" t="n"/>
      <c r="J53" s="19" t="n"/>
      <c r="K53" s="19" t="n"/>
      <c r="L53" s="19" t="n"/>
      <c r="M53" s="19" t="n"/>
      <c r="N53" s="19" t="n"/>
      <c r="O53" s="19" t="n"/>
      <c r="P53" s="19" t="n"/>
      <c r="Q53" s="19" t="n"/>
      <c r="R53" s="19" t="n"/>
      <c r="S53" s="19" t="n"/>
      <c r="T53" s="19" t="n"/>
      <c r="U53" s="19" t="n"/>
    </row>
    <row r="54" customFormat="1" s="152">
      <c r="B54" s="170" t="inlineStr">
        <is>
          <t>Recurring FCF</t>
        </is>
      </c>
      <c r="C54" s="150" t="n"/>
      <c r="D54" s="151">
        <f>+D44-D48-D51</f>
        <v/>
      </c>
      <c r="E54" s="151">
        <f>+E44-E48-E51</f>
        <v/>
      </c>
      <c r="F54" s="151">
        <f>+F44-F48-F51</f>
        <v/>
      </c>
      <c r="G54" s="151">
        <f>+G44-G48-G51</f>
        <v/>
      </c>
      <c r="H54" s="151">
        <f>+H44-H48-H51</f>
        <v/>
      </c>
      <c r="I54" s="151">
        <f>+I44-I48-I51</f>
        <v/>
      </c>
      <c r="J54" s="151">
        <f>+J44-J48-J51</f>
        <v/>
      </c>
      <c r="K54" s="151">
        <f>+K44-K48-K51</f>
        <v/>
      </c>
      <c r="L54" s="151">
        <f>+L44-L48-L51</f>
        <v/>
      </c>
      <c r="M54" s="151">
        <f>+M44-M48-M51</f>
        <v/>
      </c>
      <c r="N54" s="151">
        <f>+N44-N48-N51</f>
        <v/>
      </c>
      <c r="O54" s="151">
        <f>+O44-O48-O51</f>
        <v/>
      </c>
      <c r="P54" s="151">
        <f>+P44-P48-P51</f>
        <v/>
      </c>
      <c r="Q54" s="151">
        <f>+Q44-Q48-Q51</f>
        <v/>
      </c>
      <c r="R54" s="151">
        <f>+R44-R48-R51</f>
        <v/>
      </c>
      <c r="S54" s="151">
        <f>+S44-S48-S51</f>
        <v/>
      </c>
      <c r="T54" s="151">
        <f>+T44-T48-T51</f>
        <v/>
      </c>
      <c r="U54" s="151">
        <f>+U44-U48-U51</f>
        <v/>
      </c>
      <c r="W54" s="151">
        <f>+W44-W48-W51</f>
        <v/>
      </c>
      <c r="X54" s="151">
        <f>+X44-X48-X51</f>
        <v/>
      </c>
    </row>
    <row r="55" customFormat="1" s="7">
      <c r="B55" s="13" t="inlineStr">
        <is>
          <t>Y/Y % Change</t>
        </is>
      </c>
      <c r="C55" s="14" t="n"/>
      <c r="D55" s="15" t="n"/>
      <c r="E55" s="292">
        <f>+E54/D54-1</f>
        <v/>
      </c>
      <c r="F55" s="292">
        <f>+F54/E54-1</f>
        <v/>
      </c>
      <c r="G55" s="292">
        <f>+G54/F54-1</f>
        <v/>
      </c>
      <c r="H55" s="292">
        <f>+H54/G54-1</f>
        <v/>
      </c>
      <c r="I55" s="292">
        <f>+I54/H54-1</f>
        <v/>
      </c>
      <c r="J55" s="292">
        <f>+J54/I54-1</f>
        <v/>
      </c>
      <c r="K55" s="292">
        <f>+K54/J54-1</f>
        <v/>
      </c>
      <c r="L55" s="292">
        <f>+L54/K54-1</f>
        <v/>
      </c>
      <c r="M55" s="292">
        <f>+M54/L54-1</f>
        <v/>
      </c>
      <c r="N55" s="292">
        <f>+N54/M54-1</f>
        <v/>
      </c>
      <c r="O55" s="292">
        <f>+O54/N54-1</f>
        <v/>
      </c>
      <c r="P55" s="292">
        <f>+P54/O54-1</f>
        <v/>
      </c>
      <c r="Q55" s="292">
        <f>+Q54/P54-1</f>
        <v/>
      </c>
      <c r="R55" s="292">
        <f>+R54/Q54-1</f>
        <v/>
      </c>
      <c r="S55" s="292">
        <f>+S54/R54-1</f>
        <v/>
      </c>
      <c r="T55" s="292">
        <f>+T54/S54-1</f>
        <v/>
      </c>
      <c r="U55" s="292">
        <f>+U54/T54-1</f>
        <v/>
      </c>
      <c r="W55" s="292">
        <f>+W54/I54-1</f>
        <v/>
      </c>
      <c r="X55" s="292">
        <f>+X54/W54-1</f>
        <v/>
      </c>
    </row>
    <row r="56" customFormat="1" s="7">
      <c r="B56" s="13" t="n"/>
      <c r="C56" s="14" t="n"/>
      <c r="D56" s="15" t="n"/>
      <c r="E56" s="292" t="n"/>
      <c r="F56" s="292" t="n"/>
      <c r="G56" s="292" t="n"/>
      <c r="H56" s="292" t="n"/>
      <c r="I56" s="292" t="n"/>
      <c r="J56" s="292" t="n"/>
      <c r="K56" s="292" t="n"/>
      <c r="L56" s="292" t="n"/>
      <c r="M56" s="292" t="n"/>
      <c r="N56" s="292" t="n"/>
      <c r="O56" s="292" t="n"/>
      <c r="P56" s="292" t="n"/>
      <c r="Q56" s="292" t="n"/>
      <c r="R56" s="292" t="n"/>
      <c r="S56" s="292" t="n"/>
      <c r="T56" s="292" t="n"/>
      <c r="U56" s="292" t="n"/>
      <c r="W56" s="292" t="n"/>
      <c r="X56" s="292" t="n"/>
    </row>
    <row r="57" customFormat="1" s="7">
      <c r="B57" s="21" t="inlineStr">
        <is>
          <t>Memo:</t>
        </is>
      </c>
      <c r="C57" s="14" t="n"/>
      <c r="D57" s="15" t="n"/>
      <c r="E57" s="292" t="n"/>
      <c r="F57" s="292" t="n"/>
      <c r="G57" s="292" t="n"/>
      <c r="H57" s="292" t="n"/>
      <c r="I57" s="292" t="n"/>
      <c r="J57" s="292" t="n"/>
      <c r="K57" s="292" t="n"/>
      <c r="L57" s="292" t="n"/>
      <c r="M57" s="292" t="n"/>
      <c r="N57" s="292" t="n"/>
      <c r="O57" s="292" t="n"/>
      <c r="P57" s="292" t="n"/>
      <c r="Q57" s="292" t="n"/>
      <c r="R57" s="292" t="n"/>
      <c r="S57" s="292" t="n"/>
      <c r="T57" s="292" t="n"/>
      <c r="U57" s="292" t="n"/>
      <c r="W57" s="292" t="n"/>
      <c r="X57" s="292" t="n"/>
    </row>
    <row r="58" customFormat="1" s="7">
      <c r="B58" s="13" t="inlineStr">
        <is>
          <t>CRC NI</t>
        </is>
      </c>
      <c r="C58" s="14" t="n"/>
      <c r="D58" s="14">
        <f>+D16-D48-D51</f>
        <v/>
      </c>
      <c r="E58" s="14">
        <f>+E16-E48-E51</f>
        <v/>
      </c>
      <c r="F58" s="14">
        <f>+F16-F48-F51</f>
        <v/>
      </c>
      <c r="G58" s="14">
        <f>+G16-G48-G51</f>
        <v/>
      </c>
      <c r="H58" s="14">
        <f>+H16-H48-H51</f>
        <v/>
      </c>
      <c r="I58" s="14">
        <f>+I16-I48-I51</f>
        <v/>
      </c>
      <c r="J58" s="14">
        <f>+J16-J48-J51</f>
        <v/>
      </c>
      <c r="K58" s="14">
        <f>+K16-K48-K51</f>
        <v/>
      </c>
      <c r="L58" s="14">
        <f>+L16-L48-L51</f>
        <v/>
      </c>
      <c r="M58" s="14">
        <f>+M16-M48-M51</f>
        <v/>
      </c>
      <c r="N58" s="14">
        <f>+N16-N48-N51</f>
        <v/>
      </c>
      <c r="O58" s="14">
        <f>+O16-O48-O51</f>
        <v/>
      </c>
      <c r="P58" s="14">
        <f>+P16-P48-P51</f>
        <v/>
      </c>
      <c r="Q58" s="14">
        <f>+Q16-Q48-Q51</f>
        <v/>
      </c>
      <c r="R58" s="14">
        <f>+R16-R48-R51</f>
        <v/>
      </c>
      <c r="S58" s="14">
        <f>+S16-S48-S51</f>
        <v/>
      </c>
      <c r="T58" s="14">
        <f>+T16-T48-T51</f>
        <v/>
      </c>
      <c r="U58" s="14">
        <f>+U16-U48-U51</f>
        <v/>
      </c>
      <c r="W58" s="14">
        <f>+W16-W48-W51</f>
        <v/>
      </c>
      <c r="X58" s="14">
        <f>+X16-X48-X51</f>
        <v/>
      </c>
    </row>
    <row r="59" customFormat="1" s="7">
      <c r="B59" s="16" t="inlineStr">
        <is>
          <t>Y/Y % Change</t>
        </is>
      </c>
      <c r="C59" s="14" t="n"/>
      <c r="D59" s="15" t="n"/>
      <c r="E59" s="292">
        <f>+E58/D58-1</f>
        <v/>
      </c>
      <c r="F59" s="292">
        <f>+F58/E58-1</f>
        <v/>
      </c>
      <c r="G59" s="292">
        <f>+G58/F58-1</f>
        <v/>
      </c>
      <c r="H59" s="292">
        <f>+H58/G58-1</f>
        <v/>
      </c>
      <c r="I59" s="292">
        <f>+I58/H58-1</f>
        <v/>
      </c>
      <c r="J59" s="292">
        <f>+J58/I58-1</f>
        <v/>
      </c>
      <c r="K59" s="292">
        <f>+K58/J58-1</f>
        <v/>
      </c>
      <c r="L59" s="292">
        <f>+L58/K58-1</f>
        <v/>
      </c>
      <c r="M59" s="292">
        <f>+M58/L58-1</f>
        <v/>
      </c>
      <c r="N59" s="292">
        <f>+N58/M58-1</f>
        <v/>
      </c>
      <c r="O59" s="292">
        <f>+O58/N58-1</f>
        <v/>
      </c>
      <c r="P59" s="292">
        <f>+P58/O58-1</f>
        <v/>
      </c>
      <c r="Q59" s="292">
        <f>+Q58/P58-1</f>
        <v/>
      </c>
      <c r="R59" s="292">
        <f>+R58/Q58-1</f>
        <v/>
      </c>
      <c r="S59" s="292">
        <f>+S58/R58-1</f>
        <v/>
      </c>
      <c r="T59" s="292">
        <f>+T58/S58-1</f>
        <v/>
      </c>
      <c r="U59" s="292">
        <f>+U58/T58-1</f>
        <v/>
      </c>
      <c r="W59" s="292">
        <f>+W58/I58-1</f>
        <v/>
      </c>
      <c r="X59" s="292">
        <f>+X58/W58-1</f>
        <v/>
      </c>
    </row>
    <row r="60" customFormat="1" s="7">
      <c r="B60" s="18" t="n"/>
      <c r="C60" s="14" t="n"/>
      <c r="D60" s="19" t="n"/>
      <c r="E60" s="19" t="n"/>
      <c r="F60" s="19" t="n"/>
      <c r="G60" s="19" t="n"/>
      <c r="H60" s="19" t="n"/>
      <c r="I60" s="19" t="n"/>
      <c r="J60" s="19" t="n"/>
      <c r="K60" s="19" t="n"/>
      <c r="L60" s="19" t="n"/>
      <c r="M60" s="19" t="n"/>
      <c r="N60" s="19" t="n"/>
    </row>
    <row r="61">
      <c r="B61" s="23" t="inlineStr">
        <is>
          <t>SBC</t>
        </is>
      </c>
      <c r="C61" s="12" t="n"/>
      <c r="D61" s="159">
        <f>+'Historical Financials'!BX103</f>
        <v/>
      </c>
      <c r="E61" s="159">
        <f>+'Historical Financials'!BY103</f>
        <v/>
      </c>
      <c r="F61" s="159">
        <f>+'Historical Financials'!BZ103</f>
        <v/>
      </c>
      <c r="G61" s="159">
        <f>+'Historical Financials'!CA103</f>
        <v/>
      </c>
      <c r="H61" s="159">
        <f>+'Historical Financials'!CB103</f>
        <v/>
      </c>
      <c r="I61" s="159">
        <f>+'Historical Financials'!CC103</f>
        <v/>
      </c>
      <c r="J61" s="159">
        <f>+'Historical Financials'!CD103</f>
        <v/>
      </c>
      <c r="K61" s="27" t="n">
        <v>0</v>
      </c>
      <c r="L61" s="27" t="n">
        <v>0</v>
      </c>
      <c r="M61" s="27" t="n">
        <v>0</v>
      </c>
      <c r="N61" s="27" t="n">
        <v>0</v>
      </c>
      <c r="O61" s="27" t="n">
        <v>0</v>
      </c>
      <c r="P61" s="27" t="n">
        <v>0</v>
      </c>
      <c r="Q61" s="27" t="n">
        <v>0</v>
      </c>
      <c r="R61" s="27" t="n">
        <v>0</v>
      </c>
      <c r="S61" s="27" t="n">
        <v>0</v>
      </c>
      <c r="T61" s="27" t="n">
        <v>0</v>
      </c>
      <c r="U61" s="27" t="n">
        <v>0</v>
      </c>
    </row>
    <row r="62">
      <c r="B62" s="23" t="inlineStr">
        <is>
          <t>Tax Items</t>
        </is>
      </c>
      <c r="C62" s="12" t="n"/>
      <c r="D62" s="159">
        <f>+'Historical Financials'!BX104</f>
        <v/>
      </c>
      <c r="E62" s="159">
        <f>+'Historical Financials'!BY104</f>
        <v/>
      </c>
      <c r="F62" s="159">
        <f>'Historical Financials'!BZ104</f>
        <v/>
      </c>
      <c r="G62" s="159">
        <f>'Historical Financials'!CA104</f>
        <v/>
      </c>
      <c r="H62" s="159">
        <f>'Historical Financials'!CB104</f>
        <v/>
      </c>
      <c r="I62" s="159">
        <f>'Historical Financials'!CC104</f>
        <v/>
      </c>
      <c r="J62" s="159">
        <f>'Historical Financials'!CD104</f>
        <v/>
      </c>
      <c r="K62" s="27" t="n">
        <v>0</v>
      </c>
      <c r="L62" s="27" t="n">
        <v>0</v>
      </c>
      <c r="M62" s="27" t="n">
        <v>0</v>
      </c>
      <c r="N62" s="27" t="n">
        <v>0</v>
      </c>
      <c r="O62" s="27" t="n">
        <v>0</v>
      </c>
      <c r="P62" s="27" t="n">
        <v>0</v>
      </c>
      <c r="Q62" s="27" t="n">
        <v>0</v>
      </c>
      <c r="R62" s="27" t="n">
        <v>0</v>
      </c>
      <c r="S62" s="27" t="n">
        <v>0</v>
      </c>
      <c r="T62" s="27" t="n">
        <v>0</v>
      </c>
      <c r="U62" s="27" t="n">
        <v>0</v>
      </c>
    </row>
    <row r="63" ht="13.5" customHeight="1">
      <c r="B63" s="23" t="inlineStr">
        <is>
          <t>Other</t>
        </is>
      </c>
      <c r="C63" s="12" t="n"/>
      <c r="D63" s="25">
        <f>D64-D54-SUM(D61:D62)</f>
        <v/>
      </c>
      <c r="E63" s="25">
        <f>E64-E54-SUM(E61:E62)</f>
        <v/>
      </c>
      <c r="F63" s="25">
        <f>F64-F54-SUM(F61:F62)</f>
        <v/>
      </c>
      <c r="G63" s="25">
        <f>G64-G54-SUM(G61:G62)</f>
        <v/>
      </c>
      <c r="H63" s="25">
        <f>H64-H54-SUM(H61:H62)</f>
        <v/>
      </c>
      <c r="I63" s="25">
        <f>I64-I54-SUM(I61:I62)</f>
        <v/>
      </c>
      <c r="J63" s="25">
        <f>J64-J54-SUM(J61:J62)</f>
        <v/>
      </c>
      <c r="K63" s="28" t="n">
        <v>0</v>
      </c>
      <c r="L63" s="28" t="n">
        <v>0</v>
      </c>
      <c r="M63" s="28" t="n">
        <v>0</v>
      </c>
      <c r="N63" s="28" t="n">
        <v>0</v>
      </c>
      <c r="O63" s="28" t="n">
        <v>0</v>
      </c>
      <c r="P63" s="28" t="n">
        <v>0</v>
      </c>
      <c r="Q63" s="28" t="n">
        <v>0</v>
      </c>
      <c r="R63" s="28" t="n">
        <v>0</v>
      </c>
      <c r="S63" s="28" t="n">
        <v>0</v>
      </c>
      <c r="T63" s="28" t="n">
        <v>0</v>
      </c>
      <c r="U63" s="28" t="n">
        <v>0</v>
      </c>
    </row>
    <row r="64" customFormat="1" s="1">
      <c r="B64" s="149" t="inlineStr">
        <is>
          <t>Realized FCF</t>
        </is>
      </c>
      <c r="C64" s="151" t="n"/>
      <c r="D64" s="153">
        <f>+'Historical Financials'!BX106</f>
        <v/>
      </c>
      <c r="E64" s="153">
        <f>+'Historical Financials'!BY106</f>
        <v/>
      </c>
      <c r="F64" s="153">
        <f>+'Historical Financials'!BZ106</f>
        <v/>
      </c>
      <c r="G64" s="153">
        <f>+'Historical Financials'!CA106</f>
        <v/>
      </c>
      <c r="H64" s="153">
        <f>+'Historical Financials'!CB106</f>
        <v/>
      </c>
      <c r="I64" s="153">
        <f>+'Historical Financials'!CC106</f>
        <v/>
      </c>
      <c r="J64" s="153">
        <f>+'Historical Financials'!CD106</f>
        <v/>
      </c>
      <c r="K64" s="151">
        <f>+K54+SUM(K61:K63)</f>
        <v/>
      </c>
      <c r="L64" s="151">
        <f>+L54+SUM(L61:L63)</f>
        <v/>
      </c>
      <c r="M64" s="151">
        <f>+M54+SUM(M61:M63)</f>
        <v/>
      </c>
      <c r="N64" s="151">
        <f>+N54+SUM(N61:N63)</f>
        <v/>
      </c>
      <c r="O64" s="151">
        <f>+O54+SUM(O61:O63)</f>
        <v/>
      </c>
      <c r="P64" s="151">
        <f>+P54+SUM(P61:P63)</f>
        <v/>
      </c>
      <c r="Q64" s="151">
        <f>+Q54+SUM(Q61:Q63)</f>
        <v/>
      </c>
      <c r="R64" s="151">
        <f>+R54+SUM(R61:R63)</f>
        <v/>
      </c>
      <c r="S64" s="151">
        <f>+S54+SUM(S61:S63)</f>
        <v/>
      </c>
      <c r="T64" s="151">
        <f>+T54+SUM(T61:T63)</f>
        <v/>
      </c>
      <c r="U64" s="151">
        <f>+U54+SUM(U61:U63)</f>
        <v/>
      </c>
      <c r="W64" s="248">
        <f>_xll.ciqfunctions.udf.CIQ($B$2, "IQ_CASH_OPER_EST", "FY2024")-W41</f>
        <v/>
      </c>
      <c r="X64" s="248">
        <f>_xll.ciqfunctions.udf.CIQ($B$2, "IQ_CASH_OPER_EST", "FY2025")-X41</f>
        <v/>
      </c>
    </row>
    <row r="65">
      <c r="C65" s="12" t="n"/>
      <c r="D65" s="12" t="n"/>
      <c r="E65" s="12" t="n"/>
      <c r="F65" s="12" t="n"/>
      <c r="G65" s="12" t="n"/>
      <c r="H65" s="12" t="n"/>
      <c r="I65" s="12" t="n"/>
      <c r="J65" s="12" t="n"/>
      <c r="K65" s="12" t="n"/>
      <c r="L65" s="12" t="n"/>
      <c r="M65" s="12" t="n"/>
      <c r="N65" s="12" t="n"/>
    </row>
    <row r="66" outlineLevel="1">
      <c r="B66" s="23" t="inlineStr">
        <is>
          <t>Total Debt</t>
        </is>
      </c>
      <c r="C66" s="30" t="n"/>
      <c r="D66" s="165">
        <f>+'Historical Financials'!BX117</f>
        <v/>
      </c>
      <c r="E66" s="165">
        <f>+'Historical Financials'!BY117</f>
        <v/>
      </c>
      <c r="F66" s="165">
        <f>+'Historical Financials'!BZ117</f>
        <v/>
      </c>
      <c r="G66" s="165">
        <f>+'Historical Financials'!CA117</f>
        <v/>
      </c>
      <c r="H66" s="165">
        <f>+'Historical Financials'!CB117</f>
        <v/>
      </c>
      <c r="I66" s="165">
        <f>+'Historical Financials'!CC117</f>
        <v/>
      </c>
      <c r="J66" s="165">
        <f>+'Historical Financials'!CD117</f>
        <v/>
      </c>
      <c r="K66" s="12">
        <f>+K68+K67</f>
        <v/>
      </c>
      <c r="L66" s="12">
        <f>+L68+L67</f>
        <v/>
      </c>
      <c r="M66" s="12">
        <f>+M68+M67</f>
        <v/>
      </c>
      <c r="N66" s="12">
        <f>+N68+N67</f>
        <v/>
      </c>
      <c r="O66" s="12">
        <f>+O68+O67</f>
        <v/>
      </c>
      <c r="P66" s="12">
        <f>+P68+P67</f>
        <v/>
      </c>
      <c r="Q66" s="12">
        <f>+Q68+Q67</f>
        <v/>
      </c>
      <c r="R66" s="12">
        <f>+R68+R67</f>
        <v/>
      </c>
      <c r="S66" s="12">
        <f>+S68+S67</f>
        <v/>
      </c>
      <c r="T66" s="12">
        <f>+T68+T67</f>
        <v/>
      </c>
      <c r="U66" s="12">
        <f>+U68+U67</f>
        <v/>
      </c>
    </row>
    <row r="67" outlineLevel="1" ht="13.5" customHeight="1">
      <c r="B67" s="2" t="inlineStr">
        <is>
          <t>Cash</t>
        </is>
      </c>
      <c r="C67" s="30" t="n"/>
      <c r="D67" s="166">
        <f>+'Historical Financials'!BX118</f>
        <v/>
      </c>
      <c r="E67" s="166">
        <f>+'Historical Financials'!BY118</f>
        <v/>
      </c>
      <c r="F67" s="166">
        <f>+'Historical Financials'!BZ118</f>
        <v/>
      </c>
      <c r="G67" s="166">
        <f>+'Historical Financials'!CA118</f>
        <v/>
      </c>
      <c r="H67" s="166">
        <f>+'Historical Financials'!CB118</f>
        <v/>
      </c>
      <c r="I67" s="166">
        <f>+'Historical Financials'!CC118</f>
        <v/>
      </c>
      <c r="J67" s="166">
        <f>+'Historical Financials'!CD118</f>
        <v/>
      </c>
      <c r="K67" s="31" t="n">
        <v>0</v>
      </c>
      <c r="L67" s="31">
        <f>+K67*1.03</f>
        <v/>
      </c>
      <c r="M67" s="31">
        <f>+L67*1.03</f>
        <v/>
      </c>
      <c r="N67" s="31">
        <f>+M67*1.03</f>
        <v/>
      </c>
      <c r="O67" s="31">
        <f>+N67*1.03</f>
        <v/>
      </c>
      <c r="P67" s="31">
        <f>+O67*1.03</f>
        <v/>
      </c>
      <c r="Q67" s="31">
        <f>+P67*1.03</f>
        <v/>
      </c>
      <c r="R67" s="31">
        <f>+Q67*1.03</f>
        <v/>
      </c>
      <c r="S67" s="31">
        <f>+R67*1.03</f>
        <v/>
      </c>
      <c r="T67" s="31">
        <f>+S67*1.03</f>
        <v/>
      </c>
      <c r="U67" s="31">
        <f>+T67*1.03</f>
        <v/>
      </c>
    </row>
    <row r="68">
      <c r="B68" s="24" t="inlineStr">
        <is>
          <t>Net Debt</t>
        </is>
      </c>
      <c r="C68" s="30">
        <f>+C66-C67</f>
        <v/>
      </c>
      <c r="D68" s="26">
        <f>+D66-D67</f>
        <v/>
      </c>
      <c r="E68" s="26">
        <f>+E66-E67</f>
        <v/>
      </c>
      <c r="F68" s="26">
        <f>+F66-F67</f>
        <v/>
      </c>
      <c r="G68" s="26">
        <f>+G66-G67</f>
        <v/>
      </c>
      <c r="H68" s="26">
        <f>+H66-H67</f>
        <v/>
      </c>
      <c r="I68" s="26">
        <f>+I66-I67</f>
        <v/>
      </c>
      <c r="J68" s="26">
        <f>+J66-J67</f>
        <v/>
      </c>
      <c r="K68" s="12">
        <f>K69*K30</f>
        <v/>
      </c>
      <c r="L68" s="12">
        <f>L69*L30</f>
        <v/>
      </c>
      <c r="M68" s="12">
        <f>M69*M30</f>
        <v/>
      </c>
      <c r="N68" s="12">
        <f>N69*N30</f>
        <v/>
      </c>
      <c r="O68" s="12">
        <f>O69*O30</f>
        <v/>
      </c>
      <c r="P68" s="12">
        <f>P69*P30</f>
        <v/>
      </c>
      <c r="Q68" s="12">
        <f>Q69*Q30</f>
        <v/>
      </c>
      <c r="R68" s="12">
        <f>R69*R30</f>
        <v/>
      </c>
      <c r="S68" s="12">
        <f>S69*S30</f>
        <v/>
      </c>
      <c r="T68" s="12">
        <f>T69*T30</f>
        <v/>
      </c>
      <c r="U68" s="12">
        <f>U69*U30</f>
        <v/>
      </c>
      <c r="W68" s="250">
        <f>_xll.ciqfunctions.udf.CIQ($B$2, "IQ_NET_DEBT_EST", "FY2024")</f>
        <v/>
      </c>
      <c r="X68" s="250">
        <f>_xll.ciqfunctions.udf.CIQ($B$2, "IQ_NET_DEBT_EST", "FY2025")</f>
        <v/>
      </c>
    </row>
    <row r="69" customFormat="1" s="7">
      <c r="B69" s="98" t="inlineStr">
        <is>
          <t>/ LTM EBITDA</t>
        </is>
      </c>
      <c r="C69" s="14" t="n"/>
      <c r="D69" s="32">
        <f>IF(OR(D68&lt;0,D30&lt;0),"n/m",D68/D30)</f>
        <v/>
      </c>
      <c r="E69" s="32">
        <f>IF(OR(E68&lt;0,E30&lt;0),"n/m",E68/E30)</f>
        <v/>
      </c>
      <c r="F69" s="32">
        <f>IF(OR(F68&lt;0,F30&lt;0),"n/m",F68/F30)</f>
        <v/>
      </c>
      <c r="G69" s="32">
        <f>IF(OR(G68&lt;0,G30&lt;0),"n/m",G68/G30)</f>
        <v/>
      </c>
      <c r="H69" s="32">
        <f>IF(OR(H68&lt;0,H30&lt;0),"n/m",H68/H30)</f>
        <v/>
      </c>
      <c r="I69" s="32">
        <f>IF(OR(I68&lt;0,I30&lt;0),"n/m",I68/I30)</f>
        <v/>
      </c>
      <c r="J69" s="32">
        <f>IF(OR(J68&lt;0,J30&lt;0),"n/m",J68/J30)</f>
        <v/>
      </c>
      <c r="K69" s="33" t="n">
        <v>0</v>
      </c>
      <c r="L69" s="34">
        <f>K69</f>
        <v/>
      </c>
      <c r="M69" s="34">
        <f>L69</f>
        <v/>
      </c>
      <c r="N69" s="34">
        <f>M69</f>
        <v/>
      </c>
      <c r="O69" s="34">
        <f>N69</f>
        <v/>
      </c>
      <c r="P69" s="34">
        <f>O69</f>
        <v/>
      </c>
      <c r="Q69" s="34">
        <f>P69</f>
        <v/>
      </c>
      <c r="R69" s="34">
        <f>Q69</f>
        <v/>
      </c>
      <c r="S69" s="34">
        <f>R69</f>
        <v/>
      </c>
      <c r="T69" s="34">
        <f>S69</f>
        <v/>
      </c>
      <c r="U69" s="34">
        <f>T69</f>
        <v/>
      </c>
    </row>
    <row r="70">
      <c r="C70" s="12" t="n"/>
      <c r="D70" s="12" t="n"/>
      <c r="E70" s="12" t="n"/>
      <c r="F70" s="12" t="n"/>
      <c r="G70" s="12" t="n"/>
      <c r="H70" s="12" t="n"/>
      <c r="I70" s="12" t="n"/>
      <c r="J70" s="12" t="n"/>
      <c r="K70" s="12" t="n"/>
      <c r="L70" s="12" t="n"/>
      <c r="M70" s="12" t="n"/>
      <c r="N70" s="12" t="n"/>
    </row>
    <row r="71">
      <c r="B71" s="2" t="inlineStr">
        <is>
          <t>FCFE</t>
        </is>
      </c>
      <c r="C71" s="12" t="n"/>
      <c r="D71" s="12" t="n"/>
      <c r="E71" s="12" t="n"/>
      <c r="F71" s="12" t="n"/>
      <c r="G71" s="12" t="n"/>
      <c r="H71" s="12" t="n"/>
      <c r="I71" s="12" t="n"/>
      <c r="J71" s="12" t="n"/>
      <c r="K71" s="12">
        <f>K64+(K68-J68)</f>
        <v/>
      </c>
      <c r="L71" s="12">
        <f>L64+(L68-K68)</f>
        <v/>
      </c>
      <c r="M71" s="12">
        <f>M64+(M68-L68)</f>
        <v/>
      </c>
      <c r="N71" s="12">
        <f>N64+(N68-M68)</f>
        <v/>
      </c>
      <c r="O71" s="12">
        <f>O64+(O68-N68)</f>
        <v/>
      </c>
      <c r="P71" s="12">
        <f>P64+(P68-O68)</f>
        <v/>
      </c>
      <c r="Q71" s="12">
        <f>Q64+(Q68-P68)</f>
        <v/>
      </c>
      <c r="R71" s="12">
        <f>R64+(R68-Q68)</f>
        <v/>
      </c>
      <c r="S71" s="12">
        <f>S64+(S68-R68)</f>
        <v/>
      </c>
      <c r="T71" s="12">
        <f>T64+(T68-S68)</f>
        <v/>
      </c>
      <c r="U71" s="12">
        <f>U64+(U68-T68)</f>
        <v/>
      </c>
      <c r="W71" s="12">
        <f>W64+(W68-I68)</f>
        <v/>
      </c>
      <c r="X71" s="12">
        <f>X64+(X68-W68)</f>
        <v/>
      </c>
    </row>
    <row r="72">
      <c r="C72" s="12" t="n"/>
      <c r="D72" s="12" t="n"/>
      <c r="E72" s="12" t="n"/>
      <c r="F72" s="12" t="n"/>
      <c r="G72" s="12" t="n"/>
      <c r="H72" s="12" t="n"/>
      <c r="I72" s="12" t="n"/>
      <c r="J72" s="12" t="n"/>
      <c r="K72" s="12" t="n"/>
      <c r="L72" s="12" t="n"/>
      <c r="M72" s="12" t="n"/>
      <c r="N72" s="12" t="n"/>
    </row>
    <row r="73">
      <c r="B73" s="2" t="inlineStr">
        <is>
          <t>Cumulative FCFE</t>
        </is>
      </c>
      <c r="C73" s="12" t="n"/>
      <c r="D73" s="12" t="n"/>
      <c r="E73" s="12" t="n"/>
      <c r="F73" s="12" t="n"/>
      <c r="G73" s="12" t="n"/>
      <c r="H73" s="12" t="n"/>
      <c r="I73" s="12" t="n"/>
      <c r="J73" s="12" t="n"/>
      <c r="K73" s="12">
        <f>J73+K71</f>
        <v/>
      </c>
      <c r="L73" s="12">
        <f>K73+L71</f>
        <v/>
      </c>
      <c r="M73" s="12">
        <f>L73+M71</f>
        <v/>
      </c>
      <c r="N73" s="12">
        <f>M73+N71</f>
        <v/>
      </c>
      <c r="O73" s="12">
        <f>N73+O71</f>
        <v/>
      </c>
      <c r="P73" s="12">
        <f>O73+P71</f>
        <v/>
      </c>
      <c r="Q73" s="12">
        <f>P73+Q71</f>
        <v/>
      </c>
      <c r="R73" s="12">
        <f>Q73+R71</f>
        <v/>
      </c>
      <c r="S73" s="12">
        <f>R73+S71</f>
        <v/>
      </c>
      <c r="T73" s="12">
        <f>S73+T71</f>
        <v/>
      </c>
      <c r="U73" s="12">
        <f>T73+U71</f>
        <v/>
      </c>
      <c r="W73" s="12">
        <f>V73+W71</f>
        <v/>
      </c>
      <c r="X73" s="12">
        <f>W73+X71</f>
        <v/>
      </c>
    </row>
    <row r="74" customFormat="1" s="7">
      <c r="B74" s="13" t="inlineStr">
        <is>
          <t>% of Market Cap</t>
        </is>
      </c>
      <c r="C74" s="14" t="n"/>
      <c r="D74" s="19" t="n"/>
      <c r="E74" s="19" t="n"/>
      <c r="F74" s="19" t="n"/>
      <c r="G74" s="19" t="n"/>
      <c r="H74" s="19" t="n"/>
      <c r="I74" s="19" t="n"/>
      <c r="J74" s="19" t="n"/>
      <c r="K74" s="19">
        <f>K73/$D$94</f>
        <v/>
      </c>
      <c r="L74" s="19">
        <f>L73/$D$94</f>
        <v/>
      </c>
      <c r="M74" s="19">
        <f>M73/$D$94</f>
        <v/>
      </c>
      <c r="N74" s="19">
        <f>N73/$D$94</f>
        <v/>
      </c>
      <c r="O74" s="35">
        <f>O73/$D$94</f>
        <v/>
      </c>
      <c r="P74" s="19">
        <f>P73/$D$94</f>
        <v/>
      </c>
      <c r="Q74" s="19">
        <f>Q73/$D$94</f>
        <v/>
      </c>
      <c r="R74" s="19">
        <f>R73/$D$94</f>
        <v/>
      </c>
      <c r="S74" s="19">
        <f>S73/$D$94</f>
        <v/>
      </c>
      <c r="T74" s="19">
        <f>T73/$D$94</f>
        <v/>
      </c>
      <c r="U74" s="19">
        <f>U73/$D$94</f>
        <v/>
      </c>
    </row>
    <row r="75">
      <c r="C75" s="12" t="n"/>
      <c r="D75" s="12" t="n"/>
      <c r="E75" s="12" t="n"/>
      <c r="F75" s="12" t="n"/>
      <c r="G75" s="12" t="n"/>
      <c r="H75" s="12" t="n"/>
      <c r="I75" s="12" t="n"/>
      <c r="J75" s="12" t="n"/>
      <c r="K75" s="12" t="n"/>
      <c r="L75" s="12" t="n"/>
      <c r="M75" s="12" t="n"/>
      <c r="N75" s="12" t="n"/>
    </row>
    <row r="76">
      <c r="B76" s="36" t="inlineStr">
        <is>
          <t>Basis Multiples</t>
        </is>
      </c>
      <c r="C76" s="12" t="n"/>
      <c r="D76" s="12" t="n"/>
      <c r="E76" s="12" t="n"/>
      <c r="F76" s="12" t="n"/>
      <c r="G76" s="12" t="n"/>
      <c r="H76" s="12" t="n"/>
      <c r="I76" s="12" t="n"/>
      <c r="J76" s="12" t="n"/>
      <c r="K76" s="12" t="n"/>
      <c r="L76" s="12" t="n"/>
      <c r="M76" s="12" t="n"/>
      <c r="N76" s="12" t="n"/>
    </row>
    <row r="77">
      <c r="B77" s="23" t="inlineStr">
        <is>
          <t>TEV / Revenue</t>
        </is>
      </c>
      <c r="C77" s="12" t="n"/>
      <c r="D77" s="37">
        <f>+$D$96/D8</f>
        <v/>
      </c>
      <c r="E77" s="37">
        <f>+$D$96/E8</f>
        <v/>
      </c>
      <c r="F77" s="37">
        <f>+$D$96/F8</f>
        <v/>
      </c>
      <c r="G77" s="37">
        <f>+$D$96/G8</f>
        <v/>
      </c>
      <c r="H77" s="37">
        <f>+$D$96/H8</f>
        <v/>
      </c>
      <c r="I77" s="37">
        <f>+($D$94+I$68)/I8</f>
        <v/>
      </c>
      <c r="J77" s="37">
        <f>+($D$94+J$68)/J8</f>
        <v/>
      </c>
      <c r="K77" s="37">
        <f>+($D$94-K73+K68)/K8</f>
        <v/>
      </c>
      <c r="L77" s="37">
        <f>+($D$94-L73+L68)/L8</f>
        <v/>
      </c>
      <c r="M77" s="37">
        <f>+($D$94-M73+M68)/M8</f>
        <v/>
      </c>
      <c r="N77" s="37">
        <f>+($D$94-N73+N68)/N8</f>
        <v/>
      </c>
      <c r="O77" s="37">
        <f>+($D$94-O73+O68)/O8</f>
        <v/>
      </c>
      <c r="P77" s="37">
        <f>+($D$94-P73+P68)/P8</f>
        <v/>
      </c>
      <c r="Q77" s="37">
        <f>+($D$94-Q73+Q68)/Q8</f>
        <v/>
      </c>
      <c r="R77" s="37">
        <f>+($D$94-R73+R68)/R8</f>
        <v/>
      </c>
      <c r="S77" s="37">
        <f>+($D$94-S73+S68)/S8</f>
        <v/>
      </c>
      <c r="T77" s="37">
        <f>+($D$94-T73+T68)/T8</f>
        <v/>
      </c>
      <c r="U77" s="37">
        <f>+($D$94-U73+U68)/U8</f>
        <v/>
      </c>
      <c r="W77" s="37">
        <f>+($D$94-W73+W68)/W8</f>
        <v/>
      </c>
      <c r="X77" s="37">
        <f>+($D$94-X73+X68)/X8</f>
        <v/>
      </c>
    </row>
    <row r="78">
      <c r="B78" s="23" t="inlineStr">
        <is>
          <t>TEV / CRC EBITDA</t>
        </is>
      </c>
      <c r="C78" s="12" t="n"/>
      <c r="D78" s="37">
        <f>+$D$96/D30</f>
        <v/>
      </c>
      <c r="E78" s="37">
        <f>+$D$96/E30</f>
        <v/>
      </c>
      <c r="F78" s="37">
        <f>+$D$96/F30</f>
        <v/>
      </c>
      <c r="G78" s="37">
        <f>+$D$96/G30</f>
        <v/>
      </c>
      <c r="H78" s="37">
        <f>+$D$96/H30</f>
        <v/>
      </c>
      <c r="I78" s="37">
        <f>+($D$94+I$68)/I30</f>
        <v/>
      </c>
      <c r="J78" s="37">
        <f>+($D$94+J$68)/J30</f>
        <v/>
      </c>
      <c r="K78" s="37">
        <f>+($D$94-K73+K68)/K30</f>
        <v/>
      </c>
      <c r="L78" s="37">
        <f>+($D$94-L73+L68)/L30</f>
        <v/>
      </c>
      <c r="M78" s="37">
        <f>+($D$94-M73+M68)/M30</f>
        <v/>
      </c>
      <c r="N78" s="37">
        <f>+($D$94-N73+N68)/N30</f>
        <v/>
      </c>
      <c r="O78" s="37">
        <f>+($D$94-O73+O68)/O30</f>
        <v/>
      </c>
      <c r="P78" s="37">
        <f>+($D$94-P73+P68)/P30</f>
        <v/>
      </c>
      <c r="Q78" s="37">
        <f>+($D$94-Q73+Q68)/Q30</f>
        <v/>
      </c>
      <c r="R78" s="37">
        <f>+($D$94-R73+R68)/R30</f>
        <v/>
      </c>
      <c r="S78" s="37">
        <f>+($D$94-S73+S68)/S30</f>
        <v/>
      </c>
      <c r="T78" s="37">
        <f>+($D$94-T73+T68)/T30</f>
        <v/>
      </c>
      <c r="U78" s="37">
        <f>+($D$94-U73+U68)/U30</f>
        <v/>
      </c>
      <c r="W78" s="37">
        <f>+($D$94-W73+W68)/W29</f>
        <v/>
      </c>
      <c r="X78" s="37">
        <f>+($D$94-X73+X68)/X29</f>
        <v/>
      </c>
    </row>
    <row r="79">
      <c r="B79" s="23" t="inlineStr">
        <is>
          <t>TEV / CRC EBITDA - Capex</t>
        </is>
      </c>
      <c r="C79" s="12" t="n"/>
      <c r="D79" s="37">
        <f>+$D$96/D44</f>
        <v/>
      </c>
      <c r="E79" s="37">
        <f>+$D$96/E44</f>
        <v/>
      </c>
      <c r="F79" s="37">
        <f>+$D$96/F44</f>
        <v/>
      </c>
      <c r="G79" s="37">
        <f>+$D$96/G44</f>
        <v/>
      </c>
      <c r="H79" s="37">
        <f>+$D$96/H44</f>
        <v/>
      </c>
      <c r="I79" s="37">
        <f>+($D$94+I$68)/I44</f>
        <v/>
      </c>
      <c r="J79" s="37">
        <f>+($D$94+J$68)/J44</f>
        <v/>
      </c>
      <c r="K79" s="37">
        <f>+($D$94-K73+K68)/K44</f>
        <v/>
      </c>
      <c r="L79" s="37">
        <f>+($D$94-L73+L68)/L44</f>
        <v/>
      </c>
      <c r="M79" s="37">
        <f>+($D$94-M73+M68)/M44</f>
        <v/>
      </c>
      <c r="N79" s="37">
        <f>+($D$94-N73+N68)/N44</f>
        <v/>
      </c>
      <c r="O79" s="37">
        <f>+($D$94-O73+O68)/O44</f>
        <v/>
      </c>
      <c r="P79" s="37">
        <f>+($D$94-P73+P68)/P44</f>
        <v/>
      </c>
      <c r="Q79" s="37">
        <f>+($D$94-Q73+Q68)/Q44</f>
        <v/>
      </c>
      <c r="R79" s="37">
        <f>+($D$94-R73+R68)/R44</f>
        <v/>
      </c>
      <c r="S79" s="37">
        <f>+($D$94-S73+S68)/S44</f>
        <v/>
      </c>
      <c r="T79" s="37">
        <f>+($D$94-T73+T68)/T44</f>
        <v/>
      </c>
      <c r="U79" s="37">
        <f>+($D$94-U73+U68)/U44</f>
        <v/>
      </c>
      <c r="W79" s="37">
        <f>($D$94-W73+W68)/W44</f>
        <v/>
      </c>
      <c r="X79" s="37">
        <f>($D$94-X73+X68)/X44</f>
        <v/>
      </c>
    </row>
    <row r="80">
      <c r="B80" s="23" t="inlineStr">
        <is>
          <t>P / Recurring FCF</t>
        </is>
      </c>
      <c r="C80" s="12" t="n"/>
      <c r="D80" s="37">
        <f>$D$94/D54</f>
        <v/>
      </c>
      <c r="E80" s="37">
        <f>$D$94/E54</f>
        <v/>
      </c>
      <c r="F80" s="37">
        <f>$D$94/F54</f>
        <v/>
      </c>
      <c r="G80" s="37">
        <f>$D$94/G54</f>
        <v/>
      </c>
      <c r="H80" s="37">
        <f>$D$94/H54</f>
        <v/>
      </c>
      <c r="I80" s="37">
        <f>($D$94-I$73)/I54</f>
        <v/>
      </c>
      <c r="J80" s="37">
        <f>($D$94-J$73)/J54</f>
        <v/>
      </c>
      <c r="K80" s="37">
        <f>($D$94-K$73)/K54</f>
        <v/>
      </c>
      <c r="L80" s="37">
        <f>($D$94-L$73)/L54</f>
        <v/>
      </c>
      <c r="M80" s="37">
        <f>($D$94-M$73)/M54</f>
        <v/>
      </c>
      <c r="N80" s="37">
        <f>($D$94-N$73)/N54</f>
        <v/>
      </c>
      <c r="O80" s="37">
        <f>($D$94-O$73)/O54</f>
        <v/>
      </c>
      <c r="P80" s="37">
        <f>($D$94-P$73)/P54</f>
        <v/>
      </c>
      <c r="Q80" s="37">
        <f>($D$94-Q$73)/Q54</f>
        <v/>
      </c>
      <c r="R80" s="37">
        <f>($D$94-R$73)/R54</f>
        <v/>
      </c>
      <c r="S80" s="37">
        <f>($D$94-S$73)/S54</f>
        <v/>
      </c>
      <c r="T80" s="37">
        <f>($D$94-T$73)/T54</f>
        <v/>
      </c>
      <c r="U80" s="37">
        <f>($D$94-U$73)/U54</f>
        <v/>
      </c>
      <c r="W80" s="37">
        <f>($D$94-W$73)/W54</f>
        <v/>
      </c>
      <c r="X80" s="37">
        <f>($D$94-X$73)/X54</f>
        <v/>
      </c>
      <c r="Y80" s="2">
        <f>+$E$94/D80</f>
        <v/>
      </c>
      <c r="Z80" s="2">
        <f>+$E$94/E80</f>
        <v/>
      </c>
      <c r="AA80" s="2">
        <f>+$E$94/F80</f>
        <v/>
      </c>
      <c r="AB80" s="2">
        <f>+$E$94/G80</f>
        <v/>
      </c>
      <c r="AC80" s="2">
        <f>+$E$94/H80</f>
        <v/>
      </c>
      <c r="AD80" s="2">
        <f>+$E$94/I80</f>
        <v/>
      </c>
      <c r="AE80" s="2">
        <f>+$E$94/J80</f>
        <v/>
      </c>
      <c r="AF80" s="2">
        <f>+$E$94/K80</f>
        <v/>
      </c>
      <c r="AG80" s="2">
        <f>+$E$94/L80</f>
        <v/>
      </c>
    </row>
    <row r="81">
      <c r="B81" s="23" t="inlineStr">
        <is>
          <t>P / E</t>
        </is>
      </c>
      <c r="C81" s="12" t="n"/>
      <c r="D81" s="37">
        <f>$D$94/D58</f>
        <v/>
      </c>
      <c r="E81" s="37">
        <f>$D$94/E58</f>
        <v/>
      </c>
      <c r="F81" s="37">
        <f>$D$94/F58</f>
        <v/>
      </c>
      <c r="G81" s="37">
        <f>$D$94/G58</f>
        <v/>
      </c>
      <c r="H81" s="37">
        <f>$D$94/H58</f>
        <v/>
      </c>
      <c r="I81" s="37">
        <f>($D$94-I$73)/I58</f>
        <v/>
      </c>
      <c r="J81" s="37">
        <f>($D$94-J$73)/J58</f>
        <v/>
      </c>
      <c r="K81" s="37">
        <f>($D$94-K$73)/K58</f>
        <v/>
      </c>
      <c r="L81" s="37">
        <f>($D$94-L$73)/L58</f>
        <v/>
      </c>
      <c r="M81" s="37">
        <f>($D$94-M$73)/M58</f>
        <v/>
      </c>
      <c r="N81" s="37">
        <f>($D$94-N$73)/N58</f>
        <v/>
      </c>
      <c r="O81" s="37">
        <f>($D$94-O$73)/O58</f>
        <v/>
      </c>
      <c r="P81" s="37">
        <f>($D$94-P$73)/P58</f>
        <v/>
      </c>
      <c r="Q81" s="37">
        <f>($D$94-Q$73)/Q58</f>
        <v/>
      </c>
      <c r="R81" s="37">
        <f>($D$94-R$73)/R58</f>
        <v/>
      </c>
      <c r="S81" s="37">
        <f>($D$94-S$73)/S58</f>
        <v/>
      </c>
      <c r="T81" s="37">
        <f>($D$94-T$73)/T58</f>
        <v/>
      </c>
      <c r="U81" s="37">
        <f>($D$94-U$73)/U58</f>
        <v/>
      </c>
      <c r="W81" s="37">
        <f>($D$94-W$73)/W58</f>
        <v/>
      </c>
      <c r="X81" s="37">
        <f>($D$94-X$73)/X58</f>
        <v/>
      </c>
    </row>
    <row r="82">
      <c r="B82" s="23" t="inlineStr">
        <is>
          <t>P / E excl. FRL</t>
        </is>
      </c>
      <c r="C82" s="12" t="n"/>
      <c r="D82" s="300" t="inlineStr">
        <is>
          <t>n/a</t>
        </is>
      </c>
      <c r="E82" s="300" t="inlineStr">
        <is>
          <t>n/a</t>
        </is>
      </c>
      <c r="F82" s="300" t="inlineStr">
        <is>
          <t>n/a</t>
        </is>
      </c>
      <c r="G82" s="37">
        <f>+($D$94)/(G58+G23*(1-G52))</f>
        <v/>
      </c>
      <c r="H82" s="37">
        <f>+($D$94)/(H58+H23*(1-H52))</f>
        <v/>
      </c>
      <c r="I82" s="37">
        <f>($D$94-I$73)/(I58+I23*(1-I52))</f>
        <v/>
      </c>
      <c r="J82" s="37">
        <f>($D$94-J$73)/(J58+J23*(1-J52))</f>
        <v/>
      </c>
      <c r="K82" s="37">
        <f>($D$94-K$73)/(K58+K23*(1-K52))</f>
        <v/>
      </c>
      <c r="L82" s="37">
        <f>($D$94-L$73)/(L58+L23*(1-L52))</f>
        <v/>
      </c>
      <c r="M82" s="37">
        <f>($D$94-M$73)/(M58+M23*(1-M52))</f>
        <v/>
      </c>
      <c r="N82" s="37">
        <f>($D$94-N$73)/(N58+N23*(1-N52))</f>
        <v/>
      </c>
      <c r="O82" s="37">
        <f>($D$94-O$73)/(O58+O23*(1-O52))</f>
        <v/>
      </c>
      <c r="P82" s="37">
        <f>($D$94-P$73)/(P58+P23*(1-P52))</f>
        <v/>
      </c>
      <c r="Q82" s="37">
        <f>($D$94-Q$73)/(Q58+Q23*(1-Q52))</f>
        <v/>
      </c>
      <c r="R82" s="37">
        <f>($D$94-R$73)/(R58+R23*(1-R52))</f>
        <v/>
      </c>
      <c r="S82" s="37">
        <f>($D$94-S$73)/(S58+S23*(1-S52))</f>
        <v/>
      </c>
      <c r="T82" s="37">
        <f>($D$94-T$73)/(T58+T23*(1-T52))</f>
        <v/>
      </c>
      <c r="U82" s="37">
        <f>($D$94-U$73)/(U58+U23*(1-U52))</f>
        <v/>
      </c>
      <c r="W82" s="176" t="inlineStr">
        <is>
          <t xml:space="preserve">n/a </t>
        </is>
      </c>
      <c r="X82" s="176" t="inlineStr">
        <is>
          <t xml:space="preserve">n/a </t>
        </is>
      </c>
    </row>
    <row r="83">
      <c r="C83" s="12" t="n"/>
      <c r="E83" s="12" t="n"/>
      <c r="F83" s="12" t="n"/>
      <c r="G83" s="12" t="n"/>
      <c r="H83" s="12" t="n"/>
      <c r="I83" s="12" t="n"/>
      <c r="J83" s="12" t="n"/>
      <c r="K83" s="12" t="n"/>
      <c r="L83" s="12" t="n"/>
      <c r="Z83" s="2">
        <f>+G81/AA83-1</f>
        <v/>
      </c>
      <c r="AA83" s="2" t="n">
        <v>30.81301703315219</v>
      </c>
    </row>
    <row r="84">
      <c r="B84" s="36" t="inlineStr">
        <is>
          <t>Ten-Year IRR</t>
        </is>
      </c>
      <c r="C84" s="12" t="n"/>
      <c r="D84" s="12" t="n"/>
      <c r="E84" s="12" t="n"/>
      <c r="F84" s="12" t="n"/>
      <c r="G84" s="12" t="n"/>
      <c r="H84" s="12" t="n"/>
      <c r="I84" s="12" t="n"/>
      <c r="J84" s="12" t="n"/>
      <c r="K84" s="12" t="n"/>
      <c r="L84" s="12" t="n"/>
    </row>
    <row r="85" ht="13.5" customHeight="1">
      <c r="B85" s="2" t="inlineStr">
        <is>
          <t>Forward Multiple</t>
        </is>
      </c>
      <c r="C85" s="12" t="n"/>
      <c r="D85" s="12" t="n"/>
      <c r="E85" s="12" t="n"/>
      <c r="F85" s="12" t="n"/>
      <c r="G85" s="12" t="n"/>
      <c r="H85" s="12" t="n"/>
      <c r="I85" s="12" t="n"/>
      <c r="J85" s="12" t="n"/>
      <c r="K85" s="38" t="n"/>
      <c r="L85" s="38" t="n"/>
      <c r="M85" s="38" t="n"/>
      <c r="N85" s="38" t="n"/>
      <c r="O85" s="38" t="n"/>
      <c r="P85" s="38" t="n"/>
      <c r="Q85" s="38" t="n"/>
      <c r="R85" s="38" t="n"/>
      <c r="S85" s="38" t="n"/>
      <c r="T85" s="38" t="n">
        <v>15</v>
      </c>
    </row>
    <row r="86">
      <c r="B86" s="2" t="inlineStr">
        <is>
          <t>Terminal Value</t>
        </is>
      </c>
      <c r="C86" s="12" t="n"/>
      <c r="D86" s="12" t="n"/>
      <c r="E86" s="12" t="n"/>
      <c r="F86" s="12" t="n"/>
      <c r="G86" s="12" t="n"/>
      <c r="H86" s="12" t="n"/>
      <c r="I86" s="12" t="n"/>
      <c r="J86" s="12" t="n"/>
      <c r="K86" s="12" t="n"/>
      <c r="L86" s="12" t="n"/>
      <c r="M86" s="12" t="n"/>
      <c r="N86" s="12" t="n"/>
      <c r="O86" s="12" t="n"/>
      <c r="P86" s="12" t="n"/>
      <c r="Q86" s="12" t="n"/>
      <c r="R86" s="12" t="n"/>
      <c r="S86" s="12" t="n"/>
      <c r="T86" s="12">
        <f>T85*U54</f>
        <v/>
      </c>
    </row>
    <row r="87" ht="13.5" customHeight="1">
      <c r="C87" s="12" t="n"/>
      <c r="D87" s="12" t="n"/>
      <c r="E87" s="12" t="n"/>
      <c r="F87" s="12" t="n"/>
      <c r="G87" s="12" t="n"/>
      <c r="H87" s="12" t="n"/>
      <c r="I87" s="12" t="n"/>
      <c r="J87" s="12" t="n"/>
      <c r="K87" s="12" t="n"/>
      <c r="L87" s="12" t="n"/>
      <c r="M87" s="12" t="n"/>
      <c r="N87" s="39" t="n"/>
      <c r="O87" s="39" t="n"/>
      <c r="P87" s="39" t="n"/>
      <c r="Q87" s="39" t="n"/>
      <c r="R87" s="39" t="n"/>
      <c r="S87" s="39" t="n"/>
      <c r="T87" s="39" t="n"/>
      <c r="U87" s="39" t="inlineStr">
        <is>
          <t>Total</t>
        </is>
      </c>
    </row>
    <row r="88">
      <c r="B88" s="2" t="inlineStr">
        <is>
          <t>Cash Flows</t>
        </is>
      </c>
      <c r="C88" s="12" t="n"/>
      <c r="D88" s="12" t="n"/>
      <c r="E88" s="12" t="n"/>
      <c r="F88" s="12" t="n"/>
      <c r="G88" s="12" t="n"/>
      <c r="H88" s="12" t="n"/>
      <c r="I88" s="12" t="n"/>
      <c r="J88" s="12">
        <f>-D94</f>
        <v/>
      </c>
      <c r="K88" s="12">
        <f>+K71</f>
        <v/>
      </c>
      <c r="L88" s="12">
        <f>+L71</f>
        <v/>
      </c>
      <c r="M88" s="12">
        <f>+M71</f>
        <v/>
      </c>
      <c r="N88" s="12">
        <f>+N71</f>
        <v/>
      </c>
      <c r="O88" s="12">
        <f>+O71</f>
        <v/>
      </c>
      <c r="P88" s="12">
        <f>+P71</f>
        <v/>
      </c>
      <c r="Q88" s="12">
        <f>+Q71</f>
        <v/>
      </c>
      <c r="R88" s="12">
        <f>+R71</f>
        <v/>
      </c>
      <c r="S88" s="12">
        <f>+S71</f>
        <v/>
      </c>
      <c r="T88" s="12">
        <f>T86+T71</f>
        <v/>
      </c>
      <c r="U88" s="12">
        <f>+SUM(K88:T88)</f>
        <v/>
      </c>
    </row>
    <row r="89">
      <c r="C89" s="12" t="n"/>
      <c r="D89" s="12" t="n"/>
      <c r="E89" s="12" t="n"/>
      <c r="F89" s="12" t="n"/>
      <c r="G89" s="12" t="n"/>
      <c r="H89" s="12" t="n"/>
      <c r="I89" s="12" t="n"/>
      <c r="J89" s="12" t="n"/>
      <c r="L89" s="29" t="n"/>
      <c r="M89" s="29" t="n"/>
      <c r="N89" s="29" t="n"/>
      <c r="O89" s="29" t="n"/>
      <c r="P89" s="12" t="n"/>
      <c r="Q89" s="12" t="n"/>
      <c r="R89" s="12" t="n"/>
      <c r="S89" s="12" t="n"/>
      <c r="T89" s="12" t="inlineStr">
        <is>
          <t>MOIC ==&gt;</t>
        </is>
      </c>
      <c r="U89" s="37">
        <f>+U88/-J88</f>
        <v/>
      </c>
    </row>
    <row r="90">
      <c r="B90" s="40" t="inlineStr">
        <is>
          <t>IRR</t>
        </is>
      </c>
      <c r="C90" s="41" t="n"/>
      <c r="D90" s="41" t="n"/>
      <c r="E90" s="42">
        <f>XIRR(J88:T88,J7:T7)</f>
        <v/>
      </c>
      <c r="F90" s="12" t="n"/>
      <c r="G90" s="12" t="n"/>
      <c r="H90" s="12" t="n"/>
      <c r="I90" s="12" t="n"/>
      <c r="J90" s="12" t="n"/>
      <c r="K90" s="12" t="n"/>
      <c r="L90" s="12" t="n"/>
    </row>
    <row r="91">
      <c r="C91" s="12" t="n"/>
      <c r="D91" s="12" t="n"/>
      <c r="E91" s="12" t="n"/>
      <c r="F91" s="12" t="n"/>
      <c r="G91" s="12" t="n"/>
      <c r="H91" s="12" t="n"/>
      <c r="I91" s="12" t="n"/>
      <c r="J91" s="12" t="n"/>
      <c r="K91" s="12" t="n"/>
      <c r="L91" s="12" t="n"/>
    </row>
    <row r="92">
      <c r="B92" s="129" t="inlineStr">
        <is>
          <t>Capitalization</t>
        </is>
      </c>
      <c r="C92" s="130" t="n"/>
      <c r="D92" s="130" t="n"/>
      <c r="E92" s="131" t="n"/>
      <c r="F92" s="12" t="n"/>
      <c r="G92" s="12" t="n"/>
      <c r="H92" s="12" t="n"/>
      <c r="I92" s="12" t="n"/>
      <c r="J92" s="12" t="n"/>
      <c r="K92" s="12" t="n"/>
      <c r="L92" s="12" t="n"/>
    </row>
    <row r="93" ht="13.5" customHeight="1">
      <c r="C93" s="12" t="n"/>
      <c r="D93" s="39" t="inlineStr">
        <is>
          <t>Value</t>
        </is>
      </c>
      <c r="E93" s="39" t="inlineStr">
        <is>
          <t>$/Share</t>
        </is>
      </c>
      <c r="F93" s="12" t="n"/>
      <c r="G93" s="12" t="n"/>
      <c r="H93" s="12" t="n"/>
      <c r="I93" s="12" t="n"/>
      <c r="J93" s="12" t="n"/>
      <c r="K93" s="12" t="n"/>
      <c r="L93" s="12" t="n"/>
    </row>
    <row r="94">
      <c r="B94" s="23" t="inlineStr">
        <is>
          <t>Equity</t>
        </is>
      </c>
      <c r="C94" s="12" t="n"/>
      <c r="D94" s="12">
        <f>E94*E$98</f>
        <v/>
      </c>
      <c r="E94" s="194">
        <f>+'Simple Model - Case 1'!E94</f>
        <v/>
      </c>
      <c r="F94" s="179" t="n"/>
      <c r="G94" s="12" t="n"/>
      <c r="H94" s="12" t="n"/>
      <c r="I94" s="12" t="n"/>
      <c r="J94" s="12" t="n"/>
      <c r="K94" s="12" t="n"/>
      <c r="L94" s="12" t="n"/>
    </row>
    <row r="95" ht="13.5" customHeight="1">
      <c r="B95" s="2" t="inlineStr">
        <is>
          <t>Net Debt</t>
        </is>
      </c>
      <c r="C95" s="12" t="n"/>
      <c r="D95" s="157">
        <f>+'Simple Model - Case 1'!D95</f>
        <v/>
      </c>
      <c r="E95" s="43">
        <f>D95/E$98</f>
        <v/>
      </c>
      <c r="F95" s="12" t="n"/>
      <c r="G95" s="12" t="n"/>
      <c r="H95" s="12" t="n"/>
      <c r="I95" s="12" t="n"/>
      <c r="J95" s="12" t="n"/>
      <c r="K95" s="12" t="n"/>
      <c r="L95" s="12" t="n"/>
    </row>
    <row r="96">
      <c r="B96" s="24" t="inlineStr">
        <is>
          <t>TEV</t>
        </is>
      </c>
      <c r="C96" s="12" t="n"/>
      <c r="D96" s="12">
        <f>D94+D95</f>
        <v/>
      </c>
      <c r="E96" s="155">
        <f>D96/E$98</f>
        <v/>
      </c>
      <c r="F96" s="12" t="n"/>
      <c r="G96" s="12" t="n"/>
      <c r="H96" s="12" t="n"/>
      <c r="I96" s="12" t="n"/>
      <c r="J96" s="12" t="n"/>
      <c r="K96" s="12" t="n"/>
      <c r="L96" s="12" t="n"/>
    </row>
    <row r="97">
      <c r="C97" s="12" t="n"/>
      <c r="D97" s="12" t="n"/>
      <c r="E97" s="12" t="n"/>
      <c r="F97" s="12" t="n"/>
      <c r="G97" s="12" t="n"/>
      <c r="H97" s="12" t="n"/>
      <c r="I97" s="12" t="n"/>
      <c r="J97" s="12" t="n"/>
      <c r="K97" s="12" t="n"/>
      <c r="L97" s="12" t="n"/>
    </row>
    <row r="98" customFormat="1" s="7">
      <c r="B98" s="13" t="inlineStr">
        <is>
          <t>Shares</t>
        </is>
      </c>
      <c r="C98" s="14" t="n"/>
      <c r="D98" s="14" t="n"/>
      <c r="E98" s="156">
        <f>+'Simple Model - Case 1'!E98</f>
        <v/>
      </c>
      <c r="F98" s="14" t="n"/>
      <c r="G98" s="14" t="n"/>
      <c r="H98" s="14" t="n"/>
      <c r="I98" s="14" t="n"/>
      <c r="J98" s="14" t="n"/>
      <c r="K98" s="14" t="n"/>
      <c r="L98" s="14" t="n"/>
    </row>
    <row r="99">
      <c r="C99" s="12" t="n"/>
      <c r="D99" s="12" t="n"/>
      <c r="E99" s="12" t="n"/>
      <c r="F99" s="12" t="n"/>
      <c r="G99" s="12" t="n"/>
      <c r="H99" s="12" t="n"/>
      <c r="I99" s="12" t="n"/>
      <c r="J99" s="302" t="n"/>
      <c r="K99" s="12" t="n"/>
      <c r="L99" s="12" t="n"/>
    </row>
    <row r="100">
      <c r="C100" s="12" t="n"/>
      <c r="D100" s="12" t="n"/>
      <c r="E100" s="12" t="n"/>
      <c r="F100" s="12" t="n"/>
      <c r="G100" s="12" t="n"/>
      <c r="H100" s="12" t="n"/>
      <c r="I100" s="12" t="n"/>
      <c r="J100" s="12" t="n"/>
      <c r="K100" s="12" t="n"/>
      <c r="L100" s="12" t="n"/>
    </row>
    <row r="101">
      <c r="C101" s="12" t="n"/>
      <c r="D101" s="12" t="n"/>
      <c r="E101" s="12" t="n"/>
      <c r="F101" s="12" t="n"/>
      <c r="G101" s="12" t="n"/>
      <c r="H101" s="12" t="n"/>
      <c r="I101" s="12" t="n"/>
      <c r="J101" s="12" t="n"/>
      <c r="K101" s="12" t="n"/>
      <c r="L101" s="12" t="n"/>
    </row>
    <row r="102">
      <c r="C102" s="12" t="n"/>
      <c r="D102" s="12" t="n"/>
      <c r="E102" s="12" t="n"/>
      <c r="F102" s="12" t="n"/>
      <c r="G102" s="12" t="n"/>
      <c r="H102" s="12" t="n"/>
      <c r="I102" s="12" t="n"/>
      <c r="J102" s="12" t="n"/>
      <c r="K102" s="12" t="n"/>
      <c r="L102" s="12" t="n"/>
    </row>
    <row r="103">
      <c r="C103" s="12" t="n"/>
      <c r="D103" s="12" t="n"/>
      <c r="E103" s="12" t="n"/>
      <c r="F103" s="12" t="n"/>
      <c r="G103" s="12" t="n"/>
      <c r="H103" s="12" t="n"/>
      <c r="I103" s="12" t="n"/>
      <c r="J103" s="12" t="n"/>
      <c r="K103" s="12" t="n"/>
      <c r="L103" s="12" t="n"/>
    </row>
    <row r="104">
      <c r="C104" s="12" t="n"/>
      <c r="D104" s="12" t="n"/>
      <c r="E104" s="12" t="n"/>
      <c r="F104" s="12" t="n"/>
      <c r="G104" s="12" t="n"/>
      <c r="H104" s="12" t="n"/>
      <c r="I104" s="12" t="n"/>
      <c r="J104" s="12" t="n"/>
      <c r="K104" s="12" t="n"/>
      <c r="L104" s="12" t="n"/>
    </row>
    <row r="105">
      <c r="C105" s="12" t="n"/>
      <c r="D105" s="12" t="n"/>
      <c r="E105" s="12" t="n"/>
      <c r="F105" s="12" t="n"/>
      <c r="G105" s="12" t="n"/>
      <c r="H105" s="12" t="n"/>
      <c r="I105" s="12" t="n"/>
      <c r="J105" s="12" t="n"/>
      <c r="K105" s="12" t="n"/>
      <c r="L105" s="12" t="n"/>
    </row>
    <row r="106">
      <c r="C106" s="12" t="n"/>
      <c r="D106" s="12" t="n"/>
      <c r="E106" s="12" t="n"/>
      <c r="F106" s="12" t="n"/>
      <c r="G106" s="12" t="n"/>
      <c r="H106" s="12" t="n"/>
      <c r="I106" s="12" t="n"/>
      <c r="J106" s="12" t="n"/>
      <c r="K106" s="12" t="n"/>
      <c r="L106" s="12" t="n"/>
    </row>
    <row r="107">
      <c r="C107" s="12" t="n"/>
      <c r="D107" s="12" t="n"/>
      <c r="E107" s="12" t="n"/>
      <c r="F107" s="12" t="n"/>
      <c r="G107" s="12" t="n"/>
      <c r="H107" s="12" t="n"/>
      <c r="I107" s="12" t="n"/>
      <c r="J107" s="12" t="n"/>
      <c r="K107" s="12" t="n"/>
      <c r="L107" s="12" t="n"/>
    </row>
    <row r="108">
      <c r="C108" s="12" t="n"/>
      <c r="D108" s="12" t="n"/>
      <c r="E108" s="12" t="n"/>
      <c r="F108" s="12" t="n"/>
      <c r="G108" s="12" t="n"/>
      <c r="H108" s="12" t="n"/>
      <c r="I108" s="12" t="n"/>
      <c r="J108" s="12" t="n"/>
      <c r="K108" s="12" t="n"/>
      <c r="L108" s="12" t="n"/>
    </row>
    <row r="109">
      <c r="C109" s="12" t="n"/>
      <c r="D109" s="12" t="n"/>
      <c r="E109" s="12" t="n"/>
      <c r="F109" s="12" t="n"/>
      <c r="G109" s="12" t="n"/>
      <c r="H109" s="12" t="n"/>
      <c r="I109" s="12" t="n"/>
      <c r="J109" s="12" t="n"/>
      <c r="K109" s="12" t="n"/>
      <c r="L109" s="12" t="n"/>
    </row>
  </sheetData>
  <pageMargins left="0.3" right="0.3" top="0.3" bottom="0.3" header="0.3" footer="0.3"/>
  <pageSetup orientation="landscape" scale="55"/>
</worksheet>
</file>

<file path=xl/worksheets/sheet6.xml><?xml version="1.0" encoding="utf-8"?>
<worksheet xmlns="http://schemas.openxmlformats.org/spreadsheetml/2006/main">
  <sheetPr>
    <outlinePr summaryBelow="1" summaryRight="1"/>
    <pageSetUpPr fitToPage="1"/>
  </sheetPr>
  <dimension ref="B1:Z162"/>
  <sheetViews>
    <sheetView view="pageBreakPreview" zoomScale="70" zoomScaleNormal="85" zoomScaleSheetLayoutView="70" workbookViewId="0">
      <selection activeCell="Z2" sqref="Z2"/>
    </sheetView>
  </sheetViews>
  <sheetFormatPr baseColWidth="8" defaultRowHeight="11.25" outlineLevelRow="1"/>
  <cols>
    <col width="2.83203125" customWidth="1" min="1" max="1"/>
    <col width="45.83203125" customWidth="1" min="2" max="2"/>
    <col width="2.83203125" customWidth="1" min="3" max="3"/>
    <col width="11.83203125" customWidth="1" min="4" max="21"/>
    <col width="2.83203125" customWidth="1" min="22" max="22"/>
    <col width="10.83203125" customWidth="1" min="23" max="26"/>
  </cols>
  <sheetData>
    <row r="1">
      <c r="I1" s="56" t="n"/>
      <c r="J1" s="56" t="n"/>
      <c r="K1" s="56" t="n"/>
      <c r="L1" s="56" t="n"/>
      <c r="M1" s="56" t="n"/>
      <c r="N1" s="56" t="n"/>
      <c r="O1" s="56" t="n"/>
      <c r="P1" s="56" t="n"/>
      <c r="Q1" s="56" t="n"/>
      <c r="R1" s="56" t="n"/>
      <c r="S1" s="56" t="n"/>
      <c r="T1" s="56" t="n"/>
      <c r="U1" s="56" t="n"/>
    </row>
    <row r="2">
      <c r="B2" s="44" t="inlineStr">
        <is>
          <t>META</t>
        </is>
      </c>
      <c r="Z2" s="174">
        <f>+'Simple Model - Case 1'!X2</f>
        <v/>
      </c>
    </row>
    <row r="3" customFormat="1" s="97">
      <c r="B3" s="5" t="inlineStr">
        <is>
          <t>Simple Model Revenue Forecast - Case Summary</t>
        </is>
      </c>
    </row>
    <row r="4">
      <c r="B4" s="7" t="inlineStr">
        <is>
          <t>($ in mm)</t>
        </is>
      </c>
    </row>
    <row r="5">
      <c r="D5" s="162" t="inlineStr">
        <is>
          <t>FYE Decemer 31,</t>
        </is>
      </c>
      <c r="E5" s="163" t="n"/>
      <c r="F5" s="163" t="n"/>
      <c r="G5" s="163" t="n"/>
      <c r="H5" s="163" t="n"/>
      <c r="I5" s="163" t="n"/>
      <c r="J5" s="163" t="n"/>
      <c r="K5" s="163" t="n"/>
      <c r="L5" s="163" t="n"/>
      <c r="M5" s="163" t="n"/>
      <c r="N5" s="163" t="n"/>
      <c r="O5" s="163" t="n"/>
      <c r="P5" s="163" t="n"/>
      <c r="Q5" s="163" t="n"/>
      <c r="R5" s="163" t="n"/>
      <c r="S5" s="163" t="n"/>
      <c r="T5" s="163" t="n"/>
      <c r="U5" s="163" t="n"/>
      <c r="W5" s="162" t="inlineStr">
        <is>
          <t>CAGR</t>
        </is>
      </c>
      <c r="X5" s="162" t="n"/>
      <c r="Y5" s="162" t="n"/>
      <c r="Z5" s="163" t="n"/>
    </row>
    <row r="6" ht="13.5" customHeight="1">
      <c r="D6" s="9" t="inlineStr">
        <is>
          <t>FY18</t>
        </is>
      </c>
      <c r="E6" s="9" t="inlineStr">
        <is>
          <t>FY19</t>
        </is>
      </c>
      <c r="F6" s="9" t="inlineStr">
        <is>
          <t>FY20</t>
        </is>
      </c>
      <c r="G6" s="9" t="inlineStr">
        <is>
          <t>FY21</t>
        </is>
      </c>
      <c r="H6" s="9" t="inlineStr">
        <is>
          <t>FY22</t>
        </is>
      </c>
      <c r="I6" s="9" t="inlineStr">
        <is>
          <t>FY23</t>
        </is>
      </c>
      <c r="J6" s="9" t="inlineStr">
        <is>
          <t>FY24e</t>
        </is>
      </c>
      <c r="K6" s="9" t="inlineStr">
        <is>
          <t>FY25e</t>
        </is>
      </c>
      <c r="L6" s="9" t="inlineStr">
        <is>
          <t>FY26e</t>
        </is>
      </c>
      <c r="M6" s="9" t="inlineStr">
        <is>
          <t>FY27e</t>
        </is>
      </c>
      <c r="N6" s="9" t="inlineStr">
        <is>
          <t>FY28e</t>
        </is>
      </c>
      <c r="O6" s="9" t="inlineStr">
        <is>
          <t>FY29e</t>
        </is>
      </c>
      <c r="P6" s="9" t="inlineStr">
        <is>
          <t>FY30e</t>
        </is>
      </c>
      <c r="Q6" s="9" t="inlineStr">
        <is>
          <t>FY31e</t>
        </is>
      </c>
      <c r="R6" s="9" t="inlineStr">
        <is>
          <t>FY32e</t>
        </is>
      </c>
      <c r="S6" s="9" t="inlineStr">
        <is>
          <t>FY33e</t>
        </is>
      </c>
      <c r="T6" s="9" t="inlineStr">
        <is>
          <t>FY34e</t>
        </is>
      </c>
      <c r="U6" s="9" t="inlineStr">
        <is>
          <t>FY35e</t>
        </is>
      </c>
      <c r="W6" s="235" t="inlineStr">
        <is>
          <t>'18-'23</t>
        </is>
      </c>
      <c r="X6" s="235" t="inlineStr">
        <is>
          <t>'18-'24e</t>
        </is>
      </c>
      <c r="Y6" s="235" t="inlineStr">
        <is>
          <t>'24e-'29e</t>
        </is>
      </c>
      <c r="Z6" s="235" t="inlineStr">
        <is>
          <t>'24e-'34e</t>
        </is>
      </c>
    </row>
    <row r="7">
      <c r="J7" s="80" t="n"/>
      <c r="K7" s="242" t="n"/>
      <c r="L7" s="242" t="n"/>
      <c r="M7" s="242" t="n"/>
      <c r="N7" s="242" t="n"/>
      <c r="O7" s="242" t="n"/>
      <c r="P7" s="242" t="n"/>
      <c r="Q7" s="242" t="n"/>
      <c r="R7" s="242" t="n"/>
      <c r="S7" s="242" t="n"/>
      <c r="T7" s="242" t="n"/>
      <c r="U7" s="242" t="n"/>
    </row>
    <row r="8">
      <c r="B8" s="52" t="inlineStr">
        <is>
          <t>Case 1 - Base Case</t>
        </is>
      </c>
      <c r="C8" s="53" t="n"/>
    </row>
    <row r="10">
      <c r="B10" t="inlineStr">
        <is>
          <t>Global (ex-China) Consumer Spending</t>
        </is>
      </c>
      <c r="D10" s="81" t="n">
        <v>43326135.27742632</v>
      </c>
      <c r="E10" s="81" t="n">
        <v>43854735.19548367</v>
      </c>
      <c r="F10" s="81" t="n">
        <v>41746942.06867458</v>
      </c>
      <c r="G10" s="81" t="n">
        <v>46690568.76043174</v>
      </c>
      <c r="H10" s="81" t="n">
        <v>49241498.62436806</v>
      </c>
      <c r="I10" s="80">
        <f>+H10*(1+I11)</f>
        <v/>
      </c>
      <c r="J10" s="80">
        <f>+I10*(1+J11)</f>
        <v/>
      </c>
      <c r="K10" s="80">
        <f>+J10*(1+K11)</f>
        <v/>
      </c>
      <c r="L10" s="80">
        <f>+K10*(1+L11)</f>
        <v/>
      </c>
      <c r="M10" s="80">
        <f>+L10*(1+M11)</f>
        <v/>
      </c>
      <c r="N10" s="80">
        <f>+M10*(1+N11)</f>
        <v/>
      </c>
      <c r="O10" s="80">
        <f>+N10*(1+O11)</f>
        <v/>
      </c>
      <c r="P10" s="80">
        <f>+O10*(1+P11)</f>
        <v/>
      </c>
      <c r="Q10" s="80">
        <f>+P10*(1+Q11)</f>
        <v/>
      </c>
      <c r="R10" s="80">
        <f>+Q10*(1+R11)</f>
        <v/>
      </c>
      <c r="S10" s="80">
        <f>+R10*(1+S11)</f>
        <v/>
      </c>
      <c r="T10" s="80">
        <f>+S10*(1+T11)</f>
        <v/>
      </c>
      <c r="U10" s="80">
        <f>+T10*(1+U11)</f>
        <v/>
      </c>
      <c r="W10" s="303">
        <f>+IFERROR((I10/D10)^0.2-1,"n/a")</f>
        <v/>
      </c>
      <c r="X10" s="303">
        <f>+IFERROR((J10/D10)^(1/6)-1,"n/a")</f>
        <v/>
      </c>
      <c r="Y10" s="303">
        <f>+IFERROR((O10/J10)^(1/5)-1,"n/a")</f>
        <v/>
      </c>
      <c r="Z10" s="303">
        <f>+IFERROR((T10/J10)^(1/10)-1,"n/a")</f>
        <v/>
      </c>
    </row>
    <row r="11">
      <c r="B11" s="60" t="inlineStr">
        <is>
          <t>Y/Y % Change</t>
        </is>
      </c>
      <c r="E11" s="304">
        <f>+IFERROR(E10/D10-1,"n/a")</f>
        <v/>
      </c>
      <c r="F11" s="304">
        <f>+IFERROR(F10/E10-1,"n/a")</f>
        <v/>
      </c>
      <c r="G11" s="304">
        <f>+IFERROR(G10/F10-1,"n/a")</f>
        <v/>
      </c>
      <c r="H11" s="304">
        <f>+IFERROR(H10/G10-1,"n/a")</f>
        <v/>
      </c>
      <c r="I11" s="305" t="n">
        <v>0.04</v>
      </c>
      <c r="J11" s="305" t="n">
        <v>0.03</v>
      </c>
      <c r="K11" s="305" t="n">
        <v>0.03</v>
      </c>
      <c r="L11" s="305" t="n">
        <v>0.03</v>
      </c>
      <c r="M11" s="305" t="n">
        <v>0.03</v>
      </c>
      <c r="N11" s="305" t="n">
        <v>0.03</v>
      </c>
      <c r="O11" s="305" t="n">
        <v>0.03</v>
      </c>
      <c r="P11" s="305" t="n">
        <v>0.03</v>
      </c>
      <c r="Q11" s="305" t="n">
        <v>0.03</v>
      </c>
      <c r="R11" s="305" t="n">
        <v>0.03</v>
      </c>
      <c r="S11" s="305" t="n">
        <v>0.03</v>
      </c>
      <c r="T11" s="305" t="n">
        <v>0.03</v>
      </c>
      <c r="U11" s="305" t="n">
        <v>0.03</v>
      </c>
    </row>
    <row r="12" hidden="1" outlineLevel="1">
      <c r="B12" s="60" t="inlineStr">
        <is>
          <t>Memo: US Consumer Spending</t>
        </is>
      </c>
      <c r="D12" s="115" t="n">
        <v>13934442</v>
      </c>
      <c r="E12" s="115" t="n">
        <v>14417614</v>
      </c>
      <c r="F12" s="115" t="n">
        <v>14206231</v>
      </c>
      <c r="G12" s="115" t="n">
        <v>16042964</v>
      </c>
      <c r="H12" s="115" t="n">
        <v>17511745</v>
      </c>
      <c r="I12" s="144">
        <f>+H12*(1+I11)</f>
        <v/>
      </c>
      <c r="J12" s="144" t="n"/>
      <c r="K12" s="144" t="n"/>
      <c r="L12" s="144" t="n"/>
      <c r="M12" s="144" t="n"/>
      <c r="N12" s="144" t="n"/>
      <c r="O12" s="144" t="n"/>
      <c r="P12" s="144" t="n"/>
      <c r="Q12" s="144" t="n"/>
      <c r="R12" s="144" t="n"/>
      <c r="S12" s="144" t="n"/>
      <c r="T12" s="144" t="n"/>
      <c r="U12" s="144" t="n"/>
    </row>
    <row r="13" collapsed="1">
      <c r="D13" s="56" t="n"/>
      <c r="E13" s="56" t="n"/>
      <c r="F13" s="56" t="n"/>
      <c r="G13" s="56" t="n"/>
      <c r="H13" s="56" t="n"/>
      <c r="I13" s="56" t="n"/>
      <c r="J13" s="56" t="n"/>
      <c r="K13" s="56" t="n"/>
      <c r="L13" s="56" t="n"/>
      <c r="M13" s="56" t="n"/>
      <c r="N13" s="56" t="n"/>
      <c r="O13" s="56" t="n"/>
      <c r="P13" s="56" t="n"/>
      <c r="Q13" s="56" t="n"/>
      <c r="R13" s="56" t="n"/>
      <c r="S13" s="56" t="n"/>
      <c r="T13" s="56" t="n"/>
      <c r="U13" s="56" t="n"/>
    </row>
    <row r="14">
      <c r="B14" t="inlineStr">
        <is>
          <t>Global (ex-China) Total Ad Spend</t>
        </is>
      </c>
      <c r="D14" s="81" t="n">
        <v>507100.4404087899</v>
      </c>
      <c r="E14" s="81" t="n">
        <v>541073.46156921</v>
      </c>
      <c r="F14" s="81" t="n">
        <v>530114.27219111</v>
      </c>
      <c r="G14" s="81" t="n">
        <v>654369.64701145</v>
      </c>
      <c r="H14" s="81" t="n">
        <v>705147.56053189</v>
      </c>
      <c r="I14" s="81" t="n">
        <v>743930.6763611439</v>
      </c>
      <c r="J14" s="80">
        <f>+J20+J27</f>
        <v/>
      </c>
      <c r="K14" s="80">
        <f>+K20+K27</f>
        <v/>
      </c>
      <c r="L14" s="80">
        <f>+L20+L27</f>
        <v/>
      </c>
      <c r="M14" s="80">
        <f>+M20+M27</f>
        <v/>
      </c>
      <c r="N14" s="80">
        <f>+N20+N27</f>
        <v/>
      </c>
      <c r="O14" s="80">
        <f>+O20+O27</f>
        <v/>
      </c>
      <c r="P14" s="80">
        <f>+P20+P27</f>
        <v/>
      </c>
      <c r="Q14" s="80">
        <f>+Q20+Q27</f>
        <v/>
      </c>
      <c r="R14" s="80">
        <f>+R20+R27</f>
        <v/>
      </c>
      <c r="S14" s="80">
        <f>+S20+S27</f>
        <v/>
      </c>
      <c r="T14" s="80">
        <f>+T20+T27</f>
        <v/>
      </c>
      <c r="U14" s="80">
        <f>+U20+U27</f>
        <v/>
      </c>
      <c r="W14" s="303">
        <f>+IFERROR((I14/D14)^0.2-1,"n/a")</f>
        <v/>
      </c>
      <c r="X14" s="303">
        <f>+IFERROR((J14/D14)^(1/6)-1,"n/a")</f>
        <v/>
      </c>
      <c r="Y14" s="303">
        <f>+IFERROR((O14/J14)^(1/5)-1,"n/a")</f>
        <v/>
      </c>
      <c r="Z14" s="303">
        <f>+IFERROR((T14/J14)^(1/10)-1,"n/a")</f>
        <v/>
      </c>
    </row>
    <row r="15">
      <c r="B15" s="60" t="inlineStr">
        <is>
          <t>Y/Y % Change</t>
        </is>
      </c>
      <c r="E15" s="304">
        <f>+IFERROR(E14/D14-1,"n/a")</f>
        <v/>
      </c>
      <c r="F15" s="304">
        <f>+IFERROR(F14/E14-1,"n/a")</f>
        <v/>
      </c>
      <c r="G15" s="304">
        <f>+IFERROR(G14/F14-1,"n/a")</f>
        <v/>
      </c>
      <c r="H15" s="304">
        <f>+IFERROR(H14/G14-1,"n/a")</f>
        <v/>
      </c>
      <c r="I15" s="304">
        <f>+IFERROR(I14/H14-1,"n/a")</f>
        <v/>
      </c>
      <c r="J15" s="304">
        <f>+IFERROR(J14/I14-1,"n/a")</f>
        <v/>
      </c>
      <c r="K15" s="304">
        <f>+IFERROR(K14/J14-1,"n/a")</f>
        <v/>
      </c>
      <c r="L15" s="304">
        <f>+IFERROR(L14/K14-1,"n/a")</f>
        <v/>
      </c>
      <c r="M15" s="304">
        <f>+IFERROR(M14/L14-1,"n/a")</f>
        <v/>
      </c>
      <c r="N15" s="304">
        <f>+IFERROR(N14/M14-1,"n/a")</f>
        <v/>
      </c>
      <c r="O15" s="304">
        <f>+IFERROR(O14/N14-1,"n/a")</f>
        <v/>
      </c>
      <c r="P15" s="304">
        <f>+IFERROR(P14/O14-1,"n/a")</f>
        <v/>
      </c>
      <c r="Q15" s="304">
        <f>+IFERROR(Q14/P14-1,"n/a")</f>
        <v/>
      </c>
      <c r="R15" s="304">
        <f>+IFERROR(R14/Q14-1,"n/a")</f>
        <v/>
      </c>
      <c r="S15" s="304">
        <f>+IFERROR(S14/R14-1,"n/a")</f>
        <v/>
      </c>
      <c r="T15" s="304">
        <f>+IFERROR(T14/S14-1,"n/a")</f>
        <v/>
      </c>
      <c r="U15" s="304">
        <f>+IFERROR(U14/T14-1,"n/a")</f>
        <v/>
      </c>
    </row>
    <row r="16">
      <c r="B16" s="60" t="inlineStr">
        <is>
          <t>% of Global (ex-China) Consumer Spending</t>
        </is>
      </c>
      <c r="D16" s="306">
        <f>+IFERROR(D14/D10,"n/a")</f>
        <v/>
      </c>
      <c r="E16" s="306">
        <f>+IFERROR(E14/E10,"n/a")</f>
        <v/>
      </c>
      <c r="F16" s="306">
        <f>+IFERROR(F14/F10,"n/a")</f>
        <v/>
      </c>
      <c r="G16" s="306">
        <f>+IFERROR(G14/G10,"n/a")</f>
        <v/>
      </c>
      <c r="H16" s="306">
        <f>+IFERROR(H14/H10,"n/a")</f>
        <v/>
      </c>
      <c r="I16" s="306">
        <f>+IFERROR(I14/I10,"n/a")</f>
        <v/>
      </c>
      <c r="J16" s="306">
        <f>+IFERROR(J14/J10,"n/a")</f>
        <v/>
      </c>
      <c r="K16" s="306">
        <f>+IFERROR(K14/K10,"n/a")</f>
        <v/>
      </c>
      <c r="L16" s="306">
        <f>+IFERROR(L14/L10,"n/a")</f>
        <v/>
      </c>
      <c r="M16" s="306">
        <f>+IFERROR(M14/M10,"n/a")</f>
        <v/>
      </c>
      <c r="N16" s="306">
        <f>+IFERROR(N14/N10,"n/a")</f>
        <v/>
      </c>
      <c r="O16" s="306">
        <f>+IFERROR(O14/O10,"n/a")</f>
        <v/>
      </c>
      <c r="P16" s="306">
        <f>+IFERROR(P14/P10,"n/a")</f>
        <v/>
      </c>
      <c r="Q16" s="306">
        <f>+IFERROR(Q14/Q10,"n/a")</f>
        <v/>
      </c>
      <c r="R16" s="306">
        <f>+IFERROR(R14/R10,"n/a")</f>
        <v/>
      </c>
      <c r="S16" s="306">
        <f>+IFERROR(S14/S10,"n/a")</f>
        <v/>
      </c>
      <c r="T16" s="306">
        <f>+IFERROR(T14/T10,"n/a")</f>
        <v/>
      </c>
      <c r="U16" s="306">
        <f>+IFERROR(U14/U10,"n/a")</f>
        <v/>
      </c>
    </row>
    <row r="17" hidden="1" outlineLevel="1">
      <c r="B17" s="60" t="inlineStr">
        <is>
          <t xml:space="preserve">Memo: US Total Ad Spend </t>
        </is>
      </c>
      <c r="D17" s="115" t="n">
        <v>228200.9016316</v>
      </c>
      <c r="E17" s="115" t="n">
        <v>246763.92050709</v>
      </c>
      <c r="F17" s="115" t="n">
        <v>250107.24780875</v>
      </c>
      <c r="G17" s="115" t="n">
        <v>315144.29446406</v>
      </c>
      <c r="H17" s="115" t="n">
        <v>342417.80600045</v>
      </c>
      <c r="I17" s="115" t="n">
        <v>358682.6517854714</v>
      </c>
      <c r="J17" s="306" t="n"/>
      <c r="K17" s="306" t="n"/>
      <c r="L17" s="306" t="n"/>
      <c r="M17" s="306" t="n"/>
      <c r="N17" s="306" t="n"/>
      <c r="O17" s="306" t="n"/>
      <c r="P17" s="306" t="n"/>
      <c r="Q17" s="306" t="n"/>
      <c r="R17" s="306" t="n"/>
      <c r="S17" s="306" t="n"/>
      <c r="T17" s="306" t="n"/>
      <c r="U17" s="306" t="n"/>
    </row>
    <row r="18" collapsed="1">
      <c r="B18" s="60" t="inlineStr">
        <is>
          <t>Memo: US Total Ad Spend as % of Consumer Spending</t>
        </is>
      </c>
      <c r="D18" s="307">
        <f>IFERROR(D17/D12,"n/a")</f>
        <v/>
      </c>
      <c r="E18" s="307">
        <f>IFERROR(E17/E12,"n/a")</f>
        <v/>
      </c>
      <c r="F18" s="307">
        <f>IFERROR(F17/F12,"n/a")</f>
        <v/>
      </c>
      <c r="G18" s="307">
        <f>IFERROR(G17/G12,"n/a")</f>
        <v/>
      </c>
      <c r="H18" s="307">
        <f>IFERROR(H17/H12,"n/a")</f>
        <v/>
      </c>
      <c r="I18" s="307">
        <f>IFERROR(I17/I12,"n/a")</f>
        <v/>
      </c>
      <c r="J18" s="307" t="n"/>
      <c r="K18" s="307" t="n"/>
      <c r="L18" s="307" t="n"/>
      <c r="M18" s="307" t="n"/>
      <c r="N18" s="307" t="n"/>
      <c r="O18" s="307" t="n"/>
      <c r="P18" s="307" t="n"/>
      <c r="Q18" s="307" t="n"/>
      <c r="R18" s="307" t="n"/>
      <c r="S18" s="307" t="n"/>
      <c r="T18" s="307" t="n"/>
      <c r="U18" s="307" t="n"/>
    </row>
    <row r="20">
      <c r="B20" t="inlineStr">
        <is>
          <t>Global (ex-China) Digital Ad Spend</t>
        </is>
      </c>
      <c r="D20" s="81" t="n">
        <v>216185.27236662</v>
      </c>
      <c r="E20" s="81" t="n">
        <v>254971.64766663</v>
      </c>
      <c r="F20" s="81" t="n">
        <v>292381.26936025</v>
      </c>
      <c r="G20" s="81" t="n">
        <v>389339.8334514</v>
      </c>
      <c r="H20" s="81" t="n">
        <v>433330.56090751</v>
      </c>
      <c r="I20" s="81" t="n">
        <v>477051.3900811643</v>
      </c>
      <c r="J20" s="80">
        <f>+I20*(1+J21)</f>
        <v/>
      </c>
      <c r="K20" s="80">
        <f>+J20*(1+K21)</f>
        <v/>
      </c>
      <c r="L20" s="80">
        <f>+K20*(1+L21)</f>
        <v/>
      </c>
      <c r="M20" s="80">
        <f>+L20*(1+M21)</f>
        <v/>
      </c>
      <c r="N20" s="80">
        <f>+M20*(1+N21)</f>
        <v/>
      </c>
      <c r="O20" s="80">
        <f>+N20*(1+O21)</f>
        <v/>
      </c>
      <c r="P20" s="80">
        <f>+O20*(1+P21)</f>
        <v/>
      </c>
      <c r="Q20" s="80">
        <f>+P20*(1+Q21)</f>
        <v/>
      </c>
      <c r="R20" s="80">
        <f>+Q20*(1+R21)</f>
        <v/>
      </c>
      <c r="S20" s="80">
        <f>+R20*(1+S21)</f>
        <v/>
      </c>
      <c r="T20" s="80">
        <f>+S20*(1+T21)</f>
        <v/>
      </c>
      <c r="U20" s="80">
        <f>+T20*(1+U21)</f>
        <v/>
      </c>
      <c r="W20" s="303">
        <f>+IFERROR((I20/D20)^0.2-1,"n/a")</f>
        <v/>
      </c>
      <c r="X20" s="303">
        <f>+IFERROR((J20/D20)^(1/6)-1,"n/a")</f>
        <v/>
      </c>
      <c r="Y20" s="303">
        <f>+IFERROR((O20/J20)^(1/5)-1,"n/a")</f>
        <v/>
      </c>
      <c r="Z20" s="303">
        <f>+IFERROR((T20/J20)^(1/10)-1,"n/a")</f>
        <v/>
      </c>
    </row>
    <row r="21">
      <c r="B21" s="60" t="inlineStr">
        <is>
          <t>Y/Y % Change</t>
        </is>
      </c>
      <c r="E21" s="304">
        <f>+IFERROR(E20/D20-1,"n/a")</f>
        <v/>
      </c>
      <c r="F21" s="304">
        <f>+IFERROR(F20/E20-1,"n/a")</f>
        <v/>
      </c>
      <c r="G21" s="304">
        <f>+IFERROR(G20/F20-1,"n/a")</f>
        <v/>
      </c>
      <c r="H21" s="304">
        <f>+IFERROR(H20/G20-1,"n/a")</f>
        <v/>
      </c>
      <c r="I21" s="304">
        <f>+IFERROR(I20/H20-1,"n/a")</f>
        <v/>
      </c>
      <c r="J21" s="305" t="n">
        <v>0.13</v>
      </c>
      <c r="K21" s="305">
        <f>+J21-0.4%</f>
        <v/>
      </c>
      <c r="L21" s="305">
        <f>+K21-0.4%</f>
        <v/>
      </c>
      <c r="M21" s="305">
        <f>+L21-0.4%</f>
        <v/>
      </c>
      <c r="N21" s="305">
        <f>+M21-0.4%</f>
        <v/>
      </c>
      <c r="O21" s="305">
        <f>+N21-0.4%</f>
        <v/>
      </c>
      <c r="P21" s="305">
        <f>+O21-0.4%</f>
        <v/>
      </c>
      <c r="Q21" s="305">
        <f>+P21-0.4%</f>
        <v/>
      </c>
      <c r="R21" s="305">
        <f>+Q21-0.4%</f>
        <v/>
      </c>
      <c r="S21" s="305">
        <f>+R21-0.4%</f>
        <v/>
      </c>
      <c r="T21" s="305">
        <f>+S21-0.4%</f>
        <v/>
      </c>
      <c r="U21" s="305">
        <f>+T21-0.4%</f>
        <v/>
      </c>
    </row>
    <row r="22">
      <c r="B22" s="60" t="inlineStr">
        <is>
          <t>% of Global (ex-China) Total Ad Spend</t>
        </is>
      </c>
      <c r="D22" s="306">
        <f>+IFERROR(D20/D14,"n/a")</f>
        <v/>
      </c>
      <c r="E22" s="306">
        <f>+IFERROR(E20/E14,"n/a")</f>
        <v/>
      </c>
      <c r="F22" s="306">
        <f>+IFERROR(F20/F14,"n/a")</f>
        <v/>
      </c>
      <c r="G22" s="306">
        <f>+IFERROR(G20/G14,"n/a")</f>
        <v/>
      </c>
      <c r="H22" s="306">
        <f>+IFERROR(H20/H14,"n/a")</f>
        <v/>
      </c>
      <c r="I22" s="306">
        <f>+IFERROR(I20/I14,"n/a")</f>
        <v/>
      </c>
      <c r="J22" s="306">
        <f>+IFERROR(J20/J14,"n/a")</f>
        <v/>
      </c>
      <c r="K22" s="306">
        <f>+IFERROR(K20/K14,"n/a")</f>
        <v/>
      </c>
      <c r="L22" s="306">
        <f>+IFERROR(L20/L14,"n/a")</f>
        <v/>
      </c>
      <c r="M22" s="306">
        <f>+IFERROR(M20/M14,"n/a")</f>
        <v/>
      </c>
      <c r="N22" s="306">
        <f>+IFERROR(N20/N14,"n/a")</f>
        <v/>
      </c>
      <c r="O22" s="306">
        <f>+IFERROR(O20/O14,"n/a")</f>
        <v/>
      </c>
      <c r="P22" s="306">
        <f>+IFERROR(P20/P14,"n/a")</f>
        <v/>
      </c>
      <c r="Q22" s="306">
        <f>+IFERROR(Q20/Q14,"n/a")</f>
        <v/>
      </c>
      <c r="R22" s="306">
        <f>+IFERROR(R20/R14,"n/a")</f>
        <v/>
      </c>
      <c r="S22" s="306">
        <f>+IFERROR(S20/S14,"n/a")</f>
        <v/>
      </c>
      <c r="T22" s="306">
        <f>+IFERROR(T20/T14,"n/a")</f>
        <v/>
      </c>
      <c r="U22" s="306">
        <f>+IFERROR(U20/U14,"n/a")</f>
        <v/>
      </c>
    </row>
    <row r="23" hidden="1" outlineLevel="1">
      <c r="B23" s="60" t="inlineStr">
        <is>
          <t>Memo: US Digital Ad Spend</t>
        </is>
      </c>
      <c r="D23" s="115" t="n">
        <v>113394.51757847</v>
      </c>
      <c r="E23" s="115" t="n">
        <v>137029.45388507</v>
      </c>
      <c r="F23" s="115" t="n">
        <v>160270.79950568</v>
      </c>
      <c r="G23" s="115" t="n">
        <v>220623.37798968</v>
      </c>
      <c r="H23" s="115" t="n">
        <v>246414.8889209</v>
      </c>
      <c r="I23" s="115" t="n">
        <v>270802.3856913151</v>
      </c>
      <c r="J23" s="306" t="n"/>
      <c r="K23" s="306" t="n"/>
      <c r="L23" s="306" t="n"/>
      <c r="M23" s="306" t="n"/>
      <c r="N23" s="306" t="n"/>
      <c r="O23" s="306" t="n"/>
      <c r="P23" s="306" t="n"/>
      <c r="Q23" s="306" t="n"/>
      <c r="R23" s="306" t="n"/>
      <c r="S23" s="306" t="n"/>
      <c r="T23" s="306" t="n"/>
      <c r="U23" s="306" t="n"/>
    </row>
    <row r="24" collapsed="1">
      <c r="B24" s="60" t="inlineStr">
        <is>
          <t>Memo: US Digital Ad Spend as % of Total Ad Spend</t>
        </is>
      </c>
      <c r="D24" s="306">
        <f>+D23/D17</f>
        <v/>
      </c>
      <c r="E24" s="306">
        <f>+E23/E17</f>
        <v/>
      </c>
      <c r="F24" s="306">
        <f>+F23/F17</f>
        <v/>
      </c>
      <c r="G24" s="306">
        <f>+G23/G17</f>
        <v/>
      </c>
      <c r="H24" s="306">
        <f>+H23/H17</f>
        <v/>
      </c>
      <c r="I24" s="306">
        <f>+I23/I17</f>
        <v/>
      </c>
      <c r="J24" s="306" t="n"/>
      <c r="K24" s="306" t="n"/>
      <c r="L24" s="306" t="n"/>
      <c r="M24" s="306" t="n"/>
      <c r="N24" s="306" t="n"/>
      <c r="O24" s="306" t="n"/>
      <c r="P24" s="306" t="n"/>
      <c r="Q24" s="306" t="n"/>
      <c r="R24" s="306" t="n"/>
      <c r="S24" s="306" t="n"/>
      <c r="T24" s="306" t="n"/>
      <c r="U24" s="306" t="n"/>
    </row>
    <row r="25">
      <c r="B25" s="60" t="n"/>
      <c r="D25" s="306" t="n"/>
      <c r="E25" s="306" t="n"/>
      <c r="F25" s="306" t="n"/>
      <c r="G25" s="306" t="n"/>
      <c r="H25" s="306" t="n"/>
      <c r="I25" s="306" t="n"/>
    </row>
    <row r="26">
      <c r="B26" s="62" t="inlineStr">
        <is>
          <t>Memo:</t>
        </is>
      </c>
      <c r="D26" s="306" t="n"/>
      <c r="E26" s="306" t="n"/>
      <c r="F26" s="306" t="n"/>
      <c r="G26" s="306" t="n"/>
      <c r="H26" s="306" t="n"/>
      <c r="I26" s="306" t="n"/>
    </row>
    <row r="27">
      <c r="B27" s="60" t="inlineStr">
        <is>
          <t>Global (ex-China) Non-Digital Ad Spend</t>
        </is>
      </c>
      <c r="D27" s="100">
        <f>+D14-D20</f>
        <v/>
      </c>
      <c r="E27" s="100">
        <f>+E14-E20</f>
        <v/>
      </c>
      <c r="F27" s="100">
        <f>+F14-F20</f>
        <v/>
      </c>
      <c r="G27" s="100">
        <f>+G14-G20</f>
        <v/>
      </c>
      <c r="H27" s="100">
        <f>+H14-H20</f>
        <v/>
      </c>
      <c r="I27" s="100">
        <f>+I14-I20</f>
        <v/>
      </c>
      <c r="J27" s="100">
        <f>+I27*(1+J28)</f>
        <v/>
      </c>
      <c r="K27" s="100">
        <f>+J27*(1+K28)</f>
        <v/>
      </c>
      <c r="L27" s="100">
        <f>+K27*(1+L28)</f>
        <v/>
      </c>
      <c r="M27" s="100">
        <f>+L27*(1+M28)</f>
        <v/>
      </c>
      <c r="N27" s="100">
        <f>+M27*(1+N28)</f>
        <v/>
      </c>
      <c r="O27" s="100">
        <f>+N27*(1+O28)</f>
        <v/>
      </c>
      <c r="P27" s="100">
        <f>+O27*(1+P28)</f>
        <v/>
      </c>
      <c r="Q27" s="100">
        <f>+P27*(1+Q28)</f>
        <v/>
      </c>
      <c r="R27" s="100">
        <f>+Q27*(1+R28)</f>
        <v/>
      </c>
      <c r="S27" s="100">
        <f>+R27*(1+S28)</f>
        <v/>
      </c>
      <c r="T27" s="100">
        <f>+S27*(1+T28)</f>
        <v/>
      </c>
      <c r="U27" s="100">
        <f>+T27*(1+U28)</f>
        <v/>
      </c>
      <c r="W27" s="304">
        <f>+IFERROR((I27/D27)^0.2-1,"n/a")</f>
        <v/>
      </c>
      <c r="X27" s="304">
        <f>+IFERROR((J27/D27)^(1/6)-1,"n/a")</f>
        <v/>
      </c>
      <c r="Y27" s="304">
        <f>+IFERROR((O27/J27)^(1/5)-1,"n/a")</f>
        <v/>
      </c>
      <c r="Z27" s="304">
        <f>+IFERROR((T27/J27)^(1/10)-1,"n/a")</f>
        <v/>
      </c>
    </row>
    <row r="28">
      <c r="B28" s="101" t="inlineStr">
        <is>
          <t>Y/Y % Change</t>
        </is>
      </c>
      <c r="D28" s="306" t="n"/>
      <c r="E28" s="304">
        <f>+IFERROR(E27/D27-1,"n/a")</f>
        <v/>
      </c>
      <c r="F28" s="304">
        <f>+IFERROR(F27/E27-1,"n/a")</f>
        <v/>
      </c>
      <c r="G28" s="304">
        <f>+IFERROR(G27/F27-1,"n/a")</f>
        <v/>
      </c>
      <c r="H28" s="304">
        <f>+IFERROR(H27/G27-1,"n/a")</f>
        <v/>
      </c>
      <c r="I28" s="304">
        <f>+IFERROR(I27/H27-1,"n/a")</f>
        <v/>
      </c>
      <c r="J28" s="305" t="n">
        <v>-0.02</v>
      </c>
      <c r="K28" s="305" t="n">
        <v>-0.02</v>
      </c>
      <c r="L28" s="305" t="n">
        <v>-0.02</v>
      </c>
      <c r="M28" s="305" t="n">
        <v>-0.02</v>
      </c>
      <c r="N28" s="305" t="n">
        <v>-0.02</v>
      </c>
      <c r="O28" s="305" t="n">
        <v>-0.02</v>
      </c>
      <c r="P28" s="305" t="n">
        <v>-0.02</v>
      </c>
      <c r="Q28" s="305" t="n">
        <v>-0.02</v>
      </c>
      <c r="R28" s="305" t="n">
        <v>-0.02</v>
      </c>
      <c r="S28" s="305" t="n">
        <v>-0.02</v>
      </c>
      <c r="T28" s="305" t="n">
        <v>-0.02</v>
      </c>
      <c r="U28" s="305" t="n">
        <v>-0.02</v>
      </c>
    </row>
    <row r="29">
      <c r="J29" s="56" t="n"/>
      <c r="U29" s="56" t="n"/>
    </row>
    <row r="30" customFormat="1" s="44">
      <c r="B30" s="44" t="inlineStr">
        <is>
          <t>META Ad Revenue</t>
        </is>
      </c>
      <c r="D30" s="111">
        <f>+D42</f>
        <v/>
      </c>
      <c r="E30" s="111">
        <f>+E42</f>
        <v/>
      </c>
      <c r="F30" s="111">
        <f>+F42</f>
        <v/>
      </c>
      <c r="G30" s="111">
        <f>+G42</f>
        <v/>
      </c>
      <c r="H30" s="111">
        <f>+H42</f>
        <v/>
      </c>
      <c r="I30" s="111">
        <f>+I42</f>
        <v/>
      </c>
      <c r="J30" s="111">
        <f>+J42</f>
        <v/>
      </c>
      <c r="K30" s="111">
        <f>+K33*K20</f>
        <v/>
      </c>
      <c r="L30" s="111">
        <f>+L33*L20</f>
        <v/>
      </c>
      <c r="M30" s="111">
        <f>+M33*M20</f>
        <v/>
      </c>
      <c r="N30" s="111">
        <f>+N33*N20</f>
        <v/>
      </c>
      <c r="O30" s="111">
        <f>+O33*O20</f>
        <v/>
      </c>
      <c r="P30" s="111">
        <f>+P33*P20</f>
        <v/>
      </c>
      <c r="Q30" s="111">
        <f>+Q33*Q20</f>
        <v/>
      </c>
      <c r="R30" s="111">
        <f>+R33*R20</f>
        <v/>
      </c>
      <c r="S30" s="111">
        <f>+S33*S20</f>
        <v/>
      </c>
      <c r="T30" s="111">
        <f>+T33*T20</f>
        <v/>
      </c>
      <c r="U30" s="111">
        <f>+U33*U20</f>
        <v/>
      </c>
      <c r="W30" s="308">
        <f>+IFERROR((I30/D30)^0.2-1,"n/a")</f>
        <v/>
      </c>
      <c r="X30" s="308">
        <f>+IFERROR((J30/D30)^(1/6)-1,"n/a")</f>
        <v/>
      </c>
      <c r="Y30" s="308">
        <f>+IFERROR((O30/J30)^(1/5)-1,"n/a")</f>
        <v/>
      </c>
      <c r="Z30" s="308">
        <f>+IFERROR((T30/J30)^(1/10)-1,"n/a")</f>
        <v/>
      </c>
    </row>
    <row r="31">
      <c r="B31" s="60" t="inlineStr">
        <is>
          <t>Y/Y % Change</t>
        </is>
      </c>
      <c r="E31" s="304">
        <f>+IFERROR(E30/D30-1,"n/a")</f>
        <v/>
      </c>
      <c r="F31" s="304">
        <f>+IFERROR(F30/E30-1,"n/a")</f>
        <v/>
      </c>
      <c r="G31" s="304">
        <f>+IFERROR(G30/F30-1,"n/a")</f>
        <v/>
      </c>
      <c r="H31" s="304">
        <f>+IFERROR(H30/G30-1,"n/a")</f>
        <v/>
      </c>
      <c r="I31" s="304">
        <f>+IFERROR(I30/H30-1,"n/a")</f>
        <v/>
      </c>
      <c r="J31" s="304">
        <f>+IFERROR(J30/I30-1,"n/a")</f>
        <v/>
      </c>
      <c r="K31" s="304">
        <f>+IFERROR(K30/J30-1,"n/a")</f>
        <v/>
      </c>
      <c r="L31" s="304">
        <f>+IFERROR(L30/K30-1,"n/a")</f>
        <v/>
      </c>
      <c r="M31" s="304">
        <f>+IFERROR(M30/L30-1,"n/a")</f>
        <v/>
      </c>
      <c r="N31" s="304">
        <f>+IFERROR(N30/M30-1,"n/a")</f>
        <v/>
      </c>
      <c r="O31" s="304">
        <f>+IFERROR(O30/N30-1,"n/a")</f>
        <v/>
      </c>
      <c r="P31" s="304">
        <f>+IFERROR(P30/O30-1,"n/a")</f>
        <v/>
      </c>
      <c r="Q31" s="304">
        <f>+IFERROR(Q30/P30-1,"n/a")</f>
        <v/>
      </c>
      <c r="R31" s="304">
        <f>+IFERROR(R30/Q30-1,"n/a")</f>
        <v/>
      </c>
      <c r="S31" s="304">
        <f>+IFERROR(S30/R30-1,"n/a")</f>
        <v/>
      </c>
      <c r="T31" s="304">
        <f>+IFERROR(T30/S30-1,"n/a")</f>
        <v/>
      </c>
      <c r="U31" s="304">
        <f>+IFERROR(U30/T30-1,"n/a")</f>
        <v/>
      </c>
    </row>
    <row r="32">
      <c r="B32" s="60" t="inlineStr">
        <is>
          <t>Y/Y % Change, cFX</t>
        </is>
      </c>
      <c r="E32" s="309">
        <f>+'Historical Financials'!BY134</f>
        <v/>
      </c>
      <c r="F32" s="309">
        <f>+'Historical Financials'!BZ134</f>
        <v/>
      </c>
      <c r="G32" s="309">
        <f>+'Historical Financials'!CA134</f>
        <v/>
      </c>
      <c r="H32" s="309">
        <f>+'Historical Financials'!CB134</f>
        <v/>
      </c>
      <c r="I32" s="309">
        <f>+'Historical Financials'!CC134</f>
        <v/>
      </c>
      <c r="J32" s="309">
        <f>+'Historical Financials'!CD134</f>
        <v/>
      </c>
      <c r="K32" s="304">
        <f>+K31</f>
        <v/>
      </c>
      <c r="L32" s="304">
        <f>+L31</f>
        <v/>
      </c>
      <c r="M32" s="304">
        <f>+M31</f>
        <v/>
      </c>
      <c r="N32" s="304">
        <f>+N31</f>
        <v/>
      </c>
      <c r="O32" s="304">
        <f>+O31</f>
        <v/>
      </c>
      <c r="P32" s="304">
        <f>+P31</f>
        <v/>
      </c>
      <c r="Q32" s="304">
        <f>+Q31</f>
        <v/>
      </c>
      <c r="R32" s="304">
        <f>+R31</f>
        <v/>
      </c>
      <c r="S32" s="304">
        <f>+S31</f>
        <v/>
      </c>
      <c r="T32" s="304">
        <f>+T31</f>
        <v/>
      </c>
      <c r="U32" s="304">
        <f>+U31</f>
        <v/>
      </c>
    </row>
    <row r="33">
      <c r="B33" s="60" t="inlineStr">
        <is>
          <t>% of Global (ex-China) Digital Ad Spend</t>
        </is>
      </c>
      <c r="D33" s="306">
        <f>+IFERROR(D30/D20,"n/a")</f>
        <v/>
      </c>
      <c r="E33" s="306">
        <f>+IFERROR(E30/E20,"n/a")</f>
        <v/>
      </c>
      <c r="F33" s="306">
        <f>+IFERROR(F30/F20,"n/a")</f>
        <v/>
      </c>
      <c r="G33" s="306">
        <f>+IFERROR(G30/G20,"n/a")</f>
        <v/>
      </c>
      <c r="H33" s="306">
        <f>+IFERROR(H30/H20,"n/a")</f>
        <v/>
      </c>
      <c r="I33" s="306">
        <f>+IFERROR(I30/I20,"n/a")</f>
        <v/>
      </c>
      <c r="J33" s="307">
        <f>+IFERROR(J30/J20,"n/a")</f>
        <v/>
      </c>
      <c r="K33" s="310">
        <f>+J33+0.5%</f>
        <v/>
      </c>
      <c r="L33" s="310">
        <f>+K33+0.5%</f>
        <v/>
      </c>
      <c r="M33" s="310">
        <f>+L33+0.5%</f>
        <v/>
      </c>
      <c r="N33" s="310">
        <f>+M33+0.5%</f>
        <v/>
      </c>
      <c r="O33" s="310">
        <f>+N33+0.5%</f>
        <v/>
      </c>
      <c r="P33" s="310">
        <f>+O33+0.5%</f>
        <v/>
      </c>
      <c r="Q33" s="310">
        <f>+P33+0.5%</f>
        <v/>
      </c>
      <c r="R33" s="310">
        <f>+Q33+0.5%</f>
        <v/>
      </c>
      <c r="S33" s="310">
        <f>+R33+0.5%</f>
        <v/>
      </c>
      <c r="T33" s="310">
        <f>+S33+0.5%</f>
        <v/>
      </c>
      <c r="U33" s="310">
        <f>+T33+0.5%</f>
        <v/>
      </c>
    </row>
    <row r="34">
      <c r="B34" s="60" t="inlineStr">
        <is>
          <t>% of Global (ex-China) Total Ad Spend</t>
        </is>
      </c>
      <c r="D34" s="307">
        <f>+IFERROR(D30/D14,"n/a")</f>
        <v/>
      </c>
      <c r="E34" s="307">
        <f>+IFERROR(E30/E14,"n/a")</f>
        <v/>
      </c>
      <c r="F34" s="307">
        <f>+IFERROR(F30/F14,"n/a")</f>
        <v/>
      </c>
      <c r="G34" s="307">
        <f>+IFERROR(G30/G14,"n/a")</f>
        <v/>
      </c>
      <c r="H34" s="307">
        <f>+IFERROR(H30/H14,"n/a")</f>
        <v/>
      </c>
      <c r="I34" s="307">
        <f>+IFERROR(I30/I14,"n/a")</f>
        <v/>
      </c>
      <c r="J34" s="307">
        <f>+IFERROR(J30/J14,"n/a")</f>
        <v/>
      </c>
      <c r="K34" s="307">
        <f>+IFERROR(K30/K14,"n/a")</f>
        <v/>
      </c>
      <c r="L34" s="307">
        <f>+IFERROR(L30/L14,"n/a")</f>
        <v/>
      </c>
      <c r="M34" s="307">
        <f>+IFERROR(M30/M14,"n/a")</f>
        <v/>
      </c>
      <c r="N34" s="307">
        <f>+IFERROR(N30/N14,"n/a")</f>
        <v/>
      </c>
      <c r="O34" s="307">
        <f>+IFERROR(O30/O14,"n/a")</f>
        <v/>
      </c>
      <c r="P34" s="307">
        <f>+IFERROR(P30/P14,"n/a")</f>
        <v/>
      </c>
      <c r="Q34" s="307">
        <f>+IFERROR(Q30/Q14,"n/a")</f>
        <v/>
      </c>
      <c r="R34" s="307">
        <f>+IFERROR(R30/R14,"n/a")</f>
        <v/>
      </c>
      <c r="S34" s="307">
        <f>+IFERROR(S30/S14,"n/a")</f>
        <v/>
      </c>
      <c r="T34" s="307">
        <f>+IFERROR(T30/T14,"n/a")</f>
        <v/>
      </c>
      <c r="U34" s="307">
        <f>+IFERROR(U30/U14,"n/a")</f>
        <v/>
      </c>
    </row>
    <row r="35">
      <c r="B35" s="60" t="inlineStr">
        <is>
          <t>% of Global (ex-China) Consumer Spending</t>
        </is>
      </c>
      <c r="D35" s="307">
        <f>+IFERROR(D30/D10,"n/a")</f>
        <v/>
      </c>
      <c r="E35" s="307">
        <f>+IFERROR(E30/E10,"n/a")</f>
        <v/>
      </c>
      <c r="F35" s="307">
        <f>+IFERROR(F30/F10,"n/a")</f>
        <v/>
      </c>
      <c r="G35" s="307">
        <f>+IFERROR(G30/G10,"n/a")</f>
        <v/>
      </c>
      <c r="H35" s="307">
        <f>+IFERROR(H30/H10,"n/a")</f>
        <v/>
      </c>
      <c r="I35" s="307">
        <f>+IFERROR(I30/I10,"n/a")</f>
        <v/>
      </c>
      <c r="J35" s="307">
        <f>+IFERROR(J30/J10,"n/a")</f>
        <v/>
      </c>
      <c r="K35" s="307">
        <f>+IFERROR(K30/K10,"n/a")</f>
        <v/>
      </c>
      <c r="L35" s="307">
        <f>+IFERROR(L30/L10,"n/a")</f>
        <v/>
      </c>
      <c r="M35" s="307">
        <f>+IFERROR(M30/M10,"n/a")</f>
        <v/>
      </c>
      <c r="N35" s="307">
        <f>+IFERROR(N30/N10,"n/a")</f>
        <v/>
      </c>
      <c r="O35" s="307">
        <f>+IFERROR(O30/O10,"n/a")</f>
        <v/>
      </c>
      <c r="P35" s="307">
        <f>+IFERROR(P30/P10,"n/a")</f>
        <v/>
      </c>
      <c r="Q35" s="307">
        <f>+IFERROR(Q30/Q10,"n/a")</f>
        <v/>
      </c>
      <c r="R35" s="307">
        <f>+IFERROR(R30/R10,"n/a")</f>
        <v/>
      </c>
      <c r="S35" s="307">
        <f>+IFERROR(S30/S10,"n/a")</f>
        <v/>
      </c>
      <c r="T35" s="307">
        <f>+IFERROR(T30/T10,"n/a")</f>
        <v/>
      </c>
      <c r="U35" s="307">
        <f>+IFERROR(U30/U10,"n/a")</f>
        <v/>
      </c>
    </row>
    <row r="36" hidden="1" outlineLevel="1">
      <c r="B36" s="60" t="inlineStr">
        <is>
          <t>Memo: Global (ex-China) E-Commerce Sales (incl. Online Travel)</t>
        </is>
      </c>
      <c r="D36" s="115" t="n">
        <v>1749134.283852908</v>
      </c>
      <c r="E36" s="115" t="n">
        <v>1947848.98046428</v>
      </c>
      <c r="F36" s="115" t="n">
        <v>1934671.260167471</v>
      </c>
      <c r="G36" s="115" t="n">
        <v>2466224.127688906</v>
      </c>
      <c r="H36" s="115" t="n">
        <v>2822208.130797997</v>
      </c>
      <c r="I36" s="115" t="n">
        <v>3080414.267029706</v>
      </c>
      <c r="J36" s="307" t="n"/>
      <c r="K36" s="307" t="n"/>
      <c r="L36" s="307" t="n"/>
      <c r="M36" s="307" t="n"/>
      <c r="N36" s="307" t="n"/>
      <c r="O36" s="307" t="n"/>
      <c r="P36" s="307" t="n"/>
      <c r="Q36" s="307" t="n"/>
      <c r="R36" s="307" t="n"/>
      <c r="S36" s="307" t="n"/>
      <c r="T36" s="307" t="n"/>
      <c r="U36" s="307" t="n"/>
    </row>
    <row r="37" collapsed="1">
      <c r="B37" s="60" t="inlineStr">
        <is>
          <t>Memo: % of Global (ex-China) E-Comm. + Online Travel</t>
        </is>
      </c>
      <c r="D37" s="307">
        <f>+D30/D36</f>
        <v/>
      </c>
      <c r="E37" s="307">
        <f>+E30/E36</f>
        <v/>
      </c>
      <c r="F37" s="307">
        <f>+F30/F36</f>
        <v/>
      </c>
      <c r="G37" s="307">
        <f>+G30/G36</f>
        <v/>
      </c>
      <c r="H37" s="307">
        <f>+H30/H36</f>
        <v/>
      </c>
      <c r="I37" s="307">
        <f>+I30/I36</f>
        <v/>
      </c>
      <c r="J37" s="307" t="n"/>
      <c r="K37" s="307" t="n"/>
      <c r="L37" s="307" t="n"/>
      <c r="M37" s="307" t="n"/>
      <c r="N37" s="307" t="n"/>
      <c r="O37" s="307" t="n"/>
      <c r="P37" s="307" t="n"/>
      <c r="Q37" s="307" t="n"/>
      <c r="R37" s="307" t="n"/>
      <c r="S37" s="307" t="n"/>
      <c r="T37" s="307" t="n"/>
      <c r="U37" s="307" t="n"/>
    </row>
    <row r="38">
      <c r="D38" s="56" t="n"/>
      <c r="E38" s="56" t="n"/>
      <c r="F38" s="56" t="n"/>
      <c r="G38" s="56" t="n"/>
      <c r="H38" s="56" t="n"/>
      <c r="I38" s="56" t="n"/>
    </row>
    <row r="39">
      <c r="B39" t="inlineStr">
        <is>
          <t>META Other Revenue</t>
        </is>
      </c>
      <c r="D39" s="64">
        <f>+D43</f>
        <v/>
      </c>
      <c r="E39" s="64">
        <f>+E43</f>
        <v/>
      </c>
      <c r="F39" s="64">
        <f>+F43</f>
        <v/>
      </c>
      <c r="G39" s="64">
        <f>+G43</f>
        <v/>
      </c>
      <c r="H39" s="64">
        <f>+H43</f>
        <v/>
      </c>
      <c r="I39" s="64">
        <f>+I43</f>
        <v/>
      </c>
      <c r="J39" s="64">
        <f>+J43</f>
        <v/>
      </c>
      <c r="K39" s="64">
        <f>+J39*(1+K40)</f>
        <v/>
      </c>
      <c r="L39" s="64">
        <f>+K39*(1+L40)</f>
        <v/>
      </c>
      <c r="M39" s="64">
        <f>+L39*(1+M40)</f>
        <v/>
      </c>
      <c r="N39" s="64">
        <f>+M39*(1+N40)</f>
        <v/>
      </c>
      <c r="O39" s="64">
        <f>+N39*(1+O40)</f>
        <v/>
      </c>
      <c r="P39" s="64">
        <f>+O39*(1+P40)</f>
        <v/>
      </c>
      <c r="Q39" s="64">
        <f>+P39*(1+Q40)</f>
        <v/>
      </c>
      <c r="R39" s="64">
        <f>+Q39*(1+R40)</f>
        <v/>
      </c>
      <c r="S39" s="64">
        <f>+R39*(1+S40)</f>
        <v/>
      </c>
      <c r="T39" s="64">
        <f>+S39*(1+T40)</f>
        <v/>
      </c>
      <c r="U39" s="64">
        <f>+T39*(1+U40)</f>
        <v/>
      </c>
      <c r="W39" s="303">
        <f>+IFERROR((I39/D39)^0.2-1,"n/a")</f>
        <v/>
      </c>
      <c r="X39" s="303">
        <f>+IFERROR((J39/D39)^(1/6)-1,"n/a")</f>
        <v/>
      </c>
      <c r="Y39" s="303">
        <f>+IFERROR((O39/J39)^(1/5)-1,"n/a")</f>
        <v/>
      </c>
      <c r="Z39" s="303">
        <f>+IFERROR((T39/J39)^(1/10)-1,"n/a")</f>
        <v/>
      </c>
    </row>
    <row r="40">
      <c r="B40" s="60" t="inlineStr">
        <is>
          <t>Y/Y % Change</t>
        </is>
      </c>
      <c r="E40" s="304">
        <f>+IFERROR(E39/D39-1,"n/a")</f>
        <v/>
      </c>
      <c r="F40" s="304">
        <f>+IFERROR(F39/E39-1,"n/a")</f>
        <v/>
      </c>
      <c r="G40" s="304">
        <f>+IFERROR(G39/F39-1,"n/a")</f>
        <v/>
      </c>
      <c r="H40" s="304">
        <f>+IFERROR(H39/G39-1,"n/a")</f>
        <v/>
      </c>
      <c r="I40" s="304">
        <f>+IFERROR(I39/H39-1,"n/a")</f>
        <v/>
      </c>
      <c r="J40" s="304">
        <f>+IFERROR(J39/I39-1,"n/a")</f>
        <v/>
      </c>
      <c r="K40" s="305" t="n">
        <v>0.1</v>
      </c>
      <c r="L40" s="305" t="n">
        <v>0.1</v>
      </c>
      <c r="M40" s="305" t="n">
        <v>0.1</v>
      </c>
      <c r="N40" s="305" t="n">
        <v>0.1</v>
      </c>
      <c r="O40" s="305" t="n">
        <v>0.1</v>
      </c>
      <c r="P40" s="305" t="n">
        <v>0.1</v>
      </c>
      <c r="Q40" s="305" t="n">
        <v>0.1</v>
      </c>
      <c r="R40" s="305" t="n">
        <v>0.1</v>
      </c>
      <c r="S40" s="305" t="n">
        <v>0.1</v>
      </c>
      <c r="T40" s="305" t="n">
        <v>0.1</v>
      </c>
      <c r="U40" s="305" t="n">
        <v>0.1</v>
      </c>
    </row>
    <row r="42">
      <c r="B42" t="inlineStr">
        <is>
          <t>META Ad Revenue</t>
        </is>
      </c>
      <c r="D42" s="196">
        <f>+'Historical Financials'!BX124</f>
        <v/>
      </c>
      <c r="E42" s="196">
        <f>+'Historical Financials'!BY124</f>
        <v/>
      </c>
      <c r="F42" s="196">
        <f>+'Historical Financials'!BZ124</f>
        <v/>
      </c>
      <c r="G42" s="196">
        <f>+'Historical Financials'!CA124</f>
        <v/>
      </c>
      <c r="H42" s="196">
        <f>+'Historical Financials'!CB124</f>
        <v/>
      </c>
      <c r="I42" s="196">
        <f>+'Historical Financials'!CC124</f>
        <v/>
      </c>
      <c r="J42" s="196">
        <f>+'Historical Financials'!CD124</f>
        <v/>
      </c>
      <c r="K42" s="64">
        <f>+K30</f>
        <v/>
      </c>
      <c r="L42" s="64">
        <f>+L30</f>
        <v/>
      </c>
      <c r="M42" s="64">
        <f>+M30</f>
        <v/>
      </c>
      <c r="N42" s="64">
        <f>+N30</f>
        <v/>
      </c>
      <c r="O42" s="64">
        <f>+O30</f>
        <v/>
      </c>
      <c r="P42" s="64">
        <f>+P30</f>
        <v/>
      </c>
      <c r="Q42" s="64">
        <f>+Q30</f>
        <v/>
      </c>
      <c r="R42" s="64">
        <f>+R30</f>
        <v/>
      </c>
      <c r="S42" s="64">
        <f>+S30</f>
        <v/>
      </c>
      <c r="T42" s="64">
        <f>+T30</f>
        <v/>
      </c>
      <c r="U42" s="64">
        <f>+U30</f>
        <v/>
      </c>
      <c r="W42" s="303">
        <f>+IFERROR((I42/D42)^0.2-1,"n/a")</f>
        <v/>
      </c>
      <c r="X42" s="303">
        <f>+IFERROR((J42/D42)^(1/6)-1,"n/a")</f>
        <v/>
      </c>
      <c r="Y42" s="303">
        <f>+IFERROR((O42/J42)^(1/5)-1,"n/a")</f>
        <v/>
      </c>
      <c r="Z42" s="303">
        <f>+IFERROR((T42/J42)^(1/10)-1,"n/a")</f>
        <v/>
      </c>
    </row>
    <row r="43" ht="13.5" customHeight="1">
      <c r="B43" t="inlineStr">
        <is>
          <t>META Other Revenue</t>
        </is>
      </c>
      <c r="D43" s="198">
        <f>+'Historical Financials'!BX125</f>
        <v/>
      </c>
      <c r="E43" s="198">
        <f>+'Historical Financials'!BY125</f>
        <v/>
      </c>
      <c r="F43" s="198">
        <f>+'Historical Financials'!BZ125</f>
        <v/>
      </c>
      <c r="G43" s="198">
        <f>+'Historical Financials'!CA125</f>
        <v/>
      </c>
      <c r="H43" s="198">
        <f>+'Historical Financials'!CB125</f>
        <v/>
      </c>
      <c r="I43" s="198">
        <f>+'Historical Financials'!CC125</f>
        <v/>
      </c>
      <c r="J43" s="198">
        <f>+'Historical Financials'!CD125</f>
        <v/>
      </c>
      <c r="K43" s="65">
        <f>+K39</f>
        <v/>
      </c>
      <c r="L43" s="65">
        <f>+L39</f>
        <v/>
      </c>
      <c r="M43" s="65">
        <f>+M39</f>
        <v/>
      </c>
      <c r="N43" s="65">
        <f>+N39</f>
        <v/>
      </c>
      <c r="O43" s="65">
        <f>+O39</f>
        <v/>
      </c>
      <c r="P43" s="65">
        <f>+P39</f>
        <v/>
      </c>
      <c r="Q43" s="65">
        <f>+Q39</f>
        <v/>
      </c>
      <c r="R43" s="65">
        <f>+R39</f>
        <v/>
      </c>
      <c r="S43" s="65">
        <f>+S39</f>
        <v/>
      </c>
      <c r="T43" s="65">
        <f>+T39</f>
        <v/>
      </c>
      <c r="U43" s="65">
        <f>+U39</f>
        <v/>
      </c>
      <c r="W43" s="311">
        <f>+IFERROR((I43/D43)^0.2-1,"n/a")</f>
        <v/>
      </c>
      <c r="X43" s="311">
        <f>+IFERROR((J43/D43)^(1/6)-1,"n/a")</f>
        <v/>
      </c>
      <c r="Y43" s="311">
        <f>+IFERROR((O43/J43)^(1/5)-1,"n/a")</f>
        <v/>
      </c>
      <c r="Z43" s="311">
        <f>+IFERROR((T43/J43)^(1/10)-1,"n/a")</f>
        <v/>
      </c>
    </row>
    <row r="44" customFormat="1" s="44">
      <c r="B44" s="110" t="inlineStr">
        <is>
          <t>META Other Revenue</t>
        </is>
      </c>
      <c r="D44" s="111">
        <f>SUM(D42:D43)</f>
        <v/>
      </c>
      <c r="E44" s="111">
        <f>SUM(E42:E43)</f>
        <v/>
      </c>
      <c r="F44" s="111">
        <f>SUM(F42:F43)</f>
        <v/>
      </c>
      <c r="G44" s="111">
        <f>SUM(G42:G43)</f>
        <v/>
      </c>
      <c r="H44" s="111">
        <f>SUM(H42:H43)</f>
        <v/>
      </c>
      <c r="I44" s="111">
        <f>SUM(I42:I43)</f>
        <v/>
      </c>
      <c r="J44" s="111">
        <f>SUM(J42:J43)</f>
        <v/>
      </c>
      <c r="K44" s="111">
        <f>SUM(K42:K43)</f>
        <v/>
      </c>
      <c r="L44" s="111">
        <f>SUM(L42:L43)</f>
        <v/>
      </c>
      <c r="M44" s="111">
        <f>SUM(M42:M43)</f>
        <v/>
      </c>
      <c r="N44" s="111">
        <f>SUM(N42:N43)</f>
        <v/>
      </c>
      <c r="O44" s="111">
        <f>SUM(O42:O43)</f>
        <v/>
      </c>
      <c r="P44" s="111">
        <f>SUM(P42:P43)</f>
        <v/>
      </c>
      <c r="Q44" s="111">
        <f>SUM(Q42:Q43)</f>
        <v/>
      </c>
      <c r="R44" s="111">
        <f>SUM(R42:R43)</f>
        <v/>
      </c>
      <c r="S44" s="111">
        <f>SUM(S42:S43)</f>
        <v/>
      </c>
      <c r="T44" s="111">
        <f>SUM(T42:T43)</f>
        <v/>
      </c>
      <c r="U44" s="111">
        <f>SUM(U42:U43)</f>
        <v/>
      </c>
      <c r="W44" s="308">
        <f>+IFERROR((I44/D44)^0.2-1,"n/a")</f>
        <v/>
      </c>
      <c r="X44" s="308">
        <f>+IFERROR((J44/D44)^(1/6)-1,"n/a")</f>
        <v/>
      </c>
      <c r="Y44" s="308">
        <f>+IFERROR((O44/J44)^(1/5)-1,"n/a")</f>
        <v/>
      </c>
      <c r="Z44" s="308">
        <f>+IFERROR((T44/J44)^(1/10)-1,"n/a")</f>
        <v/>
      </c>
    </row>
    <row r="45">
      <c r="B45" s="101" t="inlineStr">
        <is>
          <t>Y/Y % Change</t>
        </is>
      </c>
      <c r="E45" s="304">
        <f>+IFERROR(E44/D44-1,"n/a")</f>
        <v/>
      </c>
      <c r="F45" s="304">
        <f>+IFERROR(F44/E44-1,"n/a")</f>
        <v/>
      </c>
      <c r="G45" s="304">
        <f>+IFERROR(G44/F44-1,"n/a")</f>
        <v/>
      </c>
      <c r="H45" s="304">
        <f>+IFERROR(H44/G44-1,"n/a")</f>
        <v/>
      </c>
      <c r="I45" s="304">
        <f>+IFERROR(I44/H44-1,"n/a")</f>
        <v/>
      </c>
      <c r="J45" s="304">
        <f>+IFERROR(J44/I44-1,"n/a")</f>
        <v/>
      </c>
      <c r="K45" s="304">
        <f>+IFERROR(K44/J44-1,"n/a")</f>
        <v/>
      </c>
      <c r="L45" s="304">
        <f>+IFERROR(L44/K44-1,"n/a")</f>
        <v/>
      </c>
      <c r="M45" s="304">
        <f>+IFERROR(M44/L44-1,"n/a")</f>
        <v/>
      </c>
      <c r="N45" s="304">
        <f>+IFERROR(N44/M44-1,"n/a")</f>
        <v/>
      </c>
      <c r="O45" s="304">
        <f>+IFERROR(O44/N44-1,"n/a")</f>
        <v/>
      </c>
      <c r="P45" s="304">
        <f>+IFERROR(P44/O44-1,"n/a")</f>
        <v/>
      </c>
      <c r="Q45" s="304">
        <f>+IFERROR(Q44/P44-1,"n/a")</f>
        <v/>
      </c>
      <c r="R45" s="304">
        <f>+IFERROR(R44/Q44-1,"n/a")</f>
        <v/>
      </c>
      <c r="S45" s="304">
        <f>+IFERROR(S44/R44-1,"n/a")</f>
        <v/>
      </c>
      <c r="T45" s="304">
        <f>+IFERROR(T44/S44-1,"n/a")</f>
        <v/>
      </c>
      <c r="U45" s="304">
        <f>+IFERROR(U44/T44-1,"n/a")</f>
        <v/>
      </c>
    </row>
    <row r="46">
      <c r="B46" s="101" t="inlineStr">
        <is>
          <t>Y/Y % Change, cFX</t>
        </is>
      </c>
      <c r="E46" s="309">
        <f>+'Historical Financials'!BY135</f>
        <v/>
      </c>
      <c r="F46" s="309">
        <f>+'Historical Financials'!BZ135</f>
        <v/>
      </c>
      <c r="G46" s="309">
        <f>+'Historical Financials'!CA135</f>
        <v/>
      </c>
      <c r="H46" s="309">
        <f>+'Historical Financials'!CB135</f>
        <v/>
      </c>
      <c r="I46" s="309">
        <f>+'Historical Financials'!CC135</f>
        <v/>
      </c>
      <c r="J46" s="309">
        <f>+'Historical Financials'!CD135</f>
        <v/>
      </c>
      <c r="K46" s="304">
        <f>+K45</f>
        <v/>
      </c>
      <c r="L46" s="304">
        <f>+L45</f>
        <v/>
      </c>
      <c r="M46" s="304">
        <f>+M45</f>
        <v/>
      </c>
      <c r="N46" s="304">
        <f>+N45</f>
        <v/>
      </c>
      <c r="O46" s="304">
        <f>+O45</f>
        <v/>
      </c>
      <c r="P46" s="304">
        <f>+P45</f>
        <v/>
      </c>
      <c r="Q46" s="304">
        <f>+Q45</f>
        <v/>
      </c>
      <c r="R46" s="304">
        <f>+R45</f>
        <v/>
      </c>
      <c r="S46" s="304">
        <f>+S45</f>
        <v/>
      </c>
      <c r="T46" s="304">
        <f>+T45</f>
        <v/>
      </c>
      <c r="U46" s="304">
        <f>+U45</f>
        <v/>
      </c>
    </row>
    <row r="47">
      <c r="B47" s="101" t="n"/>
      <c r="E47" s="309" t="n"/>
      <c r="F47" s="309" t="n"/>
      <c r="G47" s="309" t="n"/>
      <c r="H47" s="309" t="n"/>
      <c r="I47" s="309" t="n"/>
      <c r="J47" s="309" t="n"/>
    </row>
    <row r="48">
      <c r="B48" s="52" t="inlineStr">
        <is>
          <t>Case 2 - Upside Case</t>
        </is>
      </c>
      <c r="C48" s="53" t="n"/>
    </row>
    <row r="50">
      <c r="B50" t="inlineStr">
        <is>
          <t>Global (ex-China) Consumer Spending</t>
        </is>
      </c>
      <c r="D50" s="80">
        <f>+D10</f>
        <v/>
      </c>
      <c r="E50" s="80">
        <f>+E10</f>
        <v/>
      </c>
      <c r="F50" s="80">
        <f>+F10</f>
        <v/>
      </c>
      <c r="G50" s="80">
        <f>+G10</f>
        <v/>
      </c>
      <c r="H50" s="80">
        <f>+H10</f>
        <v/>
      </c>
      <c r="I50" s="80">
        <f>+H50*(1+I51)</f>
        <v/>
      </c>
      <c r="J50" s="80">
        <f>+I50*(1+J51)</f>
        <v/>
      </c>
      <c r="K50" s="80">
        <f>+J50*(1+K51)</f>
        <v/>
      </c>
      <c r="L50" s="80">
        <f>+K50*(1+L51)</f>
        <v/>
      </c>
      <c r="M50" s="80">
        <f>+L50*(1+M51)</f>
        <v/>
      </c>
      <c r="N50" s="80">
        <f>+M50*(1+N51)</f>
        <v/>
      </c>
      <c r="O50" s="80">
        <f>+N50*(1+O51)</f>
        <v/>
      </c>
      <c r="P50" s="80">
        <f>+O50*(1+P51)</f>
        <v/>
      </c>
      <c r="Q50" s="80">
        <f>+P50*(1+Q51)</f>
        <v/>
      </c>
      <c r="R50" s="80">
        <f>+Q50*(1+R51)</f>
        <v/>
      </c>
      <c r="S50" s="80">
        <f>+R50*(1+S51)</f>
        <v/>
      </c>
      <c r="T50" s="80">
        <f>+S50*(1+T51)</f>
        <v/>
      </c>
      <c r="U50" s="80">
        <f>+T50*(1+U51)</f>
        <v/>
      </c>
      <c r="W50" s="303">
        <f>+IFERROR((I50/D50)^0.2-1,"n/a")</f>
        <v/>
      </c>
      <c r="X50" s="303">
        <f>+IFERROR((J50/D50)^(1/6)-1,"n/a")</f>
        <v/>
      </c>
      <c r="Y50" s="303">
        <f>+IFERROR((O50/J50)^(1/5)-1,"n/a")</f>
        <v/>
      </c>
      <c r="Z50" s="303">
        <f>+IFERROR((T50/J50)^(1/10)-1,"n/a")</f>
        <v/>
      </c>
    </row>
    <row r="51">
      <c r="B51" s="60" t="inlineStr">
        <is>
          <t>Y/Y % Change</t>
        </is>
      </c>
      <c r="E51" s="304">
        <f>+IFERROR(E50/D50-1,"n/a")</f>
        <v/>
      </c>
      <c r="F51" s="304">
        <f>+IFERROR(F50/E50-1,"n/a")</f>
        <v/>
      </c>
      <c r="G51" s="304">
        <f>+IFERROR(G50/F50-1,"n/a")</f>
        <v/>
      </c>
      <c r="H51" s="304">
        <f>+IFERROR(H50/G50-1,"n/a")</f>
        <v/>
      </c>
      <c r="I51" s="305" t="n">
        <v>0.04</v>
      </c>
      <c r="J51" s="305" t="n">
        <v>0.04</v>
      </c>
      <c r="K51" s="305" t="n">
        <v>0.04</v>
      </c>
      <c r="L51" s="305" t="n">
        <v>0.04</v>
      </c>
      <c r="M51" s="305" t="n">
        <v>0.04</v>
      </c>
      <c r="N51" s="305" t="n">
        <v>0.04</v>
      </c>
      <c r="O51" s="305" t="n">
        <v>0.04</v>
      </c>
      <c r="P51" s="305" t="n">
        <v>0.04</v>
      </c>
      <c r="Q51" s="305" t="n">
        <v>0.04</v>
      </c>
      <c r="R51" s="305" t="n">
        <v>0.04</v>
      </c>
      <c r="S51" s="305" t="n">
        <v>0.04</v>
      </c>
      <c r="T51" s="305" t="n">
        <v>0.04</v>
      </c>
      <c r="U51" s="305" t="n">
        <v>0.04</v>
      </c>
    </row>
    <row r="52" hidden="1" outlineLevel="1">
      <c r="B52" s="60" t="inlineStr">
        <is>
          <t>Memo: US Consumer Spending</t>
        </is>
      </c>
      <c r="D52" s="100">
        <f>+D12</f>
        <v/>
      </c>
      <c r="E52" s="100">
        <f>+E12</f>
        <v/>
      </c>
      <c r="F52" s="100">
        <f>+F12</f>
        <v/>
      </c>
      <c r="G52" s="100">
        <f>+G12</f>
        <v/>
      </c>
      <c r="H52" s="100">
        <f>+H12</f>
        <v/>
      </c>
      <c r="I52" s="100">
        <f>+I12</f>
        <v/>
      </c>
      <c r="J52" s="305" t="n"/>
      <c r="K52" s="305" t="n"/>
      <c r="L52" s="305" t="n"/>
      <c r="M52" s="305" t="n"/>
      <c r="N52" s="305" t="n"/>
      <c r="O52" s="305" t="n"/>
      <c r="P52" s="305" t="n"/>
      <c r="Q52" s="305" t="n"/>
      <c r="R52" s="305" t="n"/>
      <c r="S52" s="305" t="n"/>
      <c r="T52" s="305" t="n"/>
      <c r="U52" s="305" t="n"/>
    </row>
    <row r="53" collapsed="1"/>
    <row r="54">
      <c r="B54" t="inlineStr">
        <is>
          <t>Global (ex-China) Total Ad Spend</t>
        </is>
      </c>
      <c r="D54" s="80">
        <f>+D14</f>
        <v/>
      </c>
      <c r="E54" s="80">
        <f>+E14</f>
        <v/>
      </c>
      <c r="F54" s="80">
        <f>+F14</f>
        <v/>
      </c>
      <c r="G54" s="80">
        <f>+G14</f>
        <v/>
      </c>
      <c r="H54" s="80">
        <f>+H14</f>
        <v/>
      </c>
      <c r="I54" s="80">
        <f>+I14</f>
        <v/>
      </c>
      <c r="J54" s="80">
        <f>+J60+J67</f>
        <v/>
      </c>
      <c r="K54" s="80">
        <f>+K60+K67</f>
        <v/>
      </c>
      <c r="L54" s="80">
        <f>+L60+L67</f>
        <v/>
      </c>
      <c r="M54" s="80">
        <f>+M60+M67</f>
        <v/>
      </c>
      <c r="N54" s="80">
        <f>+N60+N67</f>
        <v/>
      </c>
      <c r="O54" s="80">
        <f>+O60+O67</f>
        <v/>
      </c>
      <c r="P54" s="80">
        <f>+P60+P67</f>
        <v/>
      </c>
      <c r="Q54" s="80">
        <f>+Q60+Q67</f>
        <v/>
      </c>
      <c r="R54" s="80">
        <f>+R60+R67</f>
        <v/>
      </c>
      <c r="S54" s="80">
        <f>+S60+S67</f>
        <v/>
      </c>
      <c r="T54" s="80">
        <f>+T60+T67</f>
        <v/>
      </c>
      <c r="U54" s="80">
        <f>+U60+U67</f>
        <v/>
      </c>
      <c r="W54" s="303">
        <f>+IFERROR((I54/D54)^0.2-1,"n/a")</f>
        <v/>
      </c>
      <c r="X54" s="303">
        <f>+IFERROR((J54/D54)^(1/6)-1,"n/a")</f>
        <v/>
      </c>
      <c r="Y54" s="303">
        <f>+IFERROR((O54/J54)^(1/5)-1,"n/a")</f>
        <v/>
      </c>
      <c r="Z54" s="303">
        <f>+IFERROR((T54/J54)^(1/10)-1,"n/a")</f>
        <v/>
      </c>
    </row>
    <row r="55">
      <c r="B55" s="60" t="inlineStr">
        <is>
          <t>Y/Y % Change</t>
        </is>
      </c>
      <c r="E55" s="304">
        <f>+IFERROR(E54/D54-1,"n/a")</f>
        <v/>
      </c>
      <c r="F55" s="304">
        <f>+IFERROR(F54/E54-1,"n/a")</f>
        <v/>
      </c>
      <c r="G55" s="304">
        <f>+IFERROR(G54/F54-1,"n/a")</f>
        <v/>
      </c>
      <c r="H55" s="304">
        <f>+IFERROR(H54/G54-1,"n/a")</f>
        <v/>
      </c>
      <c r="I55" s="304">
        <f>+IFERROR(I54/H54-1,"n/a")</f>
        <v/>
      </c>
      <c r="J55" s="304">
        <f>+IFERROR(J54/I54-1,"n/a")</f>
        <v/>
      </c>
      <c r="K55" s="304">
        <f>+IFERROR(K54/J54-1,"n/a")</f>
        <v/>
      </c>
      <c r="L55" s="304">
        <f>+IFERROR(L54/K54-1,"n/a")</f>
        <v/>
      </c>
      <c r="M55" s="304">
        <f>+IFERROR(M54/L54-1,"n/a")</f>
        <v/>
      </c>
      <c r="N55" s="304">
        <f>+IFERROR(N54/M54-1,"n/a")</f>
        <v/>
      </c>
      <c r="O55" s="304">
        <f>+IFERROR(O54/N54-1,"n/a")</f>
        <v/>
      </c>
      <c r="P55" s="304">
        <f>+IFERROR(P54/O54-1,"n/a")</f>
        <v/>
      </c>
      <c r="Q55" s="304">
        <f>+IFERROR(Q54/P54-1,"n/a")</f>
        <v/>
      </c>
      <c r="R55" s="304">
        <f>+IFERROR(R54/Q54-1,"n/a")</f>
        <v/>
      </c>
      <c r="S55" s="304">
        <f>+IFERROR(S54/R54-1,"n/a")</f>
        <v/>
      </c>
      <c r="T55" s="304">
        <f>+IFERROR(T54/S54-1,"n/a")</f>
        <v/>
      </c>
      <c r="U55" s="304">
        <f>+IFERROR(U54/T54-1,"n/a")</f>
        <v/>
      </c>
    </row>
    <row r="56">
      <c r="B56" s="60" t="inlineStr">
        <is>
          <t>% of Global (ex-China) Consumer Spending</t>
        </is>
      </c>
      <c r="D56" s="306">
        <f>+IFERROR(D54/D50,"n/a")</f>
        <v/>
      </c>
      <c r="E56" s="306">
        <f>+IFERROR(E54/E50,"n/a")</f>
        <v/>
      </c>
      <c r="F56" s="306">
        <f>+IFERROR(F54/F50,"n/a")</f>
        <v/>
      </c>
      <c r="G56" s="306">
        <f>+IFERROR(G54/G50,"n/a")</f>
        <v/>
      </c>
      <c r="H56" s="306">
        <f>+IFERROR(H54/H50,"n/a")</f>
        <v/>
      </c>
      <c r="I56" s="306">
        <f>+IFERROR(I54/I50,"n/a")</f>
        <v/>
      </c>
      <c r="J56" s="306">
        <f>+IFERROR(J54/J50,"n/a")</f>
        <v/>
      </c>
      <c r="K56" s="306">
        <f>+IFERROR(K54/K50,"n/a")</f>
        <v/>
      </c>
      <c r="L56" s="306">
        <f>+IFERROR(L54/L50,"n/a")</f>
        <v/>
      </c>
      <c r="M56" s="306">
        <f>+IFERROR(M54/M50,"n/a")</f>
        <v/>
      </c>
      <c r="N56" s="306">
        <f>+IFERROR(N54/N50,"n/a")</f>
        <v/>
      </c>
      <c r="O56" s="306">
        <f>+IFERROR(O54/O50,"n/a")</f>
        <v/>
      </c>
      <c r="P56" s="306">
        <f>+IFERROR(P54/P50,"n/a")</f>
        <v/>
      </c>
      <c r="Q56" s="306">
        <f>+IFERROR(Q54/Q50,"n/a")</f>
        <v/>
      </c>
      <c r="R56" s="306">
        <f>+IFERROR(R54/R50,"n/a")</f>
        <v/>
      </c>
      <c r="S56" s="306">
        <f>+IFERROR(S54/S50,"n/a")</f>
        <v/>
      </c>
      <c r="T56" s="306">
        <f>+IFERROR(T54/T50,"n/a")</f>
        <v/>
      </c>
      <c r="U56" s="306">
        <f>+IFERROR(U54/U50,"n/a")</f>
        <v/>
      </c>
    </row>
    <row r="57" hidden="1" outlineLevel="1">
      <c r="B57" s="60" t="inlineStr">
        <is>
          <t xml:space="preserve">Memo: US Total Ad Spend </t>
        </is>
      </c>
      <c r="D57" s="100">
        <f>+D17</f>
        <v/>
      </c>
      <c r="E57" s="100">
        <f>+E17</f>
        <v/>
      </c>
      <c r="F57" s="100">
        <f>+F17</f>
        <v/>
      </c>
      <c r="G57" s="100">
        <f>+G17</f>
        <v/>
      </c>
      <c r="H57" s="100">
        <f>+H17</f>
        <v/>
      </c>
      <c r="I57" s="100">
        <f>+I17</f>
        <v/>
      </c>
      <c r="J57" s="306" t="n"/>
      <c r="K57" s="306" t="n"/>
      <c r="L57" s="306" t="n"/>
      <c r="M57" s="306" t="n"/>
      <c r="N57" s="306" t="n"/>
      <c r="O57" s="306" t="n"/>
      <c r="P57" s="306" t="n"/>
      <c r="Q57" s="306" t="n"/>
      <c r="R57" s="306" t="n"/>
      <c r="S57" s="306" t="n"/>
      <c r="T57" s="306" t="n"/>
      <c r="U57" s="306" t="n"/>
    </row>
    <row r="58" collapsed="1">
      <c r="B58" s="60" t="inlineStr">
        <is>
          <t>Memo: US Total Ad Spend as % of Consumer Spending</t>
        </is>
      </c>
      <c r="D58" s="307">
        <f>IFERROR(D57/D52,"n/a")</f>
        <v/>
      </c>
      <c r="E58" s="307">
        <f>IFERROR(E57/E52,"n/a")</f>
        <v/>
      </c>
      <c r="F58" s="307">
        <f>IFERROR(F57/F52,"n/a")</f>
        <v/>
      </c>
      <c r="G58" s="307">
        <f>IFERROR(G57/G52,"n/a")</f>
        <v/>
      </c>
      <c r="H58" s="307">
        <f>IFERROR(H57/H52,"n/a")</f>
        <v/>
      </c>
      <c r="I58" s="307">
        <f>IFERROR(I57/I52,"n/a")</f>
        <v/>
      </c>
      <c r="J58" s="306" t="n"/>
      <c r="K58" s="306" t="n"/>
      <c r="L58" s="306" t="n"/>
      <c r="M58" s="306" t="n"/>
      <c r="N58" s="306" t="n"/>
      <c r="O58" s="306" t="n"/>
      <c r="P58" s="306" t="n"/>
      <c r="Q58" s="306" t="n"/>
      <c r="R58" s="306" t="n"/>
      <c r="S58" s="306" t="n"/>
      <c r="T58" s="306" t="n"/>
      <c r="U58" s="306" t="n"/>
    </row>
    <row r="60">
      <c r="B60" t="inlineStr">
        <is>
          <t>Global (ex-China) Digital Ad Spend</t>
        </is>
      </c>
      <c r="D60" s="80">
        <f>+D20</f>
        <v/>
      </c>
      <c r="E60" s="80">
        <f>+E20</f>
        <v/>
      </c>
      <c r="F60" s="80">
        <f>+F20</f>
        <v/>
      </c>
      <c r="G60" s="80">
        <f>+G20</f>
        <v/>
      </c>
      <c r="H60" s="80">
        <f>+H20</f>
        <v/>
      </c>
      <c r="I60" s="80">
        <f>+I20</f>
        <v/>
      </c>
      <c r="J60" s="80">
        <f>+I60*(1+J61)</f>
        <v/>
      </c>
      <c r="K60" s="80">
        <f>+J60*(1+K61)</f>
        <v/>
      </c>
      <c r="L60" s="80">
        <f>+K60*(1+L61)</f>
        <v/>
      </c>
      <c r="M60" s="80">
        <f>+L60*(1+M61)</f>
        <v/>
      </c>
      <c r="N60" s="80">
        <f>+M60*(1+N61)</f>
        <v/>
      </c>
      <c r="O60" s="80">
        <f>+N60*(1+O61)</f>
        <v/>
      </c>
      <c r="P60" s="80">
        <f>+O60*(1+P61)</f>
        <v/>
      </c>
      <c r="Q60" s="80">
        <f>+P60*(1+Q61)</f>
        <v/>
      </c>
      <c r="R60" s="80">
        <f>+Q60*(1+R61)</f>
        <v/>
      </c>
      <c r="S60" s="80">
        <f>+R60*(1+S61)</f>
        <v/>
      </c>
      <c r="T60" s="80">
        <f>+S60*(1+T61)</f>
        <v/>
      </c>
      <c r="U60" s="80">
        <f>+T60*(1+U61)</f>
        <v/>
      </c>
      <c r="W60" s="303">
        <f>+IFERROR((I60/D60)^0.2-1,"n/a")</f>
        <v/>
      </c>
      <c r="X60" s="303">
        <f>+IFERROR((J60/D60)^(1/6)-1,"n/a")</f>
        <v/>
      </c>
      <c r="Y60" s="303">
        <f>+IFERROR((O60/J60)^(1/5)-1,"n/a")</f>
        <v/>
      </c>
      <c r="Z60" s="303">
        <f>+IFERROR((T60/J60)^(1/10)-1,"n/a")</f>
        <v/>
      </c>
    </row>
    <row r="61">
      <c r="B61" s="60" t="inlineStr">
        <is>
          <t>Y/Y % Change</t>
        </is>
      </c>
      <c r="E61" s="304">
        <f>+IFERROR(E60/D60-1,"n/a")</f>
        <v/>
      </c>
      <c r="F61" s="304">
        <f>+IFERROR(F60/E60-1,"n/a")</f>
        <v/>
      </c>
      <c r="G61" s="304">
        <f>+IFERROR(G60/F60-1,"n/a")</f>
        <v/>
      </c>
      <c r="H61" s="304">
        <f>+IFERROR(H60/G60-1,"n/a")</f>
        <v/>
      </c>
      <c r="I61" s="304">
        <f>+IFERROR(I60/H60-1,"n/a")</f>
        <v/>
      </c>
      <c r="J61" s="305" t="n">
        <v>0.15</v>
      </c>
      <c r="K61" s="305">
        <f>+J61-0.4%</f>
        <v/>
      </c>
      <c r="L61" s="305">
        <f>+K61-0.4%</f>
        <v/>
      </c>
      <c r="M61" s="305">
        <f>+L61-0.4%</f>
        <v/>
      </c>
      <c r="N61" s="305">
        <f>+M61-0.4%</f>
        <v/>
      </c>
      <c r="O61" s="305">
        <f>+N61-0.4%</f>
        <v/>
      </c>
      <c r="P61" s="305">
        <f>+O61-0.4%</f>
        <v/>
      </c>
      <c r="Q61" s="305">
        <f>+P61-0.4%</f>
        <v/>
      </c>
      <c r="R61" s="305">
        <f>+Q61-0.4%</f>
        <v/>
      </c>
      <c r="S61" s="305">
        <f>+R61-0.4%</f>
        <v/>
      </c>
      <c r="T61" s="305">
        <f>+S61-0.4%</f>
        <v/>
      </c>
      <c r="U61" s="305">
        <f>+T61-0.4%</f>
        <v/>
      </c>
    </row>
    <row r="62">
      <c r="B62" s="60" t="inlineStr">
        <is>
          <t>% of Global (ex-China) Total Ad Spend</t>
        </is>
      </c>
      <c r="D62" s="306">
        <f>+IFERROR(D60/D54,"n/a")</f>
        <v/>
      </c>
      <c r="E62" s="306">
        <f>+IFERROR(E60/E54,"n/a")</f>
        <v/>
      </c>
      <c r="F62" s="306">
        <f>+IFERROR(F60/F54,"n/a")</f>
        <v/>
      </c>
      <c r="G62" s="306">
        <f>+IFERROR(G60/G54,"n/a")</f>
        <v/>
      </c>
      <c r="H62" s="306">
        <f>+IFERROR(H60/H54,"n/a")</f>
        <v/>
      </c>
      <c r="I62" s="306">
        <f>+IFERROR(I60/I54,"n/a")</f>
        <v/>
      </c>
      <c r="J62" s="306">
        <f>+IFERROR(J60/J54,"n/a")</f>
        <v/>
      </c>
      <c r="K62" s="306">
        <f>+IFERROR(K60/K54,"n/a")</f>
        <v/>
      </c>
      <c r="L62" s="306">
        <f>+IFERROR(L60/L54,"n/a")</f>
        <v/>
      </c>
      <c r="M62" s="306">
        <f>+IFERROR(M60/M54,"n/a")</f>
        <v/>
      </c>
      <c r="N62" s="306">
        <f>+IFERROR(N60/N54,"n/a")</f>
        <v/>
      </c>
      <c r="O62" s="306">
        <f>+IFERROR(O60/O54,"n/a")</f>
        <v/>
      </c>
      <c r="P62" s="306">
        <f>+IFERROR(P60/P54,"n/a")</f>
        <v/>
      </c>
      <c r="Q62" s="306">
        <f>+IFERROR(Q60/Q54,"n/a")</f>
        <v/>
      </c>
      <c r="R62" s="306">
        <f>+IFERROR(R60/R54,"n/a")</f>
        <v/>
      </c>
      <c r="S62" s="306">
        <f>+IFERROR(S60/S54,"n/a")</f>
        <v/>
      </c>
      <c r="T62" s="306">
        <f>+IFERROR(T60/T54,"n/a")</f>
        <v/>
      </c>
      <c r="U62" s="306">
        <f>+IFERROR(U60/U54,"n/a")</f>
        <v/>
      </c>
    </row>
    <row r="63" hidden="1" outlineLevel="1">
      <c r="B63" s="60" t="inlineStr">
        <is>
          <t>Memo: US Digital Ad Spend</t>
        </is>
      </c>
      <c r="D63" s="100">
        <f>+D23</f>
        <v/>
      </c>
      <c r="E63" s="100">
        <f>+E23</f>
        <v/>
      </c>
      <c r="F63" s="100">
        <f>+F23</f>
        <v/>
      </c>
      <c r="G63" s="100">
        <f>+G23</f>
        <v/>
      </c>
      <c r="H63" s="100">
        <f>+H23</f>
        <v/>
      </c>
      <c r="I63" s="100">
        <f>+I23</f>
        <v/>
      </c>
      <c r="J63" s="306" t="n"/>
      <c r="K63" s="306" t="n"/>
      <c r="L63" s="306" t="n"/>
      <c r="M63" s="306" t="n"/>
      <c r="N63" s="306" t="n"/>
      <c r="O63" s="306" t="n"/>
      <c r="P63" s="306" t="n"/>
      <c r="Q63" s="306" t="n"/>
      <c r="R63" s="306" t="n"/>
      <c r="S63" s="306" t="n"/>
      <c r="T63" s="306" t="n"/>
      <c r="U63" s="306" t="n"/>
    </row>
    <row r="64" collapsed="1">
      <c r="B64" s="60" t="inlineStr">
        <is>
          <t>Memo: US Digital Ad Spend as % of Total Ad Spend</t>
        </is>
      </c>
      <c r="D64" s="306">
        <f>+D63/D57</f>
        <v/>
      </c>
      <c r="E64" s="306">
        <f>+E63/E57</f>
        <v/>
      </c>
      <c r="F64" s="306">
        <f>+F63/F57</f>
        <v/>
      </c>
      <c r="G64" s="306">
        <f>+G63/G57</f>
        <v/>
      </c>
      <c r="H64" s="306">
        <f>+H63/H57</f>
        <v/>
      </c>
      <c r="I64" s="306">
        <f>+I63/I57</f>
        <v/>
      </c>
      <c r="J64" s="306" t="n"/>
      <c r="K64" s="306" t="n"/>
      <c r="L64" s="306" t="n"/>
      <c r="M64" s="306" t="n"/>
      <c r="N64" s="306" t="n"/>
      <c r="O64" s="306" t="n"/>
      <c r="P64" s="306" t="n"/>
      <c r="Q64" s="306" t="n"/>
      <c r="R64" s="306" t="n"/>
      <c r="S64" s="306" t="n"/>
      <c r="T64" s="306" t="n"/>
      <c r="U64" s="306" t="n"/>
    </row>
    <row r="65">
      <c r="B65" s="60" t="n"/>
      <c r="D65" s="306" t="n"/>
      <c r="E65" s="306" t="n"/>
      <c r="F65" s="306" t="n"/>
      <c r="G65" s="306" t="n"/>
      <c r="H65" s="306" t="n"/>
      <c r="I65" s="306" t="n"/>
    </row>
    <row r="66">
      <c r="B66" s="62" t="inlineStr">
        <is>
          <t>Memo:</t>
        </is>
      </c>
      <c r="D66" s="306" t="n"/>
      <c r="E66" s="306" t="n"/>
      <c r="F66" s="306" t="n"/>
      <c r="G66" s="306" t="n"/>
      <c r="H66" s="306" t="n"/>
      <c r="I66" s="306" t="n"/>
    </row>
    <row r="67">
      <c r="B67" s="60" t="inlineStr">
        <is>
          <t>Global (ex-China) Non-Digital Ad Spend</t>
        </is>
      </c>
      <c r="D67" s="100">
        <f>+D54-D60</f>
        <v/>
      </c>
      <c r="E67" s="100">
        <f>+E54-E60</f>
        <v/>
      </c>
      <c r="F67" s="100">
        <f>+F54-F60</f>
        <v/>
      </c>
      <c r="G67" s="100">
        <f>+G54-G60</f>
        <v/>
      </c>
      <c r="H67" s="100">
        <f>+H54-H60</f>
        <v/>
      </c>
      <c r="I67" s="100">
        <f>+I54-I60</f>
        <v/>
      </c>
      <c r="J67" s="100">
        <f>+I67*(1+J68)</f>
        <v/>
      </c>
      <c r="K67" s="100">
        <f>+J67*(1+K68)</f>
        <v/>
      </c>
      <c r="L67" s="100">
        <f>+K67*(1+L68)</f>
        <v/>
      </c>
      <c r="M67" s="100">
        <f>+L67*(1+M68)</f>
        <v/>
      </c>
      <c r="N67" s="100">
        <f>+M67*(1+N68)</f>
        <v/>
      </c>
      <c r="O67" s="100">
        <f>+N67*(1+O68)</f>
        <v/>
      </c>
      <c r="P67" s="100">
        <f>+O67*(1+P68)</f>
        <v/>
      </c>
      <c r="Q67" s="100">
        <f>+P67*(1+Q68)</f>
        <v/>
      </c>
      <c r="R67" s="100">
        <f>+Q67*(1+R68)</f>
        <v/>
      </c>
      <c r="S67" s="100">
        <f>+R67*(1+S68)</f>
        <v/>
      </c>
      <c r="T67" s="100">
        <f>+S67*(1+T68)</f>
        <v/>
      </c>
      <c r="U67" s="100">
        <f>+T67*(1+U68)</f>
        <v/>
      </c>
      <c r="W67" s="304">
        <f>+IFERROR((I67/D67)^0.2-1,"n/a")</f>
        <v/>
      </c>
      <c r="X67" s="304">
        <f>+IFERROR((J67/D67)^(1/6)-1,"n/a")</f>
        <v/>
      </c>
      <c r="Y67" s="304">
        <f>+IFERROR((O67/J67)^(1/5)-1,"n/a")</f>
        <v/>
      </c>
      <c r="Z67" s="304">
        <f>+IFERROR((T67/J67)^(1/10)-1,"n/a")</f>
        <v/>
      </c>
    </row>
    <row r="68">
      <c r="B68" s="101" t="inlineStr">
        <is>
          <t>Y/Y % Change</t>
        </is>
      </c>
      <c r="D68" s="306" t="n"/>
      <c r="E68" s="304">
        <f>+IFERROR(E67/D67-1,"n/a")</f>
        <v/>
      </c>
      <c r="F68" s="304">
        <f>+IFERROR(F67/E67-1,"n/a")</f>
        <v/>
      </c>
      <c r="G68" s="304">
        <f>+IFERROR(G67/F67-1,"n/a")</f>
        <v/>
      </c>
      <c r="H68" s="304">
        <f>+IFERROR(H67/G67-1,"n/a")</f>
        <v/>
      </c>
      <c r="I68" s="304">
        <f>+IFERROR(I67/H67-1,"n/a")</f>
        <v/>
      </c>
      <c r="J68" s="305" t="n">
        <v>-0.02</v>
      </c>
      <c r="K68" s="305" t="n">
        <v>-0.02</v>
      </c>
      <c r="L68" s="305" t="n">
        <v>-0.02</v>
      </c>
      <c r="M68" s="305" t="n">
        <v>-0.02</v>
      </c>
      <c r="N68" s="305" t="n">
        <v>-0.02</v>
      </c>
      <c r="O68" s="305" t="n">
        <v>-0.02</v>
      </c>
      <c r="P68" s="305" t="n">
        <v>-0.02</v>
      </c>
      <c r="Q68" s="305" t="n">
        <v>-0.02</v>
      </c>
      <c r="R68" s="305" t="n">
        <v>-0.02</v>
      </c>
      <c r="S68" s="305" t="n">
        <v>-0.02</v>
      </c>
      <c r="T68" s="305" t="n">
        <v>-0.02</v>
      </c>
      <c r="U68" s="305" t="n">
        <v>-0.02</v>
      </c>
    </row>
    <row r="70" customFormat="1" s="44">
      <c r="B70" s="44" t="inlineStr">
        <is>
          <t>META Ad Revenue</t>
        </is>
      </c>
      <c r="D70" s="111">
        <f>+D82</f>
        <v/>
      </c>
      <c r="E70" s="111">
        <f>+E82</f>
        <v/>
      </c>
      <c r="F70" s="111">
        <f>+F82</f>
        <v/>
      </c>
      <c r="G70" s="111">
        <f>+G82</f>
        <v/>
      </c>
      <c r="H70" s="111">
        <f>+H82</f>
        <v/>
      </c>
      <c r="I70" s="111">
        <f>+I82</f>
        <v/>
      </c>
      <c r="J70" s="111">
        <f>+J82</f>
        <v/>
      </c>
      <c r="K70" s="111">
        <f>+K73*K60</f>
        <v/>
      </c>
      <c r="L70" s="111">
        <f>+L73*L60</f>
        <v/>
      </c>
      <c r="M70" s="111">
        <f>+M73*M60</f>
        <v/>
      </c>
      <c r="N70" s="111">
        <f>+N73*N60</f>
        <v/>
      </c>
      <c r="O70" s="111">
        <f>+O73*O60</f>
        <v/>
      </c>
      <c r="P70" s="111">
        <f>+P73*P60</f>
        <v/>
      </c>
      <c r="Q70" s="111">
        <f>+Q73*Q60</f>
        <v/>
      </c>
      <c r="R70" s="111">
        <f>+R73*R60</f>
        <v/>
      </c>
      <c r="S70" s="111">
        <f>+S73*S60</f>
        <v/>
      </c>
      <c r="T70" s="111">
        <f>+T73*T60</f>
        <v/>
      </c>
      <c r="U70" s="111">
        <f>+U73*U60</f>
        <v/>
      </c>
      <c r="W70" s="308">
        <f>+IFERROR((I70/D70)^0.2-1,"n/a")</f>
        <v/>
      </c>
      <c r="X70" s="308">
        <f>+IFERROR((J70/D70)^(1/6)-1,"n/a")</f>
        <v/>
      </c>
      <c r="Y70" s="308">
        <f>+IFERROR((O70/J70)^(1/5)-1,"n/a")</f>
        <v/>
      </c>
      <c r="Z70" s="308">
        <f>+IFERROR((T70/J70)^(1/10)-1,"n/a")</f>
        <v/>
      </c>
    </row>
    <row r="71">
      <c r="B71" s="60" t="inlineStr">
        <is>
          <t>Y/Y % Change</t>
        </is>
      </c>
      <c r="E71" s="304">
        <f>+IFERROR(E70/D70-1,"n/a")</f>
        <v/>
      </c>
      <c r="F71" s="304">
        <f>+IFERROR(F70/E70-1,"n/a")</f>
        <v/>
      </c>
      <c r="G71" s="304">
        <f>+IFERROR(G70/F70-1,"n/a")</f>
        <v/>
      </c>
      <c r="H71" s="304">
        <f>+IFERROR(H70/G70-1,"n/a")</f>
        <v/>
      </c>
      <c r="I71" s="304">
        <f>+IFERROR(I70/H70-1,"n/a")</f>
        <v/>
      </c>
      <c r="J71" s="304">
        <f>+IFERROR(J70/I70-1,"n/a")</f>
        <v/>
      </c>
      <c r="K71" s="304">
        <f>+IFERROR(K70/J70-1,"n/a")</f>
        <v/>
      </c>
      <c r="L71" s="304">
        <f>+IFERROR(L70/K70-1,"n/a")</f>
        <v/>
      </c>
      <c r="M71" s="304">
        <f>+IFERROR(M70/L70-1,"n/a")</f>
        <v/>
      </c>
      <c r="N71" s="304">
        <f>+IFERROR(N70/M70-1,"n/a")</f>
        <v/>
      </c>
      <c r="O71" s="304">
        <f>+IFERROR(O70/N70-1,"n/a")</f>
        <v/>
      </c>
      <c r="P71" s="304">
        <f>+IFERROR(P70/O70-1,"n/a")</f>
        <v/>
      </c>
      <c r="Q71" s="304">
        <f>+IFERROR(Q70/P70-1,"n/a")</f>
        <v/>
      </c>
      <c r="R71" s="304">
        <f>+IFERROR(R70/Q70-1,"n/a")</f>
        <v/>
      </c>
      <c r="S71" s="304">
        <f>+IFERROR(S70/R70-1,"n/a")</f>
        <v/>
      </c>
      <c r="T71" s="304">
        <f>+IFERROR(T70/S70-1,"n/a")</f>
        <v/>
      </c>
      <c r="U71" s="304">
        <f>+IFERROR(U70/T70-1,"n/a")</f>
        <v/>
      </c>
    </row>
    <row r="72">
      <c r="B72" s="60" t="inlineStr">
        <is>
          <t>Y/Y % Change, cFX</t>
        </is>
      </c>
      <c r="E72" s="304">
        <f>+E32</f>
        <v/>
      </c>
      <c r="F72" s="304">
        <f>+F32</f>
        <v/>
      </c>
      <c r="G72" s="304">
        <f>+G32</f>
        <v/>
      </c>
      <c r="H72" s="304">
        <f>+H32</f>
        <v/>
      </c>
      <c r="I72" s="304">
        <f>+I32</f>
        <v/>
      </c>
      <c r="J72" s="304">
        <f>+J32</f>
        <v/>
      </c>
      <c r="K72" s="304">
        <f>+K71</f>
        <v/>
      </c>
      <c r="L72" s="304">
        <f>+L71</f>
        <v/>
      </c>
      <c r="M72" s="304">
        <f>+M71</f>
        <v/>
      </c>
      <c r="N72" s="304">
        <f>+N71</f>
        <v/>
      </c>
      <c r="O72" s="304">
        <f>+O71</f>
        <v/>
      </c>
      <c r="P72" s="304">
        <f>+P71</f>
        <v/>
      </c>
      <c r="Q72" s="304">
        <f>+Q71</f>
        <v/>
      </c>
      <c r="R72" s="304">
        <f>+R71</f>
        <v/>
      </c>
      <c r="S72" s="304">
        <f>+S71</f>
        <v/>
      </c>
      <c r="T72" s="304">
        <f>+T71</f>
        <v/>
      </c>
      <c r="U72" s="304">
        <f>+U71</f>
        <v/>
      </c>
    </row>
    <row r="73">
      <c r="B73" s="60" t="inlineStr">
        <is>
          <t>% of Global (ex-China) Digital Ad Spend</t>
        </is>
      </c>
      <c r="D73" s="306">
        <f>+IFERROR(D70/D60,"n/a")</f>
        <v/>
      </c>
      <c r="E73" s="306">
        <f>+IFERROR(E70/E60,"n/a")</f>
        <v/>
      </c>
      <c r="F73" s="306">
        <f>+IFERROR(F70/F60,"n/a")</f>
        <v/>
      </c>
      <c r="G73" s="306">
        <f>+IFERROR(G70/G60,"n/a")</f>
        <v/>
      </c>
      <c r="H73" s="306">
        <f>+IFERROR(H70/H60,"n/a")</f>
        <v/>
      </c>
      <c r="I73" s="306">
        <f>+IFERROR(I70/I60,"n/a")</f>
        <v/>
      </c>
      <c r="J73" s="307">
        <f>+IFERROR(J70/J60,"n/a")</f>
        <v/>
      </c>
      <c r="K73" s="310">
        <f>+J73+0.75%</f>
        <v/>
      </c>
      <c r="L73" s="310">
        <f>+K73+0.75%</f>
        <v/>
      </c>
      <c r="M73" s="310">
        <f>+L73+0.75%</f>
        <v/>
      </c>
      <c r="N73" s="310">
        <f>+M73+0.75%</f>
        <v/>
      </c>
      <c r="O73" s="310">
        <f>+N73+0.75%</f>
        <v/>
      </c>
      <c r="P73" s="310">
        <f>+O73+0.75%</f>
        <v/>
      </c>
      <c r="Q73" s="310">
        <f>+P73+0.75%</f>
        <v/>
      </c>
      <c r="R73" s="310">
        <f>+Q73+0.75%</f>
        <v/>
      </c>
      <c r="S73" s="310">
        <f>+R73+0.75%</f>
        <v/>
      </c>
      <c r="T73" s="310">
        <f>+S73+0.75%</f>
        <v/>
      </c>
      <c r="U73" s="310">
        <f>+T73+0.75%</f>
        <v/>
      </c>
    </row>
    <row r="74">
      <c r="B74" s="60" t="inlineStr">
        <is>
          <t>% of Global (ex-China) Total Ad Spend</t>
        </is>
      </c>
      <c r="D74" s="307">
        <f>+IFERROR(D70/D54,"n/a")</f>
        <v/>
      </c>
      <c r="E74" s="307">
        <f>+IFERROR(E70/E54,"n/a")</f>
        <v/>
      </c>
      <c r="F74" s="307">
        <f>+IFERROR(F70/F54,"n/a")</f>
        <v/>
      </c>
      <c r="G74" s="307">
        <f>+IFERROR(G70/G54,"n/a")</f>
        <v/>
      </c>
      <c r="H74" s="307">
        <f>+IFERROR(H70/H54,"n/a")</f>
        <v/>
      </c>
      <c r="I74" s="307">
        <f>+IFERROR(I70/I54,"n/a")</f>
        <v/>
      </c>
      <c r="J74" s="307">
        <f>+IFERROR(J70/J54,"n/a")</f>
        <v/>
      </c>
      <c r="K74" s="307">
        <f>+IFERROR(K70/K54,"n/a")</f>
        <v/>
      </c>
      <c r="L74" s="307">
        <f>+IFERROR(L70/L54,"n/a")</f>
        <v/>
      </c>
      <c r="M74" s="307">
        <f>+IFERROR(M70/M54,"n/a")</f>
        <v/>
      </c>
      <c r="N74" s="307">
        <f>+IFERROR(N70/N54,"n/a")</f>
        <v/>
      </c>
      <c r="O74" s="307">
        <f>+IFERROR(O70/O54,"n/a")</f>
        <v/>
      </c>
      <c r="P74" s="307">
        <f>+IFERROR(P70/P54,"n/a")</f>
        <v/>
      </c>
      <c r="Q74" s="307">
        <f>+IFERROR(Q70/Q54,"n/a")</f>
        <v/>
      </c>
      <c r="R74" s="307">
        <f>+IFERROR(R70/R54,"n/a")</f>
        <v/>
      </c>
      <c r="S74" s="307">
        <f>+IFERROR(S70/S54,"n/a")</f>
        <v/>
      </c>
      <c r="T74" s="307">
        <f>+IFERROR(T70/T54,"n/a")</f>
        <v/>
      </c>
      <c r="U74" s="307">
        <f>+IFERROR(U70/U54,"n/a")</f>
        <v/>
      </c>
    </row>
    <row r="75">
      <c r="B75" s="60" t="inlineStr">
        <is>
          <t>% of Global (ex-China) Consumer Spending</t>
        </is>
      </c>
      <c r="D75" s="307">
        <f>+IFERROR(D70/D50,"n/a")</f>
        <v/>
      </c>
      <c r="E75" s="307">
        <f>+IFERROR(E70/E50,"n/a")</f>
        <v/>
      </c>
      <c r="F75" s="307">
        <f>+IFERROR(F70/F50,"n/a")</f>
        <v/>
      </c>
      <c r="G75" s="307">
        <f>+IFERROR(G70/G50,"n/a")</f>
        <v/>
      </c>
      <c r="H75" s="307">
        <f>+IFERROR(H70/H50,"n/a")</f>
        <v/>
      </c>
      <c r="I75" s="307">
        <f>+IFERROR(I70/I50,"n/a")</f>
        <v/>
      </c>
      <c r="J75" s="307">
        <f>+IFERROR(J70/J50,"n/a")</f>
        <v/>
      </c>
      <c r="K75" s="307">
        <f>+IFERROR(K70/K50,"n/a")</f>
        <v/>
      </c>
      <c r="L75" s="307">
        <f>+IFERROR(L70/L50,"n/a")</f>
        <v/>
      </c>
      <c r="M75" s="307">
        <f>+IFERROR(M70/M50,"n/a")</f>
        <v/>
      </c>
      <c r="N75" s="307">
        <f>+IFERROR(N70/N50,"n/a")</f>
        <v/>
      </c>
      <c r="O75" s="307">
        <f>+IFERROR(O70/O50,"n/a")</f>
        <v/>
      </c>
      <c r="P75" s="307">
        <f>+IFERROR(P70/P50,"n/a")</f>
        <v/>
      </c>
      <c r="Q75" s="307">
        <f>+IFERROR(Q70/Q50,"n/a")</f>
        <v/>
      </c>
      <c r="R75" s="307">
        <f>+IFERROR(R70/R50,"n/a")</f>
        <v/>
      </c>
      <c r="S75" s="307">
        <f>+IFERROR(S70/S50,"n/a")</f>
        <v/>
      </c>
      <c r="T75" s="307">
        <f>+IFERROR(T70/T50,"n/a")</f>
        <v/>
      </c>
      <c r="U75" s="307">
        <f>+IFERROR(U70/U50,"n/a")</f>
        <v/>
      </c>
    </row>
    <row r="76" hidden="1" outlineLevel="1">
      <c r="B76" s="60" t="inlineStr">
        <is>
          <t>Memo: Global (ex-China) E-Commerce Sales (incl. Online Travel)</t>
        </is>
      </c>
      <c r="D76" s="100">
        <f>+D36</f>
        <v/>
      </c>
      <c r="E76" s="100">
        <f>+E36</f>
        <v/>
      </c>
      <c r="F76" s="100">
        <f>+F36</f>
        <v/>
      </c>
      <c r="G76" s="100">
        <f>+G36</f>
        <v/>
      </c>
      <c r="H76" s="100">
        <f>+H36</f>
        <v/>
      </c>
      <c r="I76" s="100">
        <f>+I36</f>
        <v/>
      </c>
      <c r="J76" s="307" t="n"/>
      <c r="K76" s="307" t="n"/>
      <c r="L76" s="307" t="n"/>
      <c r="M76" s="307" t="n"/>
      <c r="N76" s="307" t="n"/>
      <c r="O76" s="307" t="n"/>
      <c r="P76" s="307" t="n"/>
      <c r="Q76" s="307" t="n"/>
      <c r="R76" s="307" t="n"/>
      <c r="S76" s="307" t="n"/>
      <c r="T76" s="307" t="n"/>
      <c r="U76" s="307" t="n"/>
    </row>
    <row r="77" collapsed="1">
      <c r="B77" s="60" t="inlineStr">
        <is>
          <t>Memo: % of Global (ex-China) E-Comm. + Online Travel</t>
        </is>
      </c>
      <c r="D77" s="307">
        <f>+D70/D76</f>
        <v/>
      </c>
      <c r="E77" s="307">
        <f>+E70/E76</f>
        <v/>
      </c>
      <c r="F77" s="307">
        <f>+F70/F76</f>
        <v/>
      </c>
      <c r="G77" s="307">
        <f>+G70/G76</f>
        <v/>
      </c>
      <c r="H77" s="307">
        <f>+H70/H76</f>
        <v/>
      </c>
      <c r="I77" s="307">
        <f>+I70/I76</f>
        <v/>
      </c>
      <c r="J77" s="307" t="n"/>
      <c r="K77" s="307" t="n"/>
      <c r="L77" s="307" t="n"/>
      <c r="M77" s="307" t="n"/>
      <c r="N77" s="307" t="n"/>
      <c r="O77" s="307" t="n"/>
      <c r="P77" s="307" t="n"/>
      <c r="Q77" s="307" t="n"/>
      <c r="R77" s="307" t="n"/>
      <c r="S77" s="307" t="n"/>
      <c r="T77" s="307" t="n"/>
      <c r="U77" s="307" t="n"/>
    </row>
    <row r="79">
      <c r="B79" t="inlineStr">
        <is>
          <t>META Other Revenue</t>
        </is>
      </c>
      <c r="D79" s="64">
        <f>+D83</f>
        <v/>
      </c>
      <c r="E79" s="64">
        <f>+E83</f>
        <v/>
      </c>
      <c r="F79" s="64">
        <f>+F83</f>
        <v/>
      </c>
      <c r="G79" s="64">
        <f>+G83</f>
        <v/>
      </c>
      <c r="H79" s="64">
        <f>+H83</f>
        <v/>
      </c>
      <c r="I79" s="64">
        <f>+I83</f>
        <v/>
      </c>
      <c r="J79" s="64">
        <f>+J83</f>
        <v/>
      </c>
      <c r="K79" s="64">
        <f>+J79*(1+K80)</f>
        <v/>
      </c>
      <c r="L79" s="64">
        <f>+K79*(1+L80)</f>
        <v/>
      </c>
      <c r="M79" s="64">
        <f>+L79*(1+M80)</f>
        <v/>
      </c>
      <c r="N79" s="64">
        <f>+M79*(1+N80)</f>
        <v/>
      </c>
      <c r="O79" s="64">
        <f>+N79*(1+O80)</f>
        <v/>
      </c>
      <c r="P79" s="64">
        <f>+O79*(1+P80)</f>
        <v/>
      </c>
      <c r="Q79" s="64">
        <f>+P79*(1+Q80)</f>
        <v/>
      </c>
      <c r="R79" s="64">
        <f>+Q79*(1+R80)</f>
        <v/>
      </c>
      <c r="S79" s="64">
        <f>+R79*(1+S80)</f>
        <v/>
      </c>
      <c r="T79" s="64">
        <f>+S79*(1+T80)</f>
        <v/>
      </c>
      <c r="U79" s="64">
        <f>+T79*(1+U80)</f>
        <v/>
      </c>
      <c r="W79" s="303">
        <f>+IFERROR((I79/D79)^0.2-1,"n/a")</f>
        <v/>
      </c>
      <c r="X79" s="303">
        <f>+IFERROR((J79/D79)^(1/6)-1,"n/a")</f>
        <v/>
      </c>
      <c r="Y79" s="303">
        <f>+IFERROR((O79/J79)^(1/5)-1,"n/a")</f>
        <v/>
      </c>
      <c r="Z79" s="303">
        <f>+IFERROR((T79/J79)^(1/10)-1,"n/a")</f>
        <v/>
      </c>
    </row>
    <row r="80">
      <c r="B80" s="60" t="inlineStr">
        <is>
          <t>Y/Y % Change</t>
        </is>
      </c>
      <c r="E80" s="304">
        <f>+IFERROR(E79/D79-1,"n/a")</f>
        <v/>
      </c>
      <c r="F80" s="304">
        <f>+IFERROR(F79/E79-1,"n/a")</f>
        <v/>
      </c>
      <c r="G80" s="304">
        <f>+IFERROR(G79/F79-1,"n/a")</f>
        <v/>
      </c>
      <c r="H80" s="304">
        <f>+IFERROR(H79/G79-1,"n/a")</f>
        <v/>
      </c>
      <c r="I80" s="304">
        <f>+IFERROR(I79/H79-1,"n/a")</f>
        <v/>
      </c>
      <c r="J80" s="304">
        <f>+IFERROR(J79/I79-1,"n/a")</f>
        <v/>
      </c>
      <c r="K80" s="305" t="n">
        <v>0.1</v>
      </c>
      <c r="L80" s="305" t="n">
        <v>0.1</v>
      </c>
      <c r="M80" s="305" t="n">
        <v>0.1</v>
      </c>
      <c r="N80" s="305" t="n">
        <v>0.1</v>
      </c>
      <c r="O80" s="305" t="n">
        <v>0.1</v>
      </c>
      <c r="P80" s="305" t="n">
        <v>0.1</v>
      </c>
      <c r="Q80" s="305" t="n">
        <v>0.1</v>
      </c>
      <c r="R80" s="305" t="n">
        <v>0.1</v>
      </c>
      <c r="S80" s="305" t="n">
        <v>0.1</v>
      </c>
      <c r="T80" s="305" t="n">
        <v>0.1</v>
      </c>
      <c r="U80" s="305" t="n">
        <v>0.1</v>
      </c>
    </row>
    <row r="82">
      <c r="B82" t="inlineStr">
        <is>
          <t>META Ad Revenue</t>
        </is>
      </c>
      <c r="D82" s="80">
        <f>+D42</f>
        <v/>
      </c>
      <c r="E82" s="80">
        <f>+E42</f>
        <v/>
      </c>
      <c r="F82" s="80">
        <f>+F42</f>
        <v/>
      </c>
      <c r="G82" s="80">
        <f>+G42</f>
        <v/>
      </c>
      <c r="H82" s="80">
        <f>+H42</f>
        <v/>
      </c>
      <c r="I82" s="80">
        <f>+I42</f>
        <v/>
      </c>
      <c r="J82" s="80">
        <f>+J42</f>
        <v/>
      </c>
      <c r="K82" s="64">
        <f>+K70</f>
        <v/>
      </c>
      <c r="L82" s="64">
        <f>+L70</f>
        <v/>
      </c>
      <c r="M82" s="64">
        <f>+M70</f>
        <v/>
      </c>
      <c r="N82" s="64">
        <f>+N70</f>
        <v/>
      </c>
      <c r="O82" s="64">
        <f>+O70</f>
        <v/>
      </c>
      <c r="P82" s="64">
        <f>+P70</f>
        <v/>
      </c>
      <c r="Q82" s="64">
        <f>+Q70</f>
        <v/>
      </c>
      <c r="R82" s="64">
        <f>+R70</f>
        <v/>
      </c>
      <c r="S82" s="64">
        <f>+S70</f>
        <v/>
      </c>
      <c r="T82" s="64">
        <f>+T70</f>
        <v/>
      </c>
      <c r="U82" s="64">
        <f>+U70</f>
        <v/>
      </c>
      <c r="W82" s="303">
        <f>+IFERROR((I82/D82)^0.2-1,"n/a")</f>
        <v/>
      </c>
      <c r="X82" s="303">
        <f>+IFERROR((J82/D82)^(1/6)-1,"n/a")</f>
        <v/>
      </c>
      <c r="Y82" s="303">
        <f>+IFERROR((O82/J82)^(1/5)-1,"n/a")</f>
        <v/>
      </c>
      <c r="Z82" s="303">
        <f>+IFERROR((T82/J82)^(1/10)-1,"n/a")</f>
        <v/>
      </c>
    </row>
    <row r="83" ht="13.5" customHeight="1">
      <c r="B83" t="inlineStr">
        <is>
          <t>META Other Revenue</t>
        </is>
      </c>
      <c r="D83" s="72">
        <f>+D43</f>
        <v/>
      </c>
      <c r="E83" s="72">
        <f>+E43</f>
        <v/>
      </c>
      <c r="F83" s="72">
        <f>+F43</f>
        <v/>
      </c>
      <c r="G83" s="72">
        <f>+G43</f>
        <v/>
      </c>
      <c r="H83" s="72">
        <f>+H43</f>
        <v/>
      </c>
      <c r="I83" s="72">
        <f>+I43</f>
        <v/>
      </c>
      <c r="J83" s="72">
        <f>+J43</f>
        <v/>
      </c>
      <c r="K83" s="65">
        <f>+K79</f>
        <v/>
      </c>
      <c r="L83" s="65">
        <f>+L79</f>
        <v/>
      </c>
      <c r="M83" s="65">
        <f>+M79</f>
        <v/>
      </c>
      <c r="N83" s="65">
        <f>+N79</f>
        <v/>
      </c>
      <c r="O83" s="65">
        <f>+O79</f>
        <v/>
      </c>
      <c r="P83" s="65">
        <f>+P79</f>
        <v/>
      </c>
      <c r="Q83" s="65">
        <f>+Q79</f>
        <v/>
      </c>
      <c r="R83" s="65">
        <f>+R79</f>
        <v/>
      </c>
      <c r="S83" s="65">
        <f>+S79</f>
        <v/>
      </c>
      <c r="T83" s="65">
        <f>+T79</f>
        <v/>
      </c>
      <c r="U83" s="65">
        <f>+U79</f>
        <v/>
      </c>
      <c r="W83" s="311">
        <f>+IFERROR((I83/D83)^0.2-1,"n/a")</f>
        <v/>
      </c>
      <c r="X83" s="311">
        <f>+IFERROR((J83/D83)^(1/6)-1,"n/a")</f>
        <v/>
      </c>
      <c r="Y83" s="311">
        <f>+IFERROR((O83/J83)^(1/5)-1,"n/a")</f>
        <v/>
      </c>
      <c r="Z83" s="311">
        <f>+IFERROR((T83/J83)^(1/10)-1,"n/a")</f>
        <v/>
      </c>
    </row>
    <row r="84" customFormat="1" s="44">
      <c r="B84" s="110" t="inlineStr">
        <is>
          <t>META Other Revenue</t>
        </is>
      </c>
      <c r="D84" s="111">
        <f>SUM(D82:D83)</f>
        <v/>
      </c>
      <c r="E84" s="111">
        <f>SUM(E82:E83)</f>
        <v/>
      </c>
      <c r="F84" s="111">
        <f>SUM(F82:F83)</f>
        <v/>
      </c>
      <c r="G84" s="111">
        <f>SUM(G82:G83)</f>
        <v/>
      </c>
      <c r="H84" s="111">
        <f>SUM(H82:H83)</f>
        <v/>
      </c>
      <c r="I84" s="111">
        <f>SUM(I82:I83)</f>
        <v/>
      </c>
      <c r="J84" s="111">
        <f>SUM(J82:J83)</f>
        <v/>
      </c>
      <c r="K84" s="111">
        <f>SUM(K82:K83)</f>
        <v/>
      </c>
      <c r="L84" s="111">
        <f>SUM(L82:L83)</f>
        <v/>
      </c>
      <c r="M84" s="111">
        <f>SUM(M82:M83)</f>
        <v/>
      </c>
      <c r="N84" s="111">
        <f>SUM(N82:N83)</f>
        <v/>
      </c>
      <c r="O84" s="111">
        <f>SUM(O82:O83)</f>
        <v/>
      </c>
      <c r="P84" s="111">
        <f>SUM(P82:P83)</f>
        <v/>
      </c>
      <c r="Q84" s="111">
        <f>SUM(Q82:Q83)</f>
        <v/>
      </c>
      <c r="R84" s="111">
        <f>SUM(R82:R83)</f>
        <v/>
      </c>
      <c r="S84" s="111">
        <f>SUM(S82:S83)</f>
        <v/>
      </c>
      <c r="T84" s="111">
        <f>SUM(T82:T83)</f>
        <v/>
      </c>
      <c r="U84" s="111">
        <f>SUM(U82:U83)</f>
        <v/>
      </c>
      <c r="W84" s="308">
        <f>+IFERROR((I84/D84)^0.2-1,"n/a")</f>
        <v/>
      </c>
      <c r="X84" s="308">
        <f>+IFERROR((J84/D84)^(1/6)-1,"n/a")</f>
        <v/>
      </c>
      <c r="Y84" s="308">
        <f>+IFERROR((O84/J84)^(1/5)-1,"n/a")</f>
        <v/>
      </c>
      <c r="Z84" s="308">
        <f>+IFERROR((T84/J84)^(1/10)-1,"n/a")</f>
        <v/>
      </c>
    </row>
    <row r="85">
      <c r="B85" s="101" t="inlineStr">
        <is>
          <t>Y/Y % Change</t>
        </is>
      </c>
      <c r="E85" s="304">
        <f>+IFERROR(E84/D84-1,"n/a")</f>
        <v/>
      </c>
      <c r="F85" s="304">
        <f>+IFERROR(F84/E84-1,"n/a")</f>
        <v/>
      </c>
      <c r="G85" s="304">
        <f>+IFERROR(G84/F84-1,"n/a")</f>
        <v/>
      </c>
      <c r="H85" s="304">
        <f>+IFERROR(H84/G84-1,"n/a")</f>
        <v/>
      </c>
      <c r="I85" s="304">
        <f>+IFERROR(I84/H84-1,"n/a")</f>
        <v/>
      </c>
      <c r="J85" s="304">
        <f>+IFERROR(J84/I84-1,"n/a")</f>
        <v/>
      </c>
      <c r="K85" s="304">
        <f>+IFERROR(K84/J84-1,"n/a")</f>
        <v/>
      </c>
      <c r="L85" s="304">
        <f>+IFERROR(L84/K84-1,"n/a")</f>
        <v/>
      </c>
      <c r="M85" s="304">
        <f>+IFERROR(M84/L84-1,"n/a")</f>
        <v/>
      </c>
      <c r="N85" s="304">
        <f>+IFERROR(N84/M84-1,"n/a")</f>
        <v/>
      </c>
      <c r="O85" s="304">
        <f>+IFERROR(O84/N84-1,"n/a")</f>
        <v/>
      </c>
      <c r="P85" s="304">
        <f>+IFERROR(P84/O84-1,"n/a")</f>
        <v/>
      </c>
      <c r="Q85" s="304">
        <f>+IFERROR(Q84/P84-1,"n/a")</f>
        <v/>
      </c>
      <c r="R85" s="304">
        <f>+IFERROR(R84/Q84-1,"n/a")</f>
        <v/>
      </c>
      <c r="S85" s="304">
        <f>+IFERROR(S84/R84-1,"n/a")</f>
        <v/>
      </c>
      <c r="T85" s="304">
        <f>+IFERROR(T84/S84-1,"n/a")</f>
        <v/>
      </c>
      <c r="U85" s="304">
        <f>+IFERROR(U84/T84-1,"n/a")</f>
        <v/>
      </c>
    </row>
    <row r="86">
      <c r="B86" s="101" t="inlineStr">
        <is>
          <t>Y/Y % Change, cFX</t>
        </is>
      </c>
      <c r="E86" s="312">
        <f>+E46</f>
        <v/>
      </c>
      <c r="F86" s="312">
        <f>+F46</f>
        <v/>
      </c>
      <c r="G86" s="312">
        <f>+G46</f>
        <v/>
      </c>
      <c r="H86" s="312">
        <f>+H46</f>
        <v/>
      </c>
      <c r="I86" s="312">
        <f>+I46</f>
        <v/>
      </c>
      <c r="J86" s="312">
        <f>+J46</f>
        <v/>
      </c>
      <c r="K86" s="304">
        <f>+K85</f>
        <v/>
      </c>
      <c r="L86" s="304">
        <f>+L85</f>
        <v/>
      </c>
      <c r="M86" s="304">
        <f>+M85</f>
        <v/>
      </c>
      <c r="N86" s="304">
        <f>+N85</f>
        <v/>
      </c>
      <c r="O86" s="304">
        <f>+O85</f>
        <v/>
      </c>
      <c r="P86" s="304">
        <f>+P85</f>
        <v/>
      </c>
      <c r="Q86" s="304">
        <f>+Q85</f>
        <v/>
      </c>
      <c r="R86" s="304">
        <f>+R85</f>
        <v/>
      </c>
      <c r="S86" s="304">
        <f>+S85</f>
        <v/>
      </c>
      <c r="T86" s="304">
        <f>+T85</f>
        <v/>
      </c>
      <c r="U86" s="304">
        <f>+U85</f>
        <v/>
      </c>
    </row>
    <row r="87">
      <c r="B87" s="101" t="n"/>
      <c r="E87" s="309" t="n"/>
      <c r="F87" s="309" t="n"/>
      <c r="G87" s="309" t="n"/>
      <c r="H87" s="309" t="n"/>
      <c r="I87" s="309" t="n"/>
      <c r="J87" s="309" t="n"/>
    </row>
    <row r="88">
      <c r="B88" s="52" t="inlineStr">
        <is>
          <t>Case 3 - Downside Case</t>
        </is>
      </c>
      <c r="C88" s="53" t="n"/>
    </row>
    <row r="90">
      <c r="B90" t="inlineStr">
        <is>
          <t>Global (ex-China) Consumer Spending</t>
        </is>
      </c>
      <c r="D90" s="80">
        <f>+D50</f>
        <v/>
      </c>
      <c r="E90" s="80">
        <f>+E50</f>
        <v/>
      </c>
      <c r="F90" s="80">
        <f>+F50</f>
        <v/>
      </c>
      <c r="G90" s="80">
        <f>+G50</f>
        <v/>
      </c>
      <c r="H90" s="80">
        <f>+H50</f>
        <v/>
      </c>
      <c r="I90" s="80">
        <f>+H90*(1+I91)</f>
        <v/>
      </c>
      <c r="J90" s="80">
        <f>+I90*(1+J91)</f>
        <v/>
      </c>
      <c r="K90" s="80">
        <f>+J90*(1+K91)</f>
        <v/>
      </c>
      <c r="L90" s="80">
        <f>+K90*(1+L91)</f>
        <v/>
      </c>
      <c r="M90" s="80">
        <f>+L90*(1+M91)</f>
        <v/>
      </c>
      <c r="N90" s="80">
        <f>+M90*(1+N91)</f>
        <v/>
      </c>
      <c r="O90" s="80">
        <f>+N90*(1+O91)</f>
        <v/>
      </c>
      <c r="P90" s="80">
        <f>+O90*(1+P91)</f>
        <v/>
      </c>
      <c r="Q90" s="80">
        <f>+P90*(1+Q91)</f>
        <v/>
      </c>
      <c r="R90" s="80">
        <f>+Q90*(1+R91)</f>
        <v/>
      </c>
      <c r="S90" s="80">
        <f>+R90*(1+S91)</f>
        <v/>
      </c>
      <c r="T90" s="80">
        <f>+S90*(1+T91)</f>
        <v/>
      </c>
      <c r="U90" s="80">
        <f>+T90*(1+U91)</f>
        <v/>
      </c>
      <c r="W90" s="303">
        <f>+IFERROR((I90/D90)^0.2-1,"n/a")</f>
        <v/>
      </c>
      <c r="X90" s="303">
        <f>+IFERROR((J90/D90)^(1/6)-1,"n/a")</f>
        <v/>
      </c>
      <c r="Y90" s="303">
        <f>+IFERROR((O90/J90)^(1/5)-1,"n/a")</f>
        <v/>
      </c>
      <c r="Z90" s="303">
        <f>+IFERROR((T90/J90)^(1/10)-1,"n/a")</f>
        <v/>
      </c>
    </row>
    <row r="91">
      <c r="B91" s="60" t="inlineStr">
        <is>
          <t>Y/Y % Change</t>
        </is>
      </c>
      <c r="E91" s="304">
        <f>+IFERROR(E90/D90-1,"n/a")</f>
        <v/>
      </c>
      <c r="F91" s="304">
        <f>+IFERROR(F90/E90-1,"n/a")</f>
        <v/>
      </c>
      <c r="G91" s="304">
        <f>+IFERROR(G90/F90-1,"n/a")</f>
        <v/>
      </c>
      <c r="H91" s="304">
        <f>+IFERROR(H90/G90-1,"n/a")</f>
        <v/>
      </c>
      <c r="I91" s="305" t="n">
        <v>0.04</v>
      </c>
      <c r="J91" s="305" t="n">
        <v>0.03</v>
      </c>
      <c r="K91" s="305" t="n">
        <v>0.03</v>
      </c>
      <c r="L91" s="305" t="n">
        <v>0.03</v>
      </c>
      <c r="M91" s="305" t="n">
        <v>0.03</v>
      </c>
      <c r="N91" s="305" t="n">
        <v>0.03</v>
      </c>
      <c r="O91" s="305" t="n">
        <v>0.03</v>
      </c>
      <c r="P91" s="305" t="n">
        <v>0.03</v>
      </c>
      <c r="Q91" s="305" t="n">
        <v>0.03</v>
      </c>
      <c r="R91" s="305" t="n">
        <v>0.03</v>
      </c>
      <c r="S91" s="305" t="n">
        <v>0.03</v>
      </c>
      <c r="T91" s="305" t="n">
        <v>0.03</v>
      </c>
      <c r="U91" s="305" t="n">
        <v>0.03</v>
      </c>
    </row>
    <row r="92" hidden="1" outlineLevel="1">
      <c r="B92" s="60" t="inlineStr">
        <is>
          <t>Memo: US Consumer Spending</t>
        </is>
      </c>
      <c r="D92" s="100">
        <f>+D52</f>
        <v/>
      </c>
      <c r="E92" s="100">
        <f>+E52</f>
        <v/>
      </c>
      <c r="F92" s="100">
        <f>+F52</f>
        <v/>
      </c>
      <c r="G92" s="100">
        <f>+G52</f>
        <v/>
      </c>
      <c r="H92" s="100">
        <f>+H52</f>
        <v/>
      </c>
      <c r="I92" s="100">
        <f>+I52</f>
        <v/>
      </c>
      <c r="J92" s="305" t="n"/>
      <c r="K92" s="305" t="n"/>
      <c r="L92" s="305" t="n"/>
      <c r="M92" s="305" t="n"/>
      <c r="N92" s="305" t="n"/>
      <c r="O92" s="305" t="n"/>
      <c r="P92" s="305" t="n"/>
      <c r="Q92" s="305" t="n"/>
      <c r="R92" s="305" t="n"/>
      <c r="S92" s="305" t="n"/>
      <c r="T92" s="305" t="n"/>
      <c r="U92" s="305" t="n"/>
    </row>
    <row r="93" collapsed="1"/>
    <row r="94">
      <c r="B94" t="inlineStr">
        <is>
          <t>Global (ex-China) Total Ad Spend</t>
        </is>
      </c>
      <c r="D94" s="80">
        <f>+D54</f>
        <v/>
      </c>
      <c r="E94" s="80">
        <f>+E54</f>
        <v/>
      </c>
      <c r="F94" s="80">
        <f>+F54</f>
        <v/>
      </c>
      <c r="G94" s="80">
        <f>+G54</f>
        <v/>
      </c>
      <c r="H94" s="80">
        <f>+H54</f>
        <v/>
      </c>
      <c r="I94" s="80">
        <f>+I54</f>
        <v/>
      </c>
      <c r="J94" s="80">
        <f>+I94*(1+J95)</f>
        <v/>
      </c>
      <c r="K94" s="80">
        <f>+J94*(1+K95)</f>
        <v/>
      </c>
      <c r="L94" s="80">
        <f>+K94*(1+L95)</f>
        <v/>
      </c>
      <c r="M94" s="80">
        <f>+L94*(1+M95)</f>
        <v/>
      </c>
      <c r="N94" s="80">
        <f>+M94*(1+N95)</f>
        <v/>
      </c>
      <c r="O94" s="80">
        <f>+N94*(1+O95)</f>
        <v/>
      </c>
      <c r="P94" s="80">
        <f>+O94*(1+P95)</f>
        <v/>
      </c>
      <c r="Q94" s="80">
        <f>+P94*(1+Q95)</f>
        <v/>
      </c>
      <c r="R94" s="80">
        <f>+Q94*(1+R95)</f>
        <v/>
      </c>
      <c r="S94" s="80">
        <f>+R94*(1+S95)</f>
        <v/>
      </c>
      <c r="T94" s="80">
        <f>+S94*(1+T95)</f>
        <v/>
      </c>
      <c r="U94" s="80">
        <f>+T94*(1+U95)</f>
        <v/>
      </c>
      <c r="W94" s="303">
        <f>+IFERROR((I94/D94)^0.2-1,"n/a")</f>
        <v/>
      </c>
      <c r="X94" s="303">
        <f>+IFERROR((J94/D94)^(1/6)-1,"n/a")</f>
        <v/>
      </c>
      <c r="Y94" s="303">
        <f>+IFERROR((O94/J94)^(1/5)-1,"n/a")</f>
        <v/>
      </c>
      <c r="Z94" s="303">
        <f>+IFERROR((T94/J94)^(1/10)-1,"n/a")</f>
        <v/>
      </c>
    </row>
    <row r="95">
      <c r="B95" s="60" t="inlineStr">
        <is>
          <t>Y/Y % Change</t>
        </is>
      </c>
      <c r="E95" s="304">
        <f>+IFERROR(E94/D94-1,"n/a")</f>
        <v/>
      </c>
      <c r="F95" s="304">
        <f>+IFERROR(F94/E94-1,"n/a")</f>
        <v/>
      </c>
      <c r="G95" s="304">
        <f>+IFERROR(G94/F94-1,"n/a")</f>
        <v/>
      </c>
      <c r="H95" s="304">
        <f>+IFERROR(H94/G94-1,"n/a")</f>
        <v/>
      </c>
      <c r="I95" s="304">
        <f>+IFERROR(I94/H94-1,"n/a")</f>
        <v/>
      </c>
      <c r="J95" s="305" t="n">
        <v>0.06</v>
      </c>
      <c r="K95" s="305" t="n">
        <v>0.06</v>
      </c>
      <c r="L95" s="305" t="n">
        <v>0.06</v>
      </c>
      <c r="M95" s="305" t="n">
        <v>0.06</v>
      </c>
      <c r="N95" s="305" t="n">
        <v>0.06</v>
      </c>
      <c r="O95" s="305" t="n">
        <v>0.06</v>
      </c>
      <c r="P95" s="305" t="n">
        <v>0.06</v>
      </c>
      <c r="Q95" s="305" t="n">
        <v>0.06</v>
      </c>
      <c r="R95" s="305" t="n">
        <v>0.06</v>
      </c>
      <c r="S95" s="305" t="n">
        <v>0.06</v>
      </c>
      <c r="T95" s="305" t="n">
        <v>0.06</v>
      </c>
      <c r="U95" s="305" t="n">
        <v>0.06</v>
      </c>
    </row>
    <row r="96">
      <c r="B96" s="60" t="inlineStr">
        <is>
          <t>% of Global (ex-China) Consumer Spending</t>
        </is>
      </c>
      <c r="D96" s="306">
        <f>+IFERROR(D94/D90,"n/a")</f>
        <v/>
      </c>
      <c r="E96" s="306">
        <f>+IFERROR(E94/E90,"n/a")</f>
        <v/>
      </c>
      <c r="F96" s="306">
        <f>+IFERROR(F94/F90,"n/a")</f>
        <v/>
      </c>
      <c r="G96" s="306">
        <f>+IFERROR(G94/G90,"n/a")</f>
        <v/>
      </c>
      <c r="H96" s="306">
        <f>+IFERROR(H94/H90,"n/a")</f>
        <v/>
      </c>
      <c r="I96" s="306">
        <f>+IFERROR(I94/I90,"n/a")</f>
        <v/>
      </c>
      <c r="J96" s="306">
        <f>+IFERROR(J94/J90,"n/a")</f>
        <v/>
      </c>
      <c r="K96" s="306">
        <f>+IFERROR(K94/K90,"n/a")</f>
        <v/>
      </c>
      <c r="L96" s="306">
        <f>+IFERROR(L94/L90,"n/a")</f>
        <v/>
      </c>
      <c r="M96" s="306">
        <f>+IFERROR(M94/M90,"n/a")</f>
        <v/>
      </c>
      <c r="N96" s="306">
        <f>+IFERROR(N94/N90,"n/a")</f>
        <v/>
      </c>
      <c r="O96" s="306">
        <f>+IFERROR(O94/O90,"n/a")</f>
        <v/>
      </c>
      <c r="P96" s="306">
        <f>+IFERROR(P94/P90,"n/a")</f>
        <v/>
      </c>
      <c r="Q96" s="306">
        <f>+IFERROR(Q94/Q90,"n/a")</f>
        <v/>
      </c>
      <c r="R96" s="306">
        <f>+IFERROR(R94/R90,"n/a")</f>
        <v/>
      </c>
      <c r="S96" s="306">
        <f>+IFERROR(S94/S90,"n/a")</f>
        <v/>
      </c>
      <c r="T96" s="306">
        <f>+IFERROR(T94/T90,"n/a")</f>
        <v/>
      </c>
      <c r="U96" s="306">
        <f>+IFERROR(U94/U90,"n/a")</f>
        <v/>
      </c>
    </row>
    <row r="97" hidden="1" outlineLevel="1">
      <c r="B97" s="60" t="inlineStr">
        <is>
          <t xml:space="preserve">Memo: US Total Ad Spend </t>
        </is>
      </c>
      <c r="D97" s="100">
        <f>+D57</f>
        <v/>
      </c>
      <c r="E97" s="100">
        <f>+E57</f>
        <v/>
      </c>
      <c r="F97" s="100">
        <f>+F57</f>
        <v/>
      </c>
      <c r="G97" s="100">
        <f>+G57</f>
        <v/>
      </c>
      <c r="H97" s="100">
        <f>+H57</f>
        <v/>
      </c>
      <c r="I97" s="100">
        <f>+I57</f>
        <v/>
      </c>
      <c r="J97" s="306" t="n"/>
      <c r="K97" s="306" t="n"/>
      <c r="L97" s="306" t="n"/>
      <c r="M97" s="306" t="n"/>
      <c r="N97" s="306" t="n"/>
      <c r="O97" s="306" t="n"/>
      <c r="P97" s="306" t="n"/>
      <c r="Q97" s="306" t="n"/>
      <c r="R97" s="306" t="n"/>
      <c r="S97" s="306" t="n"/>
      <c r="T97" s="306" t="n"/>
      <c r="U97" s="306" t="n"/>
    </row>
    <row r="98" collapsed="1">
      <c r="B98" s="60" t="inlineStr">
        <is>
          <t>Memo: US Total Ad Spend as % of Consumer Spending</t>
        </is>
      </c>
      <c r="D98" s="307">
        <f>IFERROR(D97/D92,"n/a")</f>
        <v/>
      </c>
      <c r="E98" s="307">
        <f>IFERROR(E97/E92,"n/a")</f>
        <v/>
      </c>
      <c r="F98" s="307">
        <f>IFERROR(F97/F92,"n/a")</f>
        <v/>
      </c>
      <c r="G98" s="307">
        <f>IFERROR(G97/G92,"n/a")</f>
        <v/>
      </c>
      <c r="H98" s="307">
        <f>IFERROR(H97/H92,"n/a")</f>
        <v/>
      </c>
      <c r="I98" s="307">
        <f>IFERROR(I97/I92,"n/a")</f>
        <v/>
      </c>
      <c r="J98" s="306" t="n"/>
      <c r="K98" s="306" t="n"/>
      <c r="L98" s="306" t="n"/>
      <c r="M98" s="306" t="n"/>
      <c r="N98" s="306" t="n"/>
      <c r="O98" s="306" t="n"/>
      <c r="P98" s="306" t="n"/>
      <c r="Q98" s="306" t="n"/>
      <c r="R98" s="306" t="n"/>
      <c r="S98" s="306" t="n"/>
      <c r="T98" s="306" t="n"/>
      <c r="U98" s="306" t="n"/>
    </row>
    <row r="100">
      <c r="B100" t="inlineStr">
        <is>
          <t>Global (ex-China) Digital Ad Spend</t>
        </is>
      </c>
      <c r="D100" s="80">
        <f>+D60</f>
        <v/>
      </c>
      <c r="E100" s="80">
        <f>+E60</f>
        <v/>
      </c>
      <c r="F100" s="80">
        <f>+F60</f>
        <v/>
      </c>
      <c r="G100" s="80">
        <f>+G60</f>
        <v/>
      </c>
      <c r="H100" s="80">
        <f>+H60</f>
        <v/>
      </c>
      <c r="I100" s="80">
        <f>+I60</f>
        <v/>
      </c>
      <c r="J100" s="80">
        <f>+I100*(1+J101)</f>
        <v/>
      </c>
      <c r="K100" s="80">
        <f>+K94-K107</f>
        <v/>
      </c>
      <c r="L100" s="80">
        <f>+L94-L107</f>
        <v/>
      </c>
      <c r="M100" s="80">
        <f>+M94-M107</f>
        <v/>
      </c>
      <c r="N100" s="80">
        <f>+N94-N107</f>
        <v/>
      </c>
      <c r="O100" s="80">
        <f>+O94-O107</f>
        <v/>
      </c>
      <c r="P100" s="80">
        <f>+P94-P107</f>
        <v/>
      </c>
      <c r="Q100" s="80">
        <f>+Q94-Q107</f>
        <v/>
      </c>
      <c r="R100" s="80">
        <f>+R94-R107</f>
        <v/>
      </c>
      <c r="S100" s="80">
        <f>+S94-S107</f>
        <v/>
      </c>
      <c r="T100" s="80">
        <f>+T94-T107</f>
        <v/>
      </c>
      <c r="U100" s="80">
        <f>+U94-U107</f>
        <v/>
      </c>
      <c r="W100" s="303">
        <f>+IFERROR((I100/D100)^0.2-1,"n/a")</f>
        <v/>
      </c>
      <c r="X100" s="303">
        <f>+IFERROR((J100/D100)^(1/6)-1,"n/a")</f>
        <v/>
      </c>
      <c r="Y100" s="303">
        <f>+IFERROR((O100/J100)^(1/5)-1,"n/a")</f>
        <v/>
      </c>
      <c r="Z100" s="303">
        <f>+IFERROR((T100/J100)^(1/10)-1,"n/a")</f>
        <v/>
      </c>
    </row>
    <row r="101">
      <c r="B101" s="60" t="inlineStr">
        <is>
          <t>Y/Y % Change</t>
        </is>
      </c>
      <c r="E101" s="304">
        <f>+IFERROR(E100/D100-1,"n/a")</f>
        <v/>
      </c>
      <c r="F101" s="304">
        <f>+IFERROR(F100/E100-1,"n/a")</f>
        <v/>
      </c>
      <c r="G101" s="304">
        <f>+IFERROR(G100/F100-1,"n/a")</f>
        <v/>
      </c>
      <c r="H101" s="304">
        <f>+IFERROR(H100/G100-1,"n/a")</f>
        <v/>
      </c>
      <c r="I101" s="304">
        <f>+IFERROR(I100/H100-1,"n/a")</f>
        <v/>
      </c>
      <c r="J101" s="305" t="n">
        <v>0.12</v>
      </c>
      <c r="K101" s="304">
        <f>+IFERROR(K100/J100-1,"n/a")</f>
        <v/>
      </c>
      <c r="L101" s="304">
        <f>+IFERROR(L100/K100-1,"n/a")</f>
        <v/>
      </c>
      <c r="M101" s="304">
        <f>+IFERROR(M100/L100-1,"n/a")</f>
        <v/>
      </c>
      <c r="N101" s="304">
        <f>+IFERROR(N100/M100-1,"n/a")</f>
        <v/>
      </c>
      <c r="O101" s="304">
        <f>+IFERROR(O100/N100-1,"n/a")</f>
        <v/>
      </c>
      <c r="P101" s="304">
        <f>+IFERROR(P100/O100-1,"n/a")</f>
        <v/>
      </c>
      <c r="Q101" s="304">
        <f>+IFERROR(Q100/P100-1,"n/a")</f>
        <v/>
      </c>
      <c r="R101" s="304">
        <f>+IFERROR(R100/Q100-1,"n/a")</f>
        <v/>
      </c>
      <c r="S101" s="304">
        <f>+IFERROR(S100/R100-1,"n/a")</f>
        <v/>
      </c>
      <c r="T101" s="304">
        <f>+IFERROR(T100/S100-1,"n/a")</f>
        <v/>
      </c>
      <c r="U101" s="304">
        <f>+IFERROR(U100/T100-1,"n/a")</f>
        <v/>
      </c>
    </row>
    <row r="102">
      <c r="B102" s="60" t="inlineStr">
        <is>
          <t>% of Global (ex-China) Total Ad Spend</t>
        </is>
      </c>
      <c r="D102" s="306">
        <f>+IFERROR(D100/D94,"n/a")</f>
        <v/>
      </c>
      <c r="E102" s="306">
        <f>+IFERROR(E100/E94,"n/a")</f>
        <v/>
      </c>
      <c r="F102" s="306">
        <f>+IFERROR(F100/F94,"n/a")</f>
        <v/>
      </c>
      <c r="G102" s="306">
        <f>+IFERROR(G100/G94,"n/a")</f>
        <v/>
      </c>
      <c r="H102" s="306">
        <f>+IFERROR(H100/H94,"n/a")</f>
        <v/>
      </c>
      <c r="I102" s="306">
        <f>+IFERROR(I100/I94,"n/a")</f>
        <v/>
      </c>
      <c r="J102" s="306">
        <f>+IFERROR(J100/J94,"n/a")</f>
        <v/>
      </c>
      <c r="K102" s="306">
        <f>+IFERROR(K100/K94,"n/a")</f>
        <v/>
      </c>
      <c r="L102" s="306">
        <f>+IFERROR(L100/L94,"n/a")</f>
        <v/>
      </c>
      <c r="M102" s="306">
        <f>+IFERROR(M100/M94,"n/a")</f>
        <v/>
      </c>
      <c r="N102" s="306">
        <f>+IFERROR(N100/N94,"n/a")</f>
        <v/>
      </c>
      <c r="O102" s="306">
        <f>+IFERROR(O100/O94,"n/a")</f>
        <v/>
      </c>
      <c r="P102" s="306">
        <f>+IFERROR(P100/P94,"n/a")</f>
        <v/>
      </c>
      <c r="Q102" s="306">
        <f>+IFERROR(Q100/Q94,"n/a")</f>
        <v/>
      </c>
      <c r="R102" s="306">
        <f>+IFERROR(R100/R94,"n/a")</f>
        <v/>
      </c>
      <c r="S102" s="306">
        <f>+IFERROR(S100/S94,"n/a")</f>
        <v/>
      </c>
      <c r="T102" s="306">
        <f>+IFERROR(T100/T94,"n/a")</f>
        <v/>
      </c>
      <c r="U102" s="306">
        <f>+IFERROR(U100/U94,"n/a")</f>
        <v/>
      </c>
    </row>
    <row r="103" hidden="1" outlineLevel="1">
      <c r="B103" s="60" t="inlineStr">
        <is>
          <t>Memo: US Digital Ad Spend</t>
        </is>
      </c>
      <c r="D103" s="100">
        <f>+D63</f>
        <v/>
      </c>
      <c r="E103" s="100">
        <f>+E63</f>
        <v/>
      </c>
      <c r="F103" s="100">
        <f>+F63</f>
        <v/>
      </c>
      <c r="G103" s="100">
        <f>+G63</f>
        <v/>
      </c>
      <c r="H103" s="100">
        <f>+H63</f>
        <v/>
      </c>
      <c r="I103" s="100">
        <f>+I63</f>
        <v/>
      </c>
      <c r="J103" s="306" t="n"/>
      <c r="K103" s="306" t="n"/>
      <c r="L103" s="306" t="n"/>
      <c r="M103" s="306" t="n"/>
      <c r="N103" s="306" t="n"/>
      <c r="O103" s="306" t="n"/>
      <c r="P103" s="306" t="n"/>
      <c r="Q103" s="306" t="n"/>
      <c r="R103" s="306" t="n"/>
      <c r="S103" s="306" t="n"/>
      <c r="T103" s="306" t="n"/>
      <c r="U103" s="306" t="n"/>
    </row>
    <row r="104" collapsed="1">
      <c r="B104" s="60" t="inlineStr">
        <is>
          <t>Memo: US Digital Ad Spend as % of Total Ad Spend</t>
        </is>
      </c>
      <c r="D104" s="306">
        <f>+D103/D97</f>
        <v/>
      </c>
      <c r="E104" s="306">
        <f>+E103/E97</f>
        <v/>
      </c>
      <c r="F104" s="306">
        <f>+F103/F97</f>
        <v/>
      </c>
      <c r="G104" s="306">
        <f>+G103/G97</f>
        <v/>
      </c>
      <c r="H104" s="306">
        <f>+H103/H97</f>
        <v/>
      </c>
      <c r="I104" s="306">
        <f>+I103/I97</f>
        <v/>
      </c>
      <c r="J104" s="306" t="n"/>
      <c r="K104" s="306" t="n"/>
      <c r="L104" s="306" t="n"/>
      <c r="M104" s="306" t="n"/>
      <c r="N104" s="306" t="n"/>
      <c r="O104" s="306" t="n"/>
      <c r="P104" s="306" t="n"/>
      <c r="Q104" s="306" t="n"/>
      <c r="R104" s="306" t="n"/>
      <c r="S104" s="306" t="n"/>
      <c r="T104" s="306" t="n"/>
      <c r="U104" s="306" t="n"/>
    </row>
    <row r="105">
      <c r="B105" s="60" t="n"/>
      <c r="D105" s="306" t="n"/>
      <c r="E105" s="306" t="n"/>
      <c r="F105" s="306" t="n"/>
      <c r="G105" s="306" t="n"/>
      <c r="H105" s="306" t="n"/>
      <c r="I105" s="306" t="n"/>
    </row>
    <row r="106">
      <c r="B106" s="62" t="inlineStr">
        <is>
          <t>Memo:</t>
        </is>
      </c>
      <c r="D106" s="306" t="n"/>
      <c r="E106" s="306" t="n"/>
      <c r="F106" s="306" t="n"/>
      <c r="G106" s="306" t="n"/>
      <c r="H106" s="306" t="n"/>
      <c r="I106" s="306" t="n"/>
    </row>
    <row r="107">
      <c r="B107" s="60" t="inlineStr">
        <is>
          <t>Global (ex-China) Non-Digital Ad Spend</t>
        </is>
      </c>
      <c r="D107" s="100">
        <f>+D94-D100</f>
        <v/>
      </c>
      <c r="E107" s="100">
        <f>+E94-E100</f>
        <v/>
      </c>
      <c r="F107" s="100">
        <f>+F94-F100</f>
        <v/>
      </c>
      <c r="G107" s="100">
        <f>+G94-G100</f>
        <v/>
      </c>
      <c r="H107" s="100">
        <f>+H94-H100</f>
        <v/>
      </c>
      <c r="I107" s="100">
        <f>+I94-I100</f>
        <v/>
      </c>
      <c r="J107" s="100">
        <f>+J94-J100</f>
        <v/>
      </c>
      <c r="K107" s="100">
        <f>+J107*(1+K108)</f>
        <v/>
      </c>
      <c r="L107" s="100">
        <f>+K107*(1+L108)</f>
        <v/>
      </c>
      <c r="M107" s="100">
        <f>+L107*(1+M108)</f>
        <v/>
      </c>
      <c r="N107" s="100">
        <f>+M107*(1+N108)</f>
        <v/>
      </c>
      <c r="O107" s="100">
        <f>+N107*(1+O108)</f>
        <v/>
      </c>
      <c r="P107" s="100">
        <f>+O107*(1+P108)</f>
        <v/>
      </c>
      <c r="Q107" s="100">
        <f>+P107*(1+Q108)</f>
        <v/>
      </c>
      <c r="R107" s="100">
        <f>+Q107*(1+R108)</f>
        <v/>
      </c>
      <c r="S107" s="100">
        <f>+R107*(1+S108)</f>
        <v/>
      </c>
      <c r="T107" s="100">
        <f>+S107*(1+T108)</f>
        <v/>
      </c>
      <c r="U107" s="100">
        <f>+T107*(1+U108)</f>
        <v/>
      </c>
      <c r="W107" s="304">
        <f>+IFERROR((I107/D107)^0.2-1,"n/a")</f>
        <v/>
      </c>
      <c r="X107" s="304">
        <f>+IFERROR((J107/D107)^(1/6)-1,"n/a")</f>
        <v/>
      </c>
      <c r="Y107" s="304">
        <f>+IFERROR((O107/J107)^(1/5)-1,"n/a")</f>
        <v/>
      </c>
      <c r="Z107" s="304">
        <f>+IFERROR((T107/J107)^(1/10)-1,"n/a")</f>
        <v/>
      </c>
    </row>
    <row r="108">
      <c r="B108" s="101" t="inlineStr">
        <is>
          <t>Y/Y % Change</t>
        </is>
      </c>
      <c r="D108" s="306" t="n"/>
      <c r="E108" s="304">
        <f>+IFERROR(E107/D107-1,"n/a")</f>
        <v/>
      </c>
      <c r="F108" s="304">
        <f>+IFERROR(F107/E107-1,"n/a")</f>
        <v/>
      </c>
      <c r="G108" s="304">
        <f>+IFERROR(G107/F107-1,"n/a")</f>
        <v/>
      </c>
      <c r="H108" s="304">
        <f>+IFERROR(H107/G107-1,"n/a")</f>
        <v/>
      </c>
      <c r="I108" s="304">
        <f>+IFERROR(I107/H107-1,"n/a")</f>
        <v/>
      </c>
      <c r="J108" s="304">
        <f>+IFERROR(J107/I107-1,"n/a")</f>
        <v/>
      </c>
      <c r="K108" s="305" t="n">
        <v>-0.02</v>
      </c>
      <c r="L108" s="305" t="n">
        <v>-0.02</v>
      </c>
      <c r="M108" s="305" t="n">
        <v>-0.02</v>
      </c>
      <c r="N108" s="305" t="n">
        <v>-0.02</v>
      </c>
      <c r="O108" s="305" t="n">
        <v>-0.02</v>
      </c>
      <c r="P108" s="305" t="n">
        <v>-0.02</v>
      </c>
      <c r="Q108" s="305" t="n">
        <v>-0.02</v>
      </c>
      <c r="R108" s="305" t="n">
        <v>-0.02</v>
      </c>
      <c r="S108" s="305" t="n">
        <v>-0.02</v>
      </c>
      <c r="T108" s="305" t="n">
        <v>-0.02</v>
      </c>
      <c r="U108" s="305" t="n">
        <v>-0.02</v>
      </c>
    </row>
    <row r="110" customFormat="1" s="44">
      <c r="B110" s="44" t="inlineStr">
        <is>
          <t>META Ad Revenue</t>
        </is>
      </c>
      <c r="D110" s="111">
        <f>+D122</f>
        <v/>
      </c>
      <c r="E110" s="111">
        <f>+E122</f>
        <v/>
      </c>
      <c r="F110" s="111">
        <f>+F122</f>
        <v/>
      </c>
      <c r="G110" s="111">
        <f>+G122</f>
        <v/>
      </c>
      <c r="H110" s="111">
        <f>+H122</f>
        <v/>
      </c>
      <c r="I110" s="111">
        <f>+I122</f>
        <v/>
      </c>
      <c r="J110" s="111">
        <f>+J122</f>
        <v/>
      </c>
      <c r="K110" s="111">
        <f>+K113*K100</f>
        <v/>
      </c>
      <c r="L110" s="111">
        <f>+L113*L100</f>
        <v/>
      </c>
      <c r="M110" s="111">
        <f>+M113*M100</f>
        <v/>
      </c>
      <c r="N110" s="111">
        <f>+N113*N100</f>
        <v/>
      </c>
      <c r="O110" s="111">
        <f>+O113*O100</f>
        <v/>
      </c>
      <c r="P110" s="111">
        <f>+P113*P100</f>
        <v/>
      </c>
      <c r="Q110" s="111">
        <f>+Q113*Q100</f>
        <v/>
      </c>
      <c r="R110" s="111">
        <f>+R113*R100</f>
        <v/>
      </c>
      <c r="S110" s="111">
        <f>+S113*S100</f>
        <v/>
      </c>
      <c r="T110" s="111">
        <f>+T113*T100</f>
        <v/>
      </c>
      <c r="U110" s="111">
        <f>+U113*U100</f>
        <v/>
      </c>
      <c r="W110" s="308">
        <f>+IFERROR((I110/D110)^0.2-1,"n/a")</f>
        <v/>
      </c>
      <c r="X110" s="308">
        <f>+IFERROR((J110/D110)^(1/6)-1,"n/a")</f>
        <v/>
      </c>
      <c r="Y110" s="308">
        <f>+IFERROR((O110/J110)^(1/5)-1,"n/a")</f>
        <v/>
      </c>
      <c r="Z110" s="308">
        <f>+IFERROR((T110/J110)^(1/10)-1,"n/a")</f>
        <v/>
      </c>
    </row>
    <row r="111">
      <c r="B111" s="60" t="inlineStr">
        <is>
          <t>Y/Y % Change</t>
        </is>
      </c>
      <c r="E111" s="304">
        <f>+IFERROR(E110/D110-1,"n/a")</f>
        <v/>
      </c>
      <c r="F111" s="304">
        <f>+IFERROR(F110/E110-1,"n/a")</f>
        <v/>
      </c>
      <c r="G111" s="304">
        <f>+IFERROR(G110/F110-1,"n/a")</f>
        <v/>
      </c>
      <c r="H111" s="304">
        <f>+IFERROR(H110/G110-1,"n/a")</f>
        <v/>
      </c>
      <c r="I111" s="304">
        <f>+IFERROR(I110/H110-1,"n/a")</f>
        <v/>
      </c>
      <c r="J111" s="304">
        <f>+IFERROR(J110/I110-1,"n/a")</f>
        <v/>
      </c>
      <c r="K111" s="304">
        <f>+IFERROR(K110/J110-1,"n/a")</f>
        <v/>
      </c>
      <c r="L111" s="304">
        <f>+IFERROR(L110/K110-1,"n/a")</f>
        <v/>
      </c>
      <c r="M111" s="304">
        <f>+IFERROR(M110/L110-1,"n/a")</f>
        <v/>
      </c>
      <c r="N111" s="304">
        <f>+IFERROR(N110/M110-1,"n/a")</f>
        <v/>
      </c>
      <c r="O111" s="304">
        <f>+IFERROR(O110/N110-1,"n/a")</f>
        <v/>
      </c>
      <c r="P111" s="304">
        <f>+IFERROR(P110/O110-1,"n/a")</f>
        <v/>
      </c>
      <c r="Q111" s="304">
        <f>+IFERROR(Q110/P110-1,"n/a")</f>
        <v/>
      </c>
      <c r="R111" s="304">
        <f>+IFERROR(R110/Q110-1,"n/a")</f>
        <v/>
      </c>
      <c r="S111" s="304">
        <f>+IFERROR(S110/R110-1,"n/a")</f>
        <v/>
      </c>
      <c r="T111" s="304">
        <f>+IFERROR(T110/S110-1,"n/a")</f>
        <v/>
      </c>
      <c r="U111" s="304">
        <f>+IFERROR(U110/T110-1,"n/a")</f>
        <v/>
      </c>
    </row>
    <row r="112">
      <c r="B112" s="60" t="inlineStr">
        <is>
          <t>Y/Y % Change, cFX</t>
        </is>
      </c>
      <c r="E112" s="304">
        <f>+E72</f>
        <v/>
      </c>
      <c r="F112" s="304">
        <f>+F72</f>
        <v/>
      </c>
      <c r="G112" s="304">
        <f>+G72</f>
        <v/>
      </c>
      <c r="H112" s="304">
        <f>+H72</f>
        <v/>
      </c>
      <c r="I112" s="304">
        <f>+I72</f>
        <v/>
      </c>
      <c r="J112" s="304">
        <f>+J72</f>
        <v/>
      </c>
      <c r="K112" s="304">
        <f>+K111</f>
        <v/>
      </c>
      <c r="L112" s="304">
        <f>+L111</f>
        <v/>
      </c>
      <c r="M112" s="304">
        <f>+M111</f>
        <v/>
      </c>
      <c r="N112" s="304">
        <f>+N111</f>
        <v/>
      </c>
      <c r="O112" s="304">
        <f>+O111</f>
        <v/>
      </c>
      <c r="P112" s="304">
        <f>+P111</f>
        <v/>
      </c>
      <c r="Q112" s="304">
        <f>+Q111</f>
        <v/>
      </c>
      <c r="R112" s="304">
        <f>+R111</f>
        <v/>
      </c>
      <c r="S112" s="304">
        <f>+S111</f>
        <v/>
      </c>
      <c r="T112" s="304">
        <f>+T111</f>
        <v/>
      </c>
      <c r="U112" s="304">
        <f>+U111</f>
        <v/>
      </c>
    </row>
    <row r="113">
      <c r="B113" s="60" t="inlineStr">
        <is>
          <t>% of Global (ex-China) Digital Ad Spend</t>
        </is>
      </c>
      <c r="D113" s="306">
        <f>+IFERROR(D110/D100,"n/a")</f>
        <v/>
      </c>
      <c r="E113" s="306">
        <f>+IFERROR(E110/E100,"n/a")</f>
        <v/>
      </c>
      <c r="F113" s="306">
        <f>+IFERROR(F110/F100,"n/a")</f>
        <v/>
      </c>
      <c r="G113" s="306">
        <f>+IFERROR(G110/G100,"n/a")</f>
        <v/>
      </c>
      <c r="H113" s="306">
        <f>+IFERROR(H110/H100,"n/a")</f>
        <v/>
      </c>
      <c r="I113" s="306">
        <f>+IFERROR(I110/I100,"n/a")</f>
        <v/>
      </c>
      <c r="J113" s="307">
        <f>+IFERROR(J110/J100,"n/a")</f>
        <v/>
      </c>
      <c r="K113" s="310">
        <f>+J113</f>
        <v/>
      </c>
      <c r="L113" s="310">
        <f>+K113</f>
        <v/>
      </c>
      <c r="M113" s="310">
        <f>+L113</f>
        <v/>
      </c>
      <c r="N113" s="310">
        <f>+M113</f>
        <v/>
      </c>
      <c r="O113" s="310">
        <f>+N113</f>
        <v/>
      </c>
      <c r="P113" s="310">
        <f>+O113</f>
        <v/>
      </c>
      <c r="Q113" s="310">
        <f>+P113</f>
        <v/>
      </c>
      <c r="R113" s="310">
        <f>+Q113</f>
        <v/>
      </c>
      <c r="S113" s="310">
        <f>+R113</f>
        <v/>
      </c>
      <c r="T113" s="310">
        <f>+S113</f>
        <v/>
      </c>
      <c r="U113" s="310">
        <f>+T113</f>
        <v/>
      </c>
    </row>
    <row r="114">
      <c r="B114" s="60" t="inlineStr">
        <is>
          <t>% of Global (ex-China) Total Ad Spend</t>
        </is>
      </c>
      <c r="D114" s="307">
        <f>+IFERROR(D110/D94,"n/a")</f>
        <v/>
      </c>
      <c r="E114" s="307">
        <f>+IFERROR(E110/E94,"n/a")</f>
        <v/>
      </c>
      <c r="F114" s="307">
        <f>+IFERROR(F110/F94,"n/a")</f>
        <v/>
      </c>
      <c r="G114" s="307">
        <f>+IFERROR(G110/G94,"n/a")</f>
        <v/>
      </c>
      <c r="H114" s="307">
        <f>+IFERROR(H110/H94,"n/a")</f>
        <v/>
      </c>
      <c r="I114" s="307">
        <f>+IFERROR(I110/I94,"n/a")</f>
        <v/>
      </c>
      <c r="J114" s="307">
        <f>+IFERROR(J110/J94,"n/a")</f>
        <v/>
      </c>
      <c r="K114" s="307">
        <f>+IFERROR(K110/K94,"n/a")</f>
        <v/>
      </c>
      <c r="L114" s="307">
        <f>+IFERROR(L110/L94,"n/a")</f>
        <v/>
      </c>
      <c r="M114" s="307">
        <f>+IFERROR(M110/M94,"n/a")</f>
        <v/>
      </c>
      <c r="N114" s="307">
        <f>+IFERROR(N110/N94,"n/a")</f>
        <v/>
      </c>
      <c r="O114" s="307">
        <f>+IFERROR(O110/O94,"n/a")</f>
        <v/>
      </c>
      <c r="P114" s="307">
        <f>+IFERROR(P110/P94,"n/a")</f>
        <v/>
      </c>
      <c r="Q114" s="307">
        <f>+IFERROR(Q110/Q94,"n/a")</f>
        <v/>
      </c>
      <c r="R114" s="307">
        <f>+IFERROR(R110/R94,"n/a")</f>
        <v/>
      </c>
      <c r="S114" s="307">
        <f>+IFERROR(S110/S94,"n/a")</f>
        <v/>
      </c>
      <c r="T114" s="307">
        <f>+IFERROR(T110/T94,"n/a")</f>
        <v/>
      </c>
      <c r="U114" s="307">
        <f>+IFERROR(U110/U94,"n/a")</f>
        <v/>
      </c>
    </row>
    <row r="115">
      <c r="B115" s="60" t="inlineStr">
        <is>
          <t>% of Global (ex-China) Consumer Spending</t>
        </is>
      </c>
      <c r="D115" s="307">
        <f>+IFERROR(D110/D90,"n/a")</f>
        <v/>
      </c>
      <c r="E115" s="307">
        <f>+IFERROR(E110/E90,"n/a")</f>
        <v/>
      </c>
      <c r="F115" s="307">
        <f>+IFERROR(F110/F90,"n/a")</f>
        <v/>
      </c>
      <c r="G115" s="307">
        <f>+IFERROR(G110/G90,"n/a")</f>
        <v/>
      </c>
      <c r="H115" s="307">
        <f>+IFERROR(H110/H90,"n/a")</f>
        <v/>
      </c>
      <c r="I115" s="307">
        <f>+IFERROR(I110/I90,"n/a")</f>
        <v/>
      </c>
      <c r="J115" s="307">
        <f>+IFERROR(J110/J90,"n/a")</f>
        <v/>
      </c>
      <c r="K115" s="307">
        <f>+IFERROR(K110/K90,"n/a")</f>
        <v/>
      </c>
      <c r="L115" s="307">
        <f>+IFERROR(L110/L90,"n/a")</f>
        <v/>
      </c>
      <c r="M115" s="307">
        <f>+IFERROR(M110/M90,"n/a")</f>
        <v/>
      </c>
      <c r="N115" s="307">
        <f>+IFERROR(N110/N90,"n/a")</f>
        <v/>
      </c>
      <c r="O115" s="307">
        <f>+IFERROR(O110/O90,"n/a")</f>
        <v/>
      </c>
      <c r="P115" s="307">
        <f>+IFERROR(P110/P90,"n/a")</f>
        <v/>
      </c>
      <c r="Q115" s="307">
        <f>+IFERROR(Q110/Q90,"n/a")</f>
        <v/>
      </c>
      <c r="R115" s="307">
        <f>+IFERROR(R110/R90,"n/a")</f>
        <v/>
      </c>
      <c r="S115" s="307">
        <f>+IFERROR(S110/S90,"n/a")</f>
        <v/>
      </c>
      <c r="T115" s="307">
        <f>+IFERROR(T110/T90,"n/a")</f>
        <v/>
      </c>
      <c r="U115" s="307">
        <f>+IFERROR(U110/U90,"n/a")</f>
        <v/>
      </c>
    </row>
    <row r="116" hidden="1" outlineLevel="1">
      <c r="B116" s="60" t="inlineStr">
        <is>
          <t>Memo: Global (ex-China) E-Commerce Sales (incl. Online Travel)</t>
        </is>
      </c>
      <c r="D116" s="100">
        <f>+D76</f>
        <v/>
      </c>
      <c r="E116" s="100">
        <f>+E76</f>
        <v/>
      </c>
      <c r="F116" s="100">
        <f>+F76</f>
        <v/>
      </c>
      <c r="G116" s="100">
        <f>+G76</f>
        <v/>
      </c>
      <c r="H116" s="100">
        <f>+H76</f>
        <v/>
      </c>
      <c r="I116" s="100">
        <f>+I76</f>
        <v/>
      </c>
      <c r="J116" s="307" t="n"/>
      <c r="K116" s="307" t="n"/>
      <c r="L116" s="307" t="n"/>
      <c r="M116" s="307" t="n"/>
      <c r="N116" s="307" t="n"/>
      <c r="O116" s="307" t="n"/>
      <c r="P116" s="307" t="n"/>
      <c r="Q116" s="307" t="n"/>
      <c r="R116" s="307" t="n"/>
      <c r="S116" s="307" t="n"/>
      <c r="T116" s="307" t="n"/>
      <c r="U116" s="307" t="n"/>
    </row>
    <row r="117" collapsed="1">
      <c r="B117" s="60" t="inlineStr">
        <is>
          <t>Memo: % of Global (ex-China) E-Comm. + Online Travel</t>
        </is>
      </c>
      <c r="D117" s="307">
        <f>+D110/D116</f>
        <v/>
      </c>
      <c r="E117" s="307">
        <f>+E110/E116</f>
        <v/>
      </c>
      <c r="F117" s="307">
        <f>+F110/F116</f>
        <v/>
      </c>
      <c r="G117" s="307">
        <f>+G110/G116</f>
        <v/>
      </c>
      <c r="H117" s="307">
        <f>+H110/H116</f>
        <v/>
      </c>
      <c r="I117" s="307">
        <f>+I110/I116</f>
        <v/>
      </c>
      <c r="J117" s="307" t="n"/>
      <c r="K117" s="307" t="n"/>
      <c r="L117" s="307" t="n"/>
      <c r="M117" s="307" t="n"/>
      <c r="N117" s="307" t="n"/>
      <c r="O117" s="307" t="n"/>
      <c r="P117" s="307" t="n"/>
      <c r="Q117" s="307" t="n"/>
      <c r="R117" s="307" t="n"/>
      <c r="S117" s="307" t="n"/>
      <c r="T117" s="307" t="n"/>
      <c r="U117" s="307" t="n"/>
    </row>
    <row r="119">
      <c r="B119" t="inlineStr">
        <is>
          <t>META Other Revenue</t>
        </is>
      </c>
      <c r="D119" s="64">
        <f>+D123</f>
        <v/>
      </c>
      <c r="E119" s="64">
        <f>+E123</f>
        <v/>
      </c>
      <c r="F119" s="64">
        <f>+F123</f>
        <v/>
      </c>
      <c r="G119" s="64">
        <f>+G123</f>
        <v/>
      </c>
      <c r="H119" s="64">
        <f>+H123</f>
        <v/>
      </c>
      <c r="I119" s="64">
        <f>+I123</f>
        <v/>
      </c>
      <c r="J119" s="64">
        <f>+J123</f>
        <v/>
      </c>
      <c r="K119" s="64">
        <f>+J119*(1+K120)</f>
        <v/>
      </c>
      <c r="L119" s="64">
        <f>+K119*(1+L120)</f>
        <v/>
      </c>
      <c r="M119" s="64">
        <f>+L119*(1+M120)</f>
        <v/>
      </c>
      <c r="N119" s="64">
        <f>+M119*(1+N120)</f>
        <v/>
      </c>
      <c r="O119" s="64">
        <f>+N119*(1+O120)</f>
        <v/>
      </c>
      <c r="P119" s="64">
        <f>+O119*(1+P120)</f>
        <v/>
      </c>
      <c r="Q119" s="64">
        <f>+P119*(1+Q120)</f>
        <v/>
      </c>
      <c r="R119" s="64">
        <f>+Q119*(1+R120)</f>
        <v/>
      </c>
      <c r="S119" s="64">
        <f>+R119*(1+S120)</f>
        <v/>
      </c>
      <c r="T119" s="64">
        <f>+S119*(1+T120)</f>
        <v/>
      </c>
      <c r="U119" s="64">
        <f>+T119*(1+U120)</f>
        <v/>
      </c>
      <c r="W119" s="303">
        <f>+IFERROR((I119/D119)^0.2-1,"n/a")</f>
        <v/>
      </c>
      <c r="X119" s="303">
        <f>+IFERROR((J119/D119)^(1/6)-1,"n/a")</f>
        <v/>
      </c>
      <c r="Y119" s="303">
        <f>+IFERROR((O119/J119)^(1/5)-1,"n/a")</f>
        <v/>
      </c>
      <c r="Z119" s="303">
        <f>+IFERROR((T119/J119)^(1/10)-1,"n/a")</f>
        <v/>
      </c>
    </row>
    <row r="120">
      <c r="B120" s="60" t="inlineStr">
        <is>
          <t>Y/Y % Change</t>
        </is>
      </c>
      <c r="E120" s="304">
        <f>+IFERROR(E119/D119-1,"n/a")</f>
        <v/>
      </c>
      <c r="F120" s="304">
        <f>+IFERROR(F119/E119-1,"n/a")</f>
        <v/>
      </c>
      <c r="G120" s="304">
        <f>+IFERROR(G119/F119-1,"n/a")</f>
        <v/>
      </c>
      <c r="H120" s="304">
        <f>+IFERROR(H119/G119-1,"n/a")</f>
        <v/>
      </c>
      <c r="I120" s="304">
        <f>+IFERROR(I119/H119-1,"n/a")</f>
        <v/>
      </c>
      <c r="J120" s="304">
        <f>+IFERROR(J119/I119-1,"n/a")</f>
        <v/>
      </c>
      <c r="K120" s="305" t="n">
        <v>0.05</v>
      </c>
      <c r="L120" s="305" t="n">
        <v>0.05</v>
      </c>
      <c r="M120" s="305" t="n">
        <v>0.05</v>
      </c>
      <c r="N120" s="305" t="n">
        <v>0.05</v>
      </c>
      <c r="O120" s="305" t="n">
        <v>0.05</v>
      </c>
      <c r="P120" s="305" t="n">
        <v>0.05</v>
      </c>
      <c r="Q120" s="305" t="n">
        <v>0.05</v>
      </c>
      <c r="R120" s="305" t="n">
        <v>0.05</v>
      </c>
      <c r="S120" s="305" t="n">
        <v>0.05</v>
      </c>
      <c r="T120" s="305" t="n">
        <v>0.05</v>
      </c>
      <c r="U120" s="305" t="n">
        <v>0.05</v>
      </c>
    </row>
    <row r="122">
      <c r="B122" t="inlineStr">
        <is>
          <t>META Ad Revenue</t>
        </is>
      </c>
      <c r="D122" s="80">
        <f>+D82</f>
        <v/>
      </c>
      <c r="E122" s="80">
        <f>+E82</f>
        <v/>
      </c>
      <c r="F122" s="80">
        <f>+F82</f>
        <v/>
      </c>
      <c r="G122" s="80">
        <f>+G82</f>
        <v/>
      </c>
      <c r="H122" s="80">
        <f>+H82</f>
        <v/>
      </c>
      <c r="I122" s="80">
        <f>+I82</f>
        <v/>
      </c>
      <c r="J122" s="80">
        <f>+J82</f>
        <v/>
      </c>
      <c r="K122" s="64">
        <f>+K110</f>
        <v/>
      </c>
      <c r="L122" s="64">
        <f>+L110</f>
        <v/>
      </c>
      <c r="M122" s="64">
        <f>+M110</f>
        <v/>
      </c>
      <c r="N122" s="64">
        <f>+N110</f>
        <v/>
      </c>
      <c r="O122" s="64">
        <f>+O110</f>
        <v/>
      </c>
      <c r="P122" s="64">
        <f>+P110</f>
        <v/>
      </c>
      <c r="Q122" s="64">
        <f>+Q110</f>
        <v/>
      </c>
      <c r="R122" s="64">
        <f>+R110</f>
        <v/>
      </c>
      <c r="S122" s="64">
        <f>+S110</f>
        <v/>
      </c>
      <c r="T122" s="64">
        <f>+T110</f>
        <v/>
      </c>
      <c r="U122" s="64">
        <f>+U110</f>
        <v/>
      </c>
      <c r="W122" s="303">
        <f>+IFERROR((I122/D122)^0.2-1,"n/a")</f>
        <v/>
      </c>
      <c r="X122" s="303">
        <f>+IFERROR((J122/D122)^(1/6)-1,"n/a")</f>
        <v/>
      </c>
      <c r="Y122" s="303">
        <f>+IFERROR((O122/J122)^(1/5)-1,"n/a")</f>
        <v/>
      </c>
      <c r="Z122" s="303">
        <f>+IFERROR((T122/J122)^(1/10)-1,"n/a")</f>
        <v/>
      </c>
    </row>
    <row r="123" ht="13.5" customHeight="1">
      <c r="B123" t="inlineStr">
        <is>
          <t>META Other Revenue</t>
        </is>
      </c>
      <c r="D123" s="72">
        <f>+D83</f>
        <v/>
      </c>
      <c r="E123" s="72">
        <f>+E83</f>
        <v/>
      </c>
      <c r="F123" s="72">
        <f>+F83</f>
        <v/>
      </c>
      <c r="G123" s="72">
        <f>+G83</f>
        <v/>
      </c>
      <c r="H123" s="72">
        <f>+H83</f>
        <v/>
      </c>
      <c r="I123" s="72">
        <f>+I83</f>
        <v/>
      </c>
      <c r="J123" s="72">
        <f>+J83</f>
        <v/>
      </c>
      <c r="K123" s="65">
        <f>+K119</f>
        <v/>
      </c>
      <c r="L123" s="65">
        <f>+L119</f>
        <v/>
      </c>
      <c r="M123" s="65">
        <f>+M119</f>
        <v/>
      </c>
      <c r="N123" s="65">
        <f>+N119</f>
        <v/>
      </c>
      <c r="O123" s="65">
        <f>+O119</f>
        <v/>
      </c>
      <c r="P123" s="65">
        <f>+P119</f>
        <v/>
      </c>
      <c r="Q123" s="65">
        <f>+Q119</f>
        <v/>
      </c>
      <c r="R123" s="65">
        <f>+R119</f>
        <v/>
      </c>
      <c r="S123" s="65">
        <f>+S119</f>
        <v/>
      </c>
      <c r="T123" s="65">
        <f>+T119</f>
        <v/>
      </c>
      <c r="U123" s="65">
        <f>+U119</f>
        <v/>
      </c>
      <c r="W123" s="311">
        <f>+IFERROR((I123/D123)^0.2-1,"n/a")</f>
        <v/>
      </c>
      <c r="X123" s="311">
        <f>+IFERROR((J123/D123)^(1/6)-1,"n/a")</f>
        <v/>
      </c>
      <c r="Y123" s="311">
        <f>+IFERROR((O123/J123)^(1/5)-1,"n/a")</f>
        <v/>
      </c>
      <c r="Z123" s="311">
        <f>+IFERROR((T123/J123)^(1/10)-1,"n/a")</f>
        <v/>
      </c>
    </row>
    <row r="124" customFormat="1" s="44">
      <c r="B124" s="110" t="inlineStr">
        <is>
          <t>META Other Revenue</t>
        </is>
      </c>
      <c r="D124" s="111">
        <f>SUM(D122:D123)</f>
        <v/>
      </c>
      <c r="E124" s="111">
        <f>SUM(E122:E123)</f>
        <v/>
      </c>
      <c r="F124" s="111">
        <f>SUM(F122:F123)</f>
        <v/>
      </c>
      <c r="G124" s="111">
        <f>SUM(G122:G123)</f>
        <v/>
      </c>
      <c r="H124" s="111">
        <f>SUM(H122:H123)</f>
        <v/>
      </c>
      <c r="I124" s="111">
        <f>SUM(I122:I123)</f>
        <v/>
      </c>
      <c r="J124" s="111">
        <f>SUM(J122:J123)</f>
        <v/>
      </c>
      <c r="K124" s="111">
        <f>SUM(K122:K123)</f>
        <v/>
      </c>
      <c r="L124" s="111">
        <f>SUM(L122:L123)</f>
        <v/>
      </c>
      <c r="M124" s="111">
        <f>SUM(M122:M123)</f>
        <v/>
      </c>
      <c r="N124" s="111">
        <f>SUM(N122:N123)</f>
        <v/>
      </c>
      <c r="O124" s="111">
        <f>SUM(O122:O123)</f>
        <v/>
      </c>
      <c r="P124" s="111">
        <f>SUM(P122:P123)</f>
        <v/>
      </c>
      <c r="Q124" s="111">
        <f>SUM(Q122:Q123)</f>
        <v/>
      </c>
      <c r="R124" s="111">
        <f>SUM(R122:R123)</f>
        <v/>
      </c>
      <c r="S124" s="111">
        <f>SUM(S122:S123)</f>
        <v/>
      </c>
      <c r="T124" s="111">
        <f>SUM(T122:T123)</f>
        <v/>
      </c>
      <c r="U124" s="111">
        <f>SUM(U122:U123)</f>
        <v/>
      </c>
      <c r="W124" s="308">
        <f>+IFERROR((I124/D124)^0.2-1,"n/a")</f>
        <v/>
      </c>
      <c r="X124" s="308">
        <f>+IFERROR((J124/D124)^(1/6)-1,"n/a")</f>
        <v/>
      </c>
      <c r="Y124" s="308">
        <f>+IFERROR((O124/J124)^(1/5)-1,"n/a")</f>
        <v/>
      </c>
      <c r="Z124" s="308">
        <f>+IFERROR((T124/J124)^(1/10)-1,"n/a")</f>
        <v/>
      </c>
    </row>
    <row r="125">
      <c r="B125" s="101" t="inlineStr">
        <is>
          <t>Y/Y % Change</t>
        </is>
      </c>
      <c r="E125" s="304">
        <f>+IFERROR(E124/D124-1,"n/a")</f>
        <v/>
      </c>
      <c r="F125" s="304">
        <f>+IFERROR(F124/E124-1,"n/a")</f>
        <v/>
      </c>
      <c r="G125" s="304">
        <f>+IFERROR(G124/F124-1,"n/a")</f>
        <v/>
      </c>
      <c r="H125" s="304">
        <f>+IFERROR(H124/G124-1,"n/a")</f>
        <v/>
      </c>
      <c r="I125" s="304">
        <f>+IFERROR(I124/H124-1,"n/a")</f>
        <v/>
      </c>
      <c r="J125" s="304">
        <f>+IFERROR(J124/I124-1,"n/a")</f>
        <v/>
      </c>
      <c r="K125" s="304">
        <f>+IFERROR(K124/J124-1,"n/a")</f>
        <v/>
      </c>
      <c r="L125" s="304">
        <f>+IFERROR(L124/K124-1,"n/a")</f>
        <v/>
      </c>
      <c r="M125" s="304">
        <f>+IFERROR(M124/L124-1,"n/a")</f>
        <v/>
      </c>
      <c r="N125" s="304">
        <f>+IFERROR(N124/M124-1,"n/a")</f>
        <v/>
      </c>
      <c r="O125" s="304">
        <f>+IFERROR(O124/N124-1,"n/a")</f>
        <v/>
      </c>
      <c r="P125" s="304">
        <f>+IFERROR(P124/O124-1,"n/a")</f>
        <v/>
      </c>
      <c r="Q125" s="304">
        <f>+IFERROR(Q124/P124-1,"n/a")</f>
        <v/>
      </c>
      <c r="R125" s="304">
        <f>+IFERROR(R124/Q124-1,"n/a")</f>
        <v/>
      </c>
      <c r="S125" s="304">
        <f>+IFERROR(S124/R124-1,"n/a")</f>
        <v/>
      </c>
      <c r="T125" s="304">
        <f>+IFERROR(T124/S124-1,"n/a")</f>
        <v/>
      </c>
      <c r="U125" s="304">
        <f>+IFERROR(U124/T124-1,"n/a")</f>
        <v/>
      </c>
    </row>
    <row r="126">
      <c r="B126" s="101" t="inlineStr">
        <is>
          <t>Y/Y % Change, cFX</t>
        </is>
      </c>
      <c r="E126" s="312">
        <f>+E86</f>
        <v/>
      </c>
      <c r="F126" s="312">
        <f>+F86</f>
        <v/>
      </c>
      <c r="G126" s="312">
        <f>+G86</f>
        <v/>
      </c>
      <c r="H126" s="312">
        <f>+H86</f>
        <v/>
      </c>
      <c r="I126" s="312">
        <f>+I86</f>
        <v/>
      </c>
      <c r="J126" s="312">
        <f>+J86</f>
        <v/>
      </c>
      <c r="K126" s="304">
        <f>+K125</f>
        <v/>
      </c>
      <c r="L126" s="304">
        <f>+L125</f>
        <v/>
      </c>
      <c r="M126" s="304">
        <f>+M125</f>
        <v/>
      </c>
      <c r="N126" s="304">
        <f>+N125</f>
        <v/>
      </c>
      <c r="O126" s="304">
        <f>+O125</f>
        <v/>
      </c>
      <c r="P126" s="304">
        <f>+P125</f>
        <v/>
      </c>
      <c r="Q126" s="304">
        <f>+Q125</f>
        <v/>
      </c>
      <c r="R126" s="304">
        <f>+R125</f>
        <v/>
      </c>
      <c r="S126" s="304">
        <f>+S125</f>
        <v/>
      </c>
      <c r="T126" s="304">
        <f>+T125</f>
        <v/>
      </c>
      <c r="U126" s="304">
        <f>+U125</f>
        <v/>
      </c>
    </row>
    <row r="127">
      <c r="B127" s="101" t="n"/>
      <c r="E127" s="309" t="n"/>
      <c r="F127" s="309" t="n"/>
      <c r="G127" s="309" t="n"/>
      <c r="H127" s="309" t="n"/>
      <c r="I127" s="309" t="n"/>
      <c r="J127" s="309" t="n"/>
    </row>
    <row r="128">
      <c r="B128" s="101" t="n"/>
      <c r="E128" s="309" t="n"/>
      <c r="F128" s="309" t="n"/>
      <c r="G128" s="309" t="n"/>
      <c r="H128" s="309" t="n"/>
      <c r="I128" s="309" t="n"/>
      <c r="J128" s="309" t="n"/>
    </row>
    <row r="129">
      <c r="B129" s="101" t="n"/>
      <c r="E129" s="309" t="n"/>
      <c r="F129" s="309" t="n"/>
      <c r="G129" s="309" t="n"/>
      <c r="H129" s="309" t="n"/>
      <c r="I129" s="309" t="n"/>
      <c r="J129" s="309" t="n"/>
    </row>
    <row r="130">
      <c r="B130" s="101" t="n"/>
      <c r="E130" s="309" t="n"/>
      <c r="F130" s="309" t="n"/>
      <c r="G130" s="309" t="n"/>
      <c r="H130" s="309" t="n"/>
      <c r="I130" s="309" t="n"/>
      <c r="J130" s="309" t="n"/>
    </row>
    <row r="131">
      <c r="B131" s="101" t="n"/>
      <c r="E131" s="309" t="n"/>
      <c r="F131" s="309" t="n"/>
      <c r="G131" s="309" t="n"/>
      <c r="H131" s="309" t="n"/>
      <c r="I131" s="309" t="n"/>
      <c r="J131" s="309" t="n"/>
    </row>
    <row r="132">
      <c r="B132" s="101" t="n"/>
      <c r="E132" s="309" t="n"/>
      <c r="F132" s="309" t="n"/>
      <c r="G132" s="309" t="n"/>
      <c r="H132" s="309" t="n"/>
      <c r="I132" s="309" t="n"/>
      <c r="J132" s="309" t="n"/>
    </row>
    <row r="133">
      <c r="B133" s="101" t="n"/>
      <c r="E133" s="309" t="n"/>
      <c r="F133" s="309" t="n"/>
      <c r="G133" s="309" t="n"/>
      <c r="H133" s="309" t="n"/>
      <c r="I133" s="309" t="n"/>
      <c r="J133" s="309" t="n"/>
    </row>
    <row r="134">
      <c r="B134" s="101" t="n"/>
      <c r="E134" s="309" t="n"/>
      <c r="F134" s="309" t="n"/>
      <c r="G134" s="309" t="n"/>
      <c r="H134" s="309" t="n"/>
      <c r="I134" s="309" t="n"/>
      <c r="J134" s="309" t="n"/>
    </row>
    <row r="135">
      <c r="B135" s="101" t="n"/>
      <c r="E135" s="309" t="n"/>
      <c r="F135" s="309" t="n"/>
      <c r="G135" s="309" t="n"/>
      <c r="H135" s="309" t="n"/>
      <c r="I135" s="309" t="n"/>
      <c r="J135" s="309" t="n"/>
    </row>
    <row r="136">
      <c r="B136" s="101" t="n"/>
      <c r="E136" s="309" t="n"/>
      <c r="F136" s="309" t="n"/>
      <c r="G136" s="309" t="n"/>
      <c r="H136" s="309" t="n"/>
      <c r="I136" s="309" t="n"/>
      <c r="J136" s="309" t="n"/>
    </row>
    <row r="137">
      <c r="B137" s="101" t="n"/>
      <c r="E137" s="309" t="n"/>
      <c r="F137" s="309" t="n"/>
      <c r="G137" s="309" t="n"/>
      <c r="H137" s="309" t="n"/>
      <c r="I137" s="309" t="n"/>
      <c r="J137" s="309" t="n"/>
    </row>
    <row r="138">
      <c r="B138" s="101" t="n"/>
      <c r="E138" s="309" t="n"/>
      <c r="F138" s="309" t="n"/>
      <c r="G138" s="309" t="n"/>
      <c r="H138" s="309" t="n"/>
      <c r="I138" s="309" t="n"/>
      <c r="J138" s="309" t="n"/>
    </row>
    <row r="139">
      <c r="B139" s="101" t="n"/>
      <c r="E139" s="309" t="n"/>
      <c r="F139" s="309" t="n"/>
      <c r="G139" s="309" t="n"/>
      <c r="H139" s="309" t="n"/>
      <c r="I139" s="309" t="n"/>
      <c r="J139" s="309" t="n"/>
    </row>
    <row r="140">
      <c r="B140" s="101" t="n"/>
      <c r="E140" s="309" t="n"/>
      <c r="F140" s="309" t="n"/>
      <c r="G140" s="309" t="n"/>
      <c r="H140" s="309" t="n"/>
      <c r="I140" s="309" t="n"/>
      <c r="J140" s="309" t="n"/>
    </row>
    <row r="141">
      <c r="B141" s="101" t="n"/>
      <c r="E141" s="309" t="n"/>
      <c r="F141" s="309" t="n"/>
      <c r="G141" s="309" t="n"/>
      <c r="H141" s="309" t="n"/>
      <c r="I141" s="309" t="n"/>
      <c r="J141" s="309" t="n"/>
    </row>
    <row r="142">
      <c r="B142" s="101" t="n"/>
      <c r="E142" s="309" t="n"/>
      <c r="F142" s="309" t="n"/>
      <c r="G142" s="309" t="n"/>
      <c r="H142" s="309" t="n"/>
      <c r="I142" s="309" t="n"/>
      <c r="J142" s="309" t="n"/>
    </row>
    <row r="143">
      <c r="B143" s="101" t="n"/>
      <c r="E143" s="309" t="n"/>
      <c r="F143" s="309" t="n"/>
      <c r="G143" s="309" t="n"/>
      <c r="H143" s="309" t="n"/>
      <c r="I143" s="309" t="n"/>
      <c r="J143" s="309" t="n"/>
    </row>
    <row r="144">
      <c r="B144" s="101" t="n"/>
      <c r="E144" s="309" t="n"/>
      <c r="F144" s="309" t="n"/>
      <c r="G144" s="309" t="n"/>
      <c r="H144" s="309" t="n"/>
      <c r="I144" s="309" t="n"/>
      <c r="J144" s="309" t="n"/>
    </row>
    <row r="145">
      <c r="B145" s="101" t="n"/>
      <c r="E145" s="309" t="n"/>
      <c r="F145" s="309" t="n"/>
      <c r="G145" s="309" t="n"/>
      <c r="H145" s="309" t="n"/>
      <c r="I145" s="309" t="n"/>
      <c r="J145" s="309" t="n"/>
    </row>
    <row r="146">
      <c r="B146" s="101" t="n"/>
      <c r="E146" s="309" t="n"/>
      <c r="F146" s="309" t="n"/>
      <c r="G146" s="309" t="n"/>
      <c r="H146" s="309" t="n"/>
      <c r="I146" s="309" t="n"/>
      <c r="J146" s="309" t="n"/>
    </row>
    <row r="147">
      <c r="B147" s="101" t="n"/>
      <c r="E147" s="309" t="n"/>
      <c r="F147" s="309" t="n"/>
      <c r="G147" s="309" t="n"/>
      <c r="H147" s="309" t="n"/>
      <c r="I147" s="309" t="n"/>
      <c r="J147" s="309" t="n"/>
    </row>
    <row r="148">
      <c r="B148" s="101" t="n"/>
      <c r="E148" s="309" t="n"/>
      <c r="F148" s="309" t="n"/>
      <c r="G148" s="309" t="n"/>
      <c r="H148" s="309" t="n"/>
      <c r="I148" s="309" t="n"/>
      <c r="J148" s="309" t="n"/>
    </row>
    <row r="149">
      <c r="B149" s="101" t="n"/>
      <c r="E149" s="309" t="n"/>
      <c r="F149" s="309" t="n"/>
      <c r="G149" s="309" t="n"/>
      <c r="H149" s="309" t="n"/>
      <c r="I149" s="309" t="n"/>
      <c r="J149" s="309" t="n"/>
    </row>
    <row r="150">
      <c r="B150" s="101" t="n"/>
      <c r="E150" s="309" t="n"/>
      <c r="F150" s="309" t="n"/>
      <c r="G150" s="309" t="n"/>
      <c r="H150" s="309" t="n"/>
      <c r="I150" s="309" t="n"/>
      <c r="J150" s="309" t="n"/>
    </row>
    <row r="151">
      <c r="B151" s="101" t="n"/>
      <c r="E151" s="309" t="n"/>
      <c r="F151" s="309" t="n"/>
      <c r="G151" s="309" t="n"/>
      <c r="H151" s="309" t="n"/>
      <c r="I151" s="309" t="n"/>
      <c r="J151" s="309" t="n"/>
    </row>
    <row r="152">
      <c r="B152" s="101" t="n"/>
      <c r="E152" s="309" t="n"/>
      <c r="F152" s="309" t="n"/>
      <c r="G152" s="309" t="n"/>
      <c r="H152" s="309" t="n"/>
      <c r="I152" s="309" t="n"/>
      <c r="J152" s="309" t="n"/>
    </row>
    <row r="153">
      <c r="B153" s="101" t="n"/>
      <c r="E153" s="309" t="n"/>
      <c r="F153" s="309" t="n"/>
      <c r="G153" s="309" t="n"/>
      <c r="H153" s="309" t="n"/>
      <c r="I153" s="309" t="n"/>
      <c r="J153" s="309" t="n"/>
    </row>
    <row r="154">
      <c r="B154" s="101" t="n"/>
      <c r="E154" s="309" t="n"/>
      <c r="F154" s="309" t="n"/>
      <c r="G154" s="309" t="n"/>
      <c r="H154" s="309" t="n"/>
      <c r="I154" s="309" t="n"/>
      <c r="J154" s="309" t="n"/>
    </row>
    <row r="155">
      <c r="B155" s="101" t="n"/>
      <c r="E155" s="309" t="n"/>
      <c r="F155" s="309" t="n"/>
      <c r="G155" s="309" t="n"/>
      <c r="H155" s="309" t="n"/>
      <c r="I155" s="309" t="n"/>
      <c r="J155" s="309" t="n"/>
    </row>
    <row r="156">
      <c r="B156" s="101" t="n"/>
      <c r="E156" s="309" t="n"/>
      <c r="F156" s="309" t="n"/>
      <c r="G156" s="309" t="n"/>
      <c r="H156" s="309" t="n"/>
      <c r="I156" s="309" t="n"/>
      <c r="J156" s="309" t="n"/>
    </row>
    <row r="157">
      <c r="B157" s="101" t="n"/>
      <c r="E157" s="309" t="n"/>
      <c r="F157" s="309" t="n"/>
      <c r="G157" s="309" t="n"/>
      <c r="H157" s="309" t="n"/>
      <c r="I157" s="309" t="n"/>
      <c r="J157" s="309" t="n"/>
    </row>
    <row r="158">
      <c r="B158" s="101" t="n"/>
      <c r="E158" s="309" t="n"/>
      <c r="F158" s="309" t="n"/>
      <c r="G158" s="309" t="n"/>
      <c r="H158" s="309" t="n"/>
      <c r="I158" s="309" t="n"/>
      <c r="J158" s="309" t="n"/>
    </row>
    <row r="159">
      <c r="B159" s="101" t="n"/>
      <c r="E159" s="309" t="n"/>
      <c r="F159" s="309" t="n"/>
      <c r="G159" s="309" t="n"/>
      <c r="H159" s="309" t="n"/>
      <c r="I159" s="309" t="n"/>
      <c r="J159" s="309" t="n"/>
    </row>
    <row r="160">
      <c r="B160" s="101" t="n"/>
      <c r="E160" s="309" t="n"/>
      <c r="F160" s="309" t="n"/>
      <c r="G160" s="309" t="n"/>
      <c r="H160" s="309" t="n"/>
      <c r="I160" s="309" t="n"/>
      <c r="J160" s="309" t="n"/>
    </row>
    <row r="161">
      <c r="B161" s="101" t="n"/>
      <c r="E161" s="309" t="n"/>
      <c r="F161" s="309" t="n"/>
      <c r="G161" s="309" t="n"/>
      <c r="H161" s="309" t="n"/>
      <c r="I161" s="309" t="n"/>
      <c r="J161" s="309" t="n"/>
    </row>
    <row r="162">
      <c r="B162" s="101" t="n"/>
      <c r="E162" s="309" t="n"/>
      <c r="F162" s="309" t="n"/>
      <c r="G162" s="309" t="n"/>
      <c r="H162" s="309" t="n"/>
      <c r="I162" s="309" t="n"/>
      <c r="J162" s="309" t="n"/>
    </row>
  </sheetData>
  <pageMargins left="0.3" right="0.3" top="0.3" bottom="0.3" header="0.3" footer="0.3"/>
  <pageSetup orientation="landscape" scale="48"/>
</worksheet>
</file>

<file path=xl/worksheets/sheet7.xml><?xml version="1.0" encoding="utf-8"?>
<worksheet xmlns="http://schemas.openxmlformats.org/spreadsheetml/2006/main">
  <sheetPr>
    <outlinePr summaryBelow="1" summaryRight="1"/>
    <pageSetUpPr fitToPage="1"/>
  </sheetPr>
  <dimension ref="A1:DD648"/>
  <sheetViews>
    <sheetView view="pageBreakPreview" zoomScale="85" zoomScaleNormal="85" zoomScaleSheetLayoutView="85" workbookViewId="0">
      <pane xSplit="3" ySplit="5" topLeftCell="AX591" activePane="bottomRight" state="frozen"/>
      <selection activeCell="S102" sqref="S102"/>
      <selection pane="topRight" activeCell="S102" sqref="S102"/>
      <selection pane="bottomLeft" activeCell="S102" sqref="S102"/>
      <selection pane="bottomRight" activeCell="BK608" sqref="BK608"/>
    </sheetView>
  </sheetViews>
  <sheetFormatPr baseColWidth="8" defaultRowHeight="11.25" outlineLevelRow="1"/>
  <cols>
    <col width="3.83203125" customWidth="1" min="1" max="1"/>
    <col width="25.83203125" customWidth="1" min="2" max="2"/>
    <col width="2.83203125" customWidth="1" min="3" max="3"/>
    <col hidden="1" outlineLevel="1" width="9.33203125" customWidth="1" min="4" max="39"/>
    <col collapsed="1" width="9.33203125" customWidth="1" min="40" max="40"/>
    <col width="9.33203125" customWidth="1" min="41" max="63"/>
    <col width="2.83203125" customWidth="1" min="64" max="64"/>
    <col width="9.33203125" customWidth="1" min="73" max="74"/>
    <col width="9.33203125" customWidth="1" min="79" max="82"/>
  </cols>
  <sheetData>
    <row r="1">
      <c r="BG1" t="inlineStr">
        <is>
          <t>FQ42023</t>
        </is>
      </c>
      <c r="BH1" t="inlineStr">
        <is>
          <t>FQ12024</t>
        </is>
      </c>
      <c r="BI1" t="inlineStr">
        <is>
          <t>FQ22024</t>
        </is>
      </c>
      <c r="BJ1" t="inlineStr">
        <is>
          <t>FQ32024</t>
        </is>
      </c>
      <c r="BK1" t="inlineStr">
        <is>
          <t>FQ42024</t>
        </is>
      </c>
      <c r="CC1" t="inlineStr">
        <is>
          <t>FY2023</t>
        </is>
      </c>
      <c r="CD1" t="inlineStr">
        <is>
          <t>FY2024</t>
        </is>
      </c>
    </row>
    <row r="2" ht="10.15" customFormat="1" customHeight="1" s="44">
      <c r="B2" s="44" t="inlineStr">
        <is>
          <t>META</t>
        </is>
      </c>
      <c r="BI2" s="111" t="n"/>
      <c r="BK2" s="111" t="n"/>
      <c r="BW2" s="45" t="n"/>
      <c r="BY2" s="4" t="n"/>
      <c r="BZ2" s="4" t="n"/>
      <c r="CD2" s="4">
        <f>+'Simple Model - Case 1'!X2</f>
        <v/>
      </c>
    </row>
    <row r="3" customFormat="1" s="46">
      <c r="B3" s="46" t="inlineStr">
        <is>
          <t>Historical Financials</t>
        </is>
      </c>
    </row>
    <row r="4">
      <c r="B4" s="76" t="inlineStr">
        <is>
          <t>($ in mm)</t>
        </is>
      </c>
      <c r="L4" s="47" t="n"/>
      <c r="M4" s="48" t="n"/>
      <c r="N4" s="49" t="n"/>
      <c r="W4" s="49" t="n"/>
      <c r="AJ4" s="135" t="inlineStr">
        <is>
          <t>Quarterly,</t>
        </is>
      </c>
      <c r="AK4" s="136" t="n"/>
      <c r="AL4" s="136" t="n"/>
      <c r="AM4" s="136" t="n"/>
      <c r="AN4" s="136" t="n"/>
      <c r="AO4" s="136" t="n"/>
      <c r="AP4" s="136" t="n"/>
      <c r="AQ4" s="136" t="n"/>
      <c r="AR4" s="136" t="n"/>
      <c r="AS4" s="136" t="n"/>
      <c r="AT4" s="136" t="n"/>
      <c r="AU4" s="136" t="n"/>
      <c r="AV4" s="136" t="n"/>
      <c r="AW4" s="136" t="n"/>
      <c r="AX4" s="136" t="n"/>
      <c r="AY4" s="136" t="n"/>
      <c r="AZ4" s="136" t="n"/>
      <c r="BA4" s="136" t="n"/>
      <c r="BB4" s="136" t="n"/>
      <c r="BC4" s="136" t="n"/>
      <c r="BD4" s="136" t="n"/>
      <c r="BE4" s="136" t="n"/>
      <c r="BF4" s="136" t="n"/>
      <c r="BG4" s="136" t="n"/>
      <c r="BH4" s="136" t="n"/>
      <c r="BI4" s="136" t="n"/>
      <c r="BJ4" s="136" t="n"/>
      <c r="BK4" s="136" t="n"/>
      <c r="BM4" s="135" t="inlineStr">
        <is>
          <t>FYE December 31,</t>
        </is>
      </c>
      <c r="BN4" s="136" t="n"/>
      <c r="BO4" s="136" t="n"/>
      <c r="BP4" s="136" t="n"/>
      <c r="BQ4" s="137" t="n"/>
      <c r="BR4" s="137" t="n"/>
      <c r="BS4" s="136" t="n"/>
      <c r="BT4" s="136" t="n"/>
      <c r="BU4" s="136" t="n"/>
      <c r="BV4" s="136" t="n"/>
      <c r="BW4" s="136" t="n"/>
      <c r="BX4" s="136" t="n"/>
      <c r="BY4" s="136" t="n"/>
      <c r="BZ4" s="136" t="n"/>
      <c r="CA4" s="136" t="n"/>
      <c r="CB4" s="136" t="n"/>
      <c r="CC4" s="136" t="n"/>
      <c r="CD4" s="136" t="n"/>
    </row>
    <row r="5" ht="13.5" customHeight="1">
      <c r="B5" s="50" t="n"/>
      <c r="D5" s="51" t="inlineStr">
        <is>
          <t>1Q10</t>
        </is>
      </c>
      <c r="E5" s="51" t="inlineStr">
        <is>
          <t>2Q10</t>
        </is>
      </c>
      <c r="F5" s="51" t="inlineStr">
        <is>
          <t>3Q10</t>
        </is>
      </c>
      <c r="G5" s="51" t="inlineStr">
        <is>
          <t>4Q10</t>
        </is>
      </c>
      <c r="H5" s="51" t="inlineStr">
        <is>
          <t>1Q11r</t>
        </is>
      </c>
      <c r="I5" s="51" t="inlineStr">
        <is>
          <t>2Q11r</t>
        </is>
      </c>
      <c r="J5" s="51" t="inlineStr">
        <is>
          <t>3Q11r</t>
        </is>
      </c>
      <c r="K5" s="51" t="inlineStr">
        <is>
          <t>4Q11r</t>
        </is>
      </c>
      <c r="L5" s="51" t="inlineStr">
        <is>
          <t>1Q12r</t>
        </is>
      </c>
      <c r="M5" s="51" t="inlineStr">
        <is>
          <t>2Q12</t>
        </is>
      </c>
      <c r="N5" s="51" t="inlineStr">
        <is>
          <t>3Q12</t>
        </is>
      </c>
      <c r="O5" s="51" t="inlineStr">
        <is>
          <t>4Q12</t>
        </is>
      </c>
      <c r="P5" s="51" t="inlineStr">
        <is>
          <t>1Q13</t>
        </is>
      </c>
      <c r="Q5" s="51" t="inlineStr">
        <is>
          <t>2Q13</t>
        </is>
      </c>
      <c r="R5" s="51" t="inlineStr">
        <is>
          <t>3Q13</t>
        </is>
      </c>
      <c r="S5" s="51" t="inlineStr">
        <is>
          <t>4Q13</t>
        </is>
      </c>
      <c r="T5" s="51" t="inlineStr">
        <is>
          <t>1Q14</t>
        </is>
      </c>
      <c r="U5" s="51" t="inlineStr">
        <is>
          <t>2Q14</t>
        </is>
      </c>
      <c r="V5" s="51" t="inlineStr">
        <is>
          <t>3Q14</t>
        </is>
      </c>
      <c r="W5" s="51" t="inlineStr">
        <is>
          <t>4Q14</t>
        </is>
      </c>
      <c r="X5" s="51" t="inlineStr">
        <is>
          <t>1Q15</t>
        </is>
      </c>
      <c r="Y5" s="51" t="inlineStr">
        <is>
          <t>2Q15</t>
        </is>
      </c>
      <c r="Z5" s="51" t="inlineStr">
        <is>
          <t>3Q15</t>
        </is>
      </c>
      <c r="AA5" s="51" t="inlineStr">
        <is>
          <t>4Q15</t>
        </is>
      </c>
      <c r="AB5" s="51" t="inlineStr">
        <is>
          <t>1Q16r</t>
        </is>
      </c>
      <c r="AC5" s="51" t="inlineStr">
        <is>
          <t>2Q16r</t>
        </is>
      </c>
      <c r="AD5" s="51" t="inlineStr">
        <is>
          <t>3Q16r</t>
        </is>
      </c>
      <c r="AE5" s="51" t="inlineStr">
        <is>
          <t>4Q16</t>
        </is>
      </c>
      <c r="AF5" s="51" t="inlineStr">
        <is>
          <t>1Q17</t>
        </is>
      </c>
      <c r="AG5" s="51" t="inlineStr">
        <is>
          <t>2Q17</t>
        </is>
      </c>
      <c r="AH5" s="51" t="inlineStr">
        <is>
          <t>3Q17</t>
        </is>
      </c>
      <c r="AI5" s="51" t="inlineStr">
        <is>
          <t>4Q17</t>
        </is>
      </c>
      <c r="AJ5" s="51" t="inlineStr">
        <is>
          <t>1Q18</t>
        </is>
      </c>
      <c r="AK5" s="51" t="inlineStr">
        <is>
          <t>2Q18</t>
        </is>
      </c>
      <c r="AL5" s="51" t="inlineStr">
        <is>
          <t>3Q18</t>
        </is>
      </c>
      <c r="AM5" s="51" t="inlineStr">
        <is>
          <t>4Q18</t>
        </is>
      </c>
      <c r="AN5" s="51" t="inlineStr">
        <is>
          <t>1Q19</t>
        </is>
      </c>
      <c r="AO5" s="51" t="inlineStr">
        <is>
          <t>2Q19</t>
        </is>
      </c>
      <c r="AP5" s="51" t="inlineStr">
        <is>
          <t>3Q19</t>
        </is>
      </c>
      <c r="AQ5" s="51" t="inlineStr">
        <is>
          <t>4Q19</t>
        </is>
      </c>
      <c r="AR5" s="51" t="inlineStr">
        <is>
          <t>1Q20</t>
        </is>
      </c>
      <c r="AS5" s="51" t="inlineStr">
        <is>
          <t>2Q20</t>
        </is>
      </c>
      <c r="AT5" s="51" t="inlineStr">
        <is>
          <t>3Q20</t>
        </is>
      </c>
      <c r="AU5" s="51" t="inlineStr">
        <is>
          <t>4Q20</t>
        </is>
      </c>
      <c r="AV5" s="51" t="inlineStr">
        <is>
          <t>1Q21</t>
        </is>
      </c>
      <c r="AW5" s="51" t="inlineStr">
        <is>
          <t>2Q21</t>
        </is>
      </c>
      <c r="AX5" s="51" t="inlineStr">
        <is>
          <t>3Q21</t>
        </is>
      </c>
      <c r="AY5" s="51" t="inlineStr">
        <is>
          <t>4Q21</t>
        </is>
      </c>
      <c r="AZ5" s="51" t="inlineStr">
        <is>
          <t>1Q22</t>
        </is>
      </c>
      <c r="BA5" s="51" t="inlineStr">
        <is>
          <t>2Q22</t>
        </is>
      </c>
      <c r="BB5" s="51" t="inlineStr">
        <is>
          <t>3Q22</t>
        </is>
      </c>
      <c r="BC5" s="51" t="inlineStr">
        <is>
          <t>4Q22</t>
        </is>
      </c>
      <c r="BD5" s="51" t="inlineStr">
        <is>
          <t>1Q23</t>
        </is>
      </c>
      <c r="BE5" s="51" t="inlineStr">
        <is>
          <t>2Q23</t>
        </is>
      </c>
      <c r="BF5" s="51" t="inlineStr">
        <is>
          <t>3Q23</t>
        </is>
      </c>
      <c r="BG5" s="51" t="inlineStr">
        <is>
          <t>4Q23</t>
        </is>
      </c>
      <c r="BH5" s="51" t="inlineStr">
        <is>
          <t>1Q24</t>
        </is>
      </c>
      <c r="BI5" s="51" t="inlineStr">
        <is>
          <t>2Q24</t>
        </is>
      </c>
      <c r="BJ5" s="51" t="inlineStr">
        <is>
          <t>3Q24e</t>
        </is>
      </c>
      <c r="BK5" s="51" t="inlineStr">
        <is>
          <t>4Q24e</t>
        </is>
      </c>
      <c r="BM5" s="51" t="inlineStr">
        <is>
          <t>FY07</t>
        </is>
      </c>
      <c r="BN5" s="51" t="inlineStr">
        <is>
          <t>FY08</t>
        </is>
      </c>
      <c r="BO5" s="51" t="inlineStr">
        <is>
          <t>FY09</t>
        </is>
      </c>
      <c r="BP5" s="51" t="inlineStr">
        <is>
          <t>FY10</t>
        </is>
      </c>
      <c r="BQ5" s="51" t="inlineStr">
        <is>
          <t>FY11r</t>
        </is>
      </c>
      <c r="BR5" s="51" t="inlineStr">
        <is>
          <t>FY12</t>
        </is>
      </c>
      <c r="BS5" s="51" t="inlineStr">
        <is>
          <t>FY13</t>
        </is>
      </c>
      <c r="BT5" s="51" t="inlineStr">
        <is>
          <t>FY14</t>
        </is>
      </c>
      <c r="BU5" s="51" t="inlineStr">
        <is>
          <t>FY15</t>
        </is>
      </c>
      <c r="BV5" s="51" t="inlineStr">
        <is>
          <t>FY16</t>
        </is>
      </c>
      <c r="BW5" s="51" t="inlineStr">
        <is>
          <t>FY17</t>
        </is>
      </c>
      <c r="BX5" s="51" t="inlineStr">
        <is>
          <t>FY18</t>
        </is>
      </c>
      <c r="BY5" s="51" t="inlineStr">
        <is>
          <t>FY19</t>
        </is>
      </c>
      <c r="BZ5" s="51" t="inlineStr">
        <is>
          <t>FY20</t>
        </is>
      </c>
      <c r="CA5" s="51" t="inlineStr">
        <is>
          <t>FY21</t>
        </is>
      </c>
      <c r="CB5" s="51" t="inlineStr">
        <is>
          <t>FY22</t>
        </is>
      </c>
      <c r="CC5" s="51" t="inlineStr">
        <is>
          <t>FY23</t>
        </is>
      </c>
      <c r="CD5" s="51" t="inlineStr">
        <is>
          <t>FY24e</t>
        </is>
      </c>
    </row>
    <row r="6" ht="13.5" customHeight="1">
      <c r="H6" s="49" t="n"/>
      <c r="I6" s="49" t="n"/>
      <c r="J6" s="49" t="n"/>
      <c r="K6" s="49" t="n"/>
      <c r="L6" s="47" t="inlineStr">
        <is>
          <t>IPO</t>
        </is>
      </c>
      <c r="M6" s="48" t="n"/>
      <c r="N6" s="49" t="inlineStr">
        <is>
          <t>Acquires Instagram</t>
        </is>
      </c>
      <c r="W6" s="49" t="inlineStr">
        <is>
          <t>Acquires WhatsApp</t>
        </is>
      </c>
      <c r="AB6" s="49" t="inlineStr">
        <is>
          <t>Adjusted</t>
        </is>
      </c>
      <c r="AC6" s="49" t="inlineStr">
        <is>
          <t>Adjusted</t>
        </is>
      </c>
      <c r="AD6" s="49" t="inlineStr">
        <is>
          <t>Adjusted</t>
        </is>
      </c>
      <c r="AT6" s="51" t="n"/>
      <c r="BQ6" s="47" t="inlineStr">
        <is>
          <t>IPO in May 2012</t>
        </is>
      </c>
      <c r="BR6" s="47" t="n"/>
    </row>
    <row r="7">
      <c r="B7" s="52" t="inlineStr">
        <is>
          <t>Financial Summary</t>
        </is>
      </c>
      <c r="C7" s="53" t="n"/>
      <c r="H7" s="49" t="n"/>
      <c r="I7" s="49" t="n"/>
      <c r="J7" s="49" t="n"/>
      <c r="K7" s="49" t="n"/>
      <c r="L7" s="49" t="n"/>
      <c r="AB7" s="49" t="n"/>
      <c r="AC7" s="49" t="n"/>
      <c r="AD7" s="49" t="n"/>
      <c r="AY7" s="56" t="n"/>
      <c r="BA7" s="56" t="n"/>
      <c r="BB7" s="177" t="n"/>
      <c r="BF7" s="161" t="n"/>
      <c r="BH7" s="289" t="n"/>
      <c r="BI7" s="177" t="n"/>
      <c r="BQ7" s="49" t="n"/>
    </row>
    <row r="8">
      <c r="E8" s="56" t="n"/>
      <c r="F8" s="56" t="n"/>
      <c r="G8" s="56" t="n"/>
      <c r="H8" s="49" t="n"/>
      <c r="I8" s="56" t="n"/>
      <c r="J8" s="56" t="n"/>
      <c r="K8" s="56" t="n"/>
      <c r="L8" s="49" t="n"/>
      <c r="M8" s="56" t="n"/>
      <c r="N8" s="56" t="n"/>
      <c r="O8" s="56" t="n"/>
      <c r="Q8" s="56" t="n"/>
      <c r="R8" s="56" t="n"/>
      <c r="S8" s="56" t="n"/>
      <c r="U8" s="56" t="n"/>
      <c r="V8" s="56" t="n"/>
      <c r="W8" s="56" t="n"/>
      <c r="Y8" s="56" t="n"/>
      <c r="Z8" s="56" t="n"/>
      <c r="AA8" s="56" t="n"/>
      <c r="AB8" s="49" t="n"/>
      <c r="AC8" s="56" t="n"/>
      <c r="AD8" s="56" t="n"/>
      <c r="AE8" s="56" t="n"/>
      <c r="AG8" s="56" t="n"/>
      <c r="AH8" s="56" t="n"/>
      <c r="AI8" s="56" t="n"/>
      <c r="AJ8" s="56" t="n"/>
      <c r="AK8" s="56" t="n"/>
      <c r="AL8" s="56" t="n"/>
      <c r="AM8" s="56" t="n"/>
      <c r="AO8" s="56" t="n"/>
      <c r="AP8" s="56" t="n"/>
      <c r="AQ8" s="56" t="n"/>
      <c r="AR8" s="57" t="n"/>
      <c r="AS8" s="56" t="n"/>
      <c r="AT8" s="56" t="n"/>
      <c r="AU8" s="56" t="n"/>
      <c r="AV8" s="57" t="n"/>
      <c r="AW8" s="57" t="n"/>
      <c r="AX8" s="161" t="n"/>
      <c r="AY8" s="161" t="n"/>
      <c r="AZ8" s="57" t="n"/>
      <c r="BA8" s="64" t="n"/>
      <c r="BB8" s="64" t="n"/>
      <c r="BC8" s="64" t="n"/>
      <c r="BD8" s="57" t="n"/>
      <c r="BE8" s="57" t="n"/>
      <c r="BF8" s="57" t="n"/>
      <c r="BG8" s="161" t="n"/>
      <c r="BH8" s="220" t="n"/>
      <c r="BI8" s="57" t="n"/>
      <c r="BJ8" s="57" t="n"/>
      <c r="BK8" s="57" t="n"/>
      <c r="BQ8" s="49" t="n"/>
      <c r="CE8" s="56" t="n"/>
    </row>
    <row r="9" customFormat="1" s="58">
      <c r="B9" s="58" t="inlineStr">
        <is>
          <t>Revenue</t>
        </is>
      </c>
      <c r="D9" s="59">
        <f>+D404</f>
        <v/>
      </c>
      <c r="E9" s="59">
        <f>+E404</f>
        <v/>
      </c>
      <c r="F9" s="59">
        <f>+F404</f>
        <v/>
      </c>
      <c r="G9" s="59">
        <f>+G404</f>
        <v/>
      </c>
      <c r="H9" s="59">
        <f>+H404</f>
        <v/>
      </c>
      <c r="I9" s="59">
        <f>+I404</f>
        <v/>
      </c>
      <c r="J9" s="59">
        <f>+J404</f>
        <v/>
      </c>
      <c r="K9" s="59">
        <f>+K404</f>
        <v/>
      </c>
      <c r="L9" s="59">
        <f>+L404</f>
        <v/>
      </c>
      <c r="M9" s="59">
        <f>+M404</f>
        <v/>
      </c>
      <c r="N9" s="59">
        <f>+N404</f>
        <v/>
      </c>
      <c r="O9" s="59">
        <f>+O404</f>
        <v/>
      </c>
      <c r="P9" s="59">
        <f>+P404</f>
        <v/>
      </c>
      <c r="Q9" s="59">
        <f>+Q404</f>
        <v/>
      </c>
      <c r="R9" s="59">
        <f>+R404</f>
        <v/>
      </c>
      <c r="S9" s="59">
        <f>+S404</f>
        <v/>
      </c>
      <c r="T9" s="59">
        <f>+T404</f>
        <v/>
      </c>
      <c r="U9" s="59">
        <f>+U404</f>
        <v/>
      </c>
      <c r="V9" s="59">
        <f>+V404</f>
        <v/>
      </c>
      <c r="W9" s="59">
        <f>+W404</f>
        <v/>
      </c>
      <c r="X9" s="59">
        <f>+X404</f>
        <v/>
      </c>
      <c r="Y9" s="59">
        <f>+Y404</f>
        <v/>
      </c>
      <c r="Z9" s="59">
        <f>+Z404</f>
        <v/>
      </c>
      <c r="AA9" s="59">
        <f>+AA404</f>
        <v/>
      </c>
      <c r="AB9" s="59">
        <f>+AB404</f>
        <v/>
      </c>
      <c r="AC9" s="59">
        <f>+AC404</f>
        <v/>
      </c>
      <c r="AD9" s="59">
        <f>+AD404</f>
        <v/>
      </c>
      <c r="AE9" s="59">
        <f>+AE404</f>
        <v/>
      </c>
      <c r="AF9" s="59">
        <f>+AF404</f>
        <v/>
      </c>
      <c r="AG9" s="59">
        <f>+AG404</f>
        <v/>
      </c>
      <c r="AH9" s="59">
        <f>+AH404</f>
        <v/>
      </c>
      <c r="AI9" s="59">
        <f>+AI404</f>
        <v/>
      </c>
      <c r="AJ9" s="59">
        <f>+AJ404</f>
        <v/>
      </c>
      <c r="AK9" s="59">
        <f>+AK404</f>
        <v/>
      </c>
      <c r="AL9" s="59">
        <f>+AL404</f>
        <v/>
      </c>
      <c r="AM9" s="59">
        <f>+AM404</f>
        <v/>
      </c>
      <c r="AN9" s="59">
        <f>+AN404</f>
        <v/>
      </c>
      <c r="AO9" s="59">
        <f>+AO404</f>
        <v/>
      </c>
      <c r="AP9" s="59">
        <f>+AP404</f>
        <v/>
      </c>
      <c r="AQ9" s="59">
        <f>+AQ404</f>
        <v/>
      </c>
      <c r="AR9" s="59">
        <f>+AR404</f>
        <v/>
      </c>
      <c r="AS9" s="59">
        <f>+AS404</f>
        <v/>
      </c>
      <c r="AT9" s="59">
        <f>+AT404</f>
        <v/>
      </c>
      <c r="AU9" s="59">
        <f>+AU404</f>
        <v/>
      </c>
      <c r="AV9" s="59">
        <f>+AV404</f>
        <v/>
      </c>
      <c r="AW9" s="59">
        <f>+AW404</f>
        <v/>
      </c>
      <c r="AX9" s="59">
        <f>+AX404</f>
        <v/>
      </c>
      <c r="AY9" s="59">
        <f>+AY404</f>
        <v/>
      </c>
      <c r="AZ9" s="59">
        <f>+AZ404</f>
        <v/>
      </c>
      <c r="BA9" s="59">
        <f>+BA404</f>
        <v/>
      </c>
      <c r="BB9" s="59">
        <f>+BB404</f>
        <v/>
      </c>
      <c r="BC9" s="59">
        <f>+BC404</f>
        <v/>
      </c>
      <c r="BD9" s="59">
        <f>+BD404</f>
        <v/>
      </c>
      <c r="BE9" s="59">
        <f>+BE404</f>
        <v/>
      </c>
      <c r="BF9" s="59">
        <f>+BF404</f>
        <v/>
      </c>
      <c r="BG9" s="59">
        <f>+BG404</f>
        <v/>
      </c>
      <c r="BH9" s="59">
        <f>+BH126</f>
        <v/>
      </c>
      <c r="BI9" s="59">
        <f>+BI126</f>
        <v/>
      </c>
      <c r="BJ9" s="59">
        <f>+BJ126</f>
        <v/>
      </c>
      <c r="BK9" s="59">
        <f>+BK126</f>
        <v/>
      </c>
      <c r="BM9" s="59">
        <f>+BM404</f>
        <v/>
      </c>
      <c r="BN9" s="59">
        <f>+BN404</f>
        <v/>
      </c>
      <c r="BO9" s="59">
        <f>+BO404</f>
        <v/>
      </c>
      <c r="BP9" s="59">
        <f>+BP404</f>
        <v/>
      </c>
      <c r="BQ9" s="59">
        <f>+BQ404</f>
        <v/>
      </c>
      <c r="BR9" s="59">
        <f>+BR404</f>
        <v/>
      </c>
      <c r="BS9" s="59">
        <f>+BS404</f>
        <v/>
      </c>
      <c r="BT9" s="59">
        <f>+BT404</f>
        <v/>
      </c>
      <c r="BU9" s="59">
        <f>+BU404</f>
        <v/>
      </c>
      <c r="BV9" s="59">
        <f>+BV404</f>
        <v/>
      </c>
      <c r="BW9" s="59">
        <f>+BW404</f>
        <v/>
      </c>
      <c r="BX9" s="59">
        <f>+BX404</f>
        <v/>
      </c>
      <c r="BY9" s="59">
        <f>+BY404</f>
        <v/>
      </c>
      <c r="BZ9" s="59">
        <f>+BZ404</f>
        <v/>
      </c>
      <c r="CA9" s="59">
        <f>+CA404</f>
        <v/>
      </c>
      <c r="CB9" s="59">
        <f>+CB404</f>
        <v/>
      </c>
      <c r="CC9" s="59">
        <f>+CC404</f>
        <v/>
      </c>
      <c r="CD9" s="59">
        <f>+SUM(BH9:BK9)</f>
        <v/>
      </c>
    </row>
    <row r="10">
      <c r="B10" s="60" t="inlineStr">
        <is>
          <t>Y/Y % Change</t>
        </is>
      </c>
      <c r="H10" s="304">
        <f>+H9/D9-1</f>
        <v/>
      </c>
      <c r="I10" s="304">
        <f>+I9/E9-1</f>
        <v/>
      </c>
      <c r="J10" s="304">
        <f>+J9/F9-1</f>
        <v/>
      </c>
      <c r="K10" s="304">
        <f>+K9/G9-1</f>
        <v/>
      </c>
      <c r="L10" s="304">
        <f>+L9/H9-1</f>
        <v/>
      </c>
      <c r="M10" s="304">
        <f>+M9/I9-1</f>
        <v/>
      </c>
      <c r="N10" s="304">
        <f>+N9/J9-1</f>
        <v/>
      </c>
      <c r="O10" s="304">
        <f>+O9/K9-1</f>
        <v/>
      </c>
      <c r="P10" s="304">
        <f>+P9/L9-1</f>
        <v/>
      </c>
      <c r="Q10" s="304">
        <f>+Q9/M9-1</f>
        <v/>
      </c>
      <c r="R10" s="304">
        <f>+R9/N9-1</f>
        <v/>
      </c>
      <c r="S10" s="304">
        <f>+S9/O9-1</f>
        <v/>
      </c>
      <c r="T10" s="304">
        <f>+T9/P9-1</f>
        <v/>
      </c>
      <c r="U10" s="304">
        <f>+U9/Q9-1</f>
        <v/>
      </c>
      <c r="V10" s="304">
        <f>+V9/R9-1</f>
        <v/>
      </c>
      <c r="W10" s="304">
        <f>+W9/S9-1</f>
        <v/>
      </c>
      <c r="X10" s="304">
        <f>+X9/T9-1</f>
        <v/>
      </c>
      <c r="Y10" s="304">
        <f>+Y9/U9-1</f>
        <v/>
      </c>
      <c r="Z10" s="304">
        <f>+Z9/V9-1</f>
        <v/>
      </c>
      <c r="AA10" s="304">
        <f>+AA9/W9-1</f>
        <v/>
      </c>
      <c r="AB10" s="304">
        <f>+AB9/X9-1</f>
        <v/>
      </c>
      <c r="AC10" s="304">
        <f>+AC9/Y9-1</f>
        <v/>
      </c>
      <c r="AD10" s="304">
        <f>+AD9/Z9-1</f>
        <v/>
      </c>
      <c r="AE10" s="304">
        <f>+AE9/AA9-1</f>
        <v/>
      </c>
      <c r="AF10" s="304">
        <f>+AF9/AB9-1</f>
        <v/>
      </c>
      <c r="AG10" s="304">
        <f>+AG9/AC9-1</f>
        <v/>
      </c>
      <c r="AH10" s="304">
        <f>+AH9/AD9-1</f>
        <v/>
      </c>
      <c r="AI10" s="304">
        <f>+AI9/AE9-1</f>
        <v/>
      </c>
      <c r="AJ10" s="304">
        <f>+AJ9/AF9-1</f>
        <v/>
      </c>
      <c r="AK10" s="304">
        <f>+AK9/AG9-1</f>
        <v/>
      </c>
      <c r="AL10" s="304">
        <f>+AL9/AH9-1</f>
        <v/>
      </c>
      <c r="AM10" s="304">
        <f>+AM9/AI9-1</f>
        <v/>
      </c>
      <c r="AN10" s="304">
        <f>+AN9/AJ9-1</f>
        <v/>
      </c>
      <c r="AO10" s="304">
        <f>+AO9/AK9-1</f>
        <v/>
      </c>
      <c r="AP10" s="304">
        <f>+AP9/AL9-1</f>
        <v/>
      </c>
      <c r="AQ10" s="304">
        <f>+AQ9/AM9-1</f>
        <v/>
      </c>
      <c r="AR10" s="304">
        <f>+AR9/AN9-1</f>
        <v/>
      </c>
      <c r="AS10" s="304">
        <f>+AS9/AO9-1</f>
        <v/>
      </c>
      <c r="AT10" s="304">
        <f>+AT9/AP9-1</f>
        <v/>
      </c>
      <c r="AU10" s="304">
        <f>+AU9/AQ9-1</f>
        <v/>
      </c>
      <c r="AV10" s="304">
        <f>+AV9/AR9-1</f>
        <v/>
      </c>
      <c r="AW10" s="304">
        <f>+AW9/AS9-1</f>
        <v/>
      </c>
      <c r="AX10" s="304">
        <f>+AX9/AT9-1</f>
        <v/>
      </c>
      <c r="AY10" s="304">
        <f>+AY9/AU9-1</f>
        <v/>
      </c>
      <c r="AZ10" s="304">
        <f>+AZ9/AV9-1</f>
        <v/>
      </c>
      <c r="BA10" s="304">
        <f>+BA9/AW9-1</f>
        <v/>
      </c>
      <c r="BB10" s="304">
        <f>+BB9/AX9-1</f>
        <v/>
      </c>
      <c r="BC10" s="304">
        <f>+BC9/AY9-1</f>
        <v/>
      </c>
      <c r="BD10" s="304">
        <f>+BD9/AZ9-1</f>
        <v/>
      </c>
      <c r="BE10" s="304">
        <f>+BE9/BA9-1</f>
        <v/>
      </c>
      <c r="BF10" s="304">
        <f>+BF9/BB9-1</f>
        <v/>
      </c>
      <c r="BG10" s="304">
        <f>+BG9/BC9-1</f>
        <v/>
      </c>
      <c r="BH10" s="304">
        <f>+BH9/BD9-1</f>
        <v/>
      </c>
      <c r="BI10" s="304">
        <f>+BI9/BE9-1</f>
        <v/>
      </c>
      <c r="BJ10" s="304">
        <f>+BJ9/BF9-1</f>
        <v/>
      </c>
      <c r="BK10" s="304">
        <f>+BK9/BG9-1</f>
        <v/>
      </c>
      <c r="BL10" s="304" t="n"/>
      <c r="BM10" s="304" t="n"/>
      <c r="BN10" s="304">
        <f>+BN9/BM9-1</f>
        <v/>
      </c>
      <c r="BO10" s="304">
        <f>+BO9/BN9-1</f>
        <v/>
      </c>
      <c r="BP10" s="304">
        <f>+BP9/BO9-1</f>
        <v/>
      </c>
      <c r="BQ10" s="304">
        <f>+BQ9/BP9-1</f>
        <v/>
      </c>
      <c r="BR10" s="304">
        <f>+BR9/BQ9-1</f>
        <v/>
      </c>
      <c r="BS10" s="304">
        <f>+BS9/BR9-1</f>
        <v/>
      </c>
      <c r="BT10" s="304">
        <f>+BT9/BS9-1</f>
        <v/>
      </c>
      <c r="BU10" s="304">
        <f>+BU9/BT9-1</f>
        <v/>
      </c>
      <c r="BV10" s="304">
        <f>+BV9/BU9-1</f>
        <v/>
      </c>
      <c r="BW10" s="304">
        <f>+BW9/BV9-1</f>
        <v/>
      </c>
      <c r="BX10" s="304">
        <f>+BX9/BW9-1</f>
        <v/>
      </c>
      <c r="BY10" s="304">
        <f>+BY9/BX9-1</f>
        <v/>
      </c>
      <c r="BZ10" s="304">
        <f>+BZ9/BY9-1</f>
        <v/>
      </c>
      <c r="CA10" s="304">
        <f>+CA9/BZ9-1</f>
        <v/>
      </c>
      <c r="CB10" s="304">
        <f>+CB9/CA9-1</f>
        <v/>
      </c>
      <c r="CC10" s="304">
        <f>+CC9/CB9-1</f>
        <v/>
      </c>
      <c r="CD10" s="304">
        <f>+CD9/CC9-1</f>
        <v/>
      </c>
    </row>
    <row r="11">
      <c r="B11" s="60" t="inlineStr">
        <is>
          <t>Y/Y % Change (FX-Neutral)</t>
        </is>
      </c>
      <c r="H11" s="304" t="n"/>
      <c r="I11" s="304" t="n"/>
      <c r="J11" s="304" t="n"/>
      <c r="K11" s="304" t="n"/>
      <c r="L11" s="304">
        <f>+L135</f>
        <v/>
      </c>
      <c r="M11" s="304">
        <f>+M135</f>
        <v/>
      </c>
      <c r="N11" s="304">
        <f>+N135</f>
        <v/>
      </c>
      <c r="O11" s="304">
        <f>+O135</f>
        <v/>
      </c>
      <c r="P11" s="304">
        <f>+P135</f>
        <v/>
      </c>
      <c r="Q11" s="304">
        <f>+Q135</f>
        <v/>
      </c>
      <c r="R11" s="304">
        <f>+R135</f>
        <v/>
      </c>
      <c r="S11" s="304">
        <f>+S135</f>
        <v/>
      </c>
      <c r="T11" s="304">
        <f>+T135</f>
        <v/>
      </c>
      <c r="U11" s="304">
        <f>+U135</f>
        <v/>
      </c>
      <c r="V11" s="304">
        <f>+V135</f>
        <v/>
      </c>
      <c r="W11" s="304">
        <f>+W135</f>
        <v/>
      </c>
      <c r="X11" s="304">
        <f>+X135</f>
        <v/>
      </c>
      <c r="Y11" s="304">
        <f>+Y135</f>
        <v/>
      </c>
      <c r="Z11" s="304">
        <f>+Z135</f>
        <v/>
      </c>
      <c r="AA11" s="304">
        <f>+AA135</f>
        <v/>
      </c>
      <c r="AB11" s="304">
        <f>+AB135</f>
        <v/>
      </c>
      <c r="AC11" s="304">
        <f>+AC135</f>
        <v/>
      </c>
      <c r="AD11" s="304">
        <f>+AD135</f>
        <v/>
      </c>
      <c r="AE11" s="304">
        <f>+AE135</f>
        <v/>
      </c>
      <c r="AF11" s="304">
        <f>+AF135</f>
        <v/>
      </c>
      <c r="AG11" s="304">
        <f>+AG135</f>
        <v/>
      </c>
      <c r="AH11" s="304">
        <f>+AH135</f>
        <v/>
      </c>
      <c r="AI11" s="304">
        <f>+AI135</f>
        <v/>
      </c>
      <c r="AJ11" s="304">
        <f>+AJ135</f>
        <v/>
      </c>
      <c r="AK11" s="304">
        <f>+AK135</f>
        <v/>
      </c>
      <c r="AL11" s="304">
        <f>+AL135</f>
        <v/>
      </c>
      <c r="AM11" s="304">
        <f>+AM135</f>
        <v/>
      </c>
      <c r="AN11" s="304">
        <f>+AN135</f>
        <v/>
      </c>
      <c r="AO11" s="304">
        <f>+AO135</f>
        <v/>
      </c>
      <c r="AP11" s="304">
        <f>+AP135</f>
        <v/>
      </c>
      <c r="AQ11" s="304">
        <f>+AQ135</f>
        <v/>
      </c>
      <c r="AR11" s="304">
        <f>+AR135</f>
        <v/>
      </c>
      <c r="AS11" s="304">
        <f>+AS135</f>
        <v/>
      </c>
      <c r="AT11" s="304">
        <f>+AT135</f>
        <v/>
      </c>
      <c r="AU11" s="304">
        <f>+AU135</f>
        <v/>
      </c>
      <c r="AV11" s="304">
        <f>+AV135</f>
        <v/>
      </c>
      <c r="AW11" s="304">
        <f>+AW135</f>
        <v/>
      </c>
      <c r="AX11" s="304">
        <f>+AX135</f>
        <v/>
      </c>
      <c r="AY11" s="304">
        <f>+AY135</f>
        <v/>
      </c>
      <c r="AZ11" s="304">
        <f>+AZ135</f>
        <v/>
      </c>
      <c r="BA11" s="304">
        <f>+BA135</f>
        <v/>
      </c>
      <c r="BB11" s="304">
        <f>+BB135</f>
        <v/>
      </c>
      <c r="BC11" s="304">
        <f>+BC135</f>
        <v/>
      </c>
      <c r="BD11" s="304">
        <f>+BD135</f>
        <v/>
      </c>
      <c r="BE11" s="304">
        <f>+BE135</f>
        <v/>
      </c>
      <c r="BF11" s="304">
        <f>+BF135</f>
        <v/>
      </c>
      <c r="BG11" s="304">
        <f>+BG135</f>
        <v/>
      </c>
      <c r="BH11" s="304">
        <f>+BH135</f>
        <v/>
      </c>
      <c r="BI11" s="304">
        <f>+BI135</f>
        <v/>
      </c>
      <c r="BJ11" s="304">
        <f>+BJ135</f>
        <v/>
      </c>
      <c r="BK11" s="304">
        <f>+BK135</f>
        <v/>
      </c>
      <c r="BL11" s="304" t="n"/>
      <c r="BM11" s="304" t="n"/>
      <c r="BN11" s="304" t="n"/>
      <c r="BO11" s="304" t="n"/>
      <c r="BP11" s="304" t="n"/>
      <c r="BQ11" s="304" t="n"/>
      <c r="BR11" s="304">
        <f>+BR135</f>
        <v/>
      </c>
      <c r="BS11" s="304">
        <f>+BS135</f>
        <v/>
      </c>
      <c r="BT11" s="304">
        <f>+BT135</f>
        <v/>
      </c>
      <c r="BU11" s="304">
        <f>+BU135</f>
        <v/>
      </c>
      <c r="BV11" s="304">
        <f>+BV135</f>
        <v/>
      </c>
      <c r="BW11" s="304">
        <f>+BW135</f>
        <v/>
      </c>
      <c r="BX11" s="304">
        <f>+BX135</f>
        <v/>
      </c>
      <c r="BY11" s="304">
        <f>+BY135</f>
        <v/>
      </c>
      <c r="BZ11" s="304">
        <f>+BZ135</f>
        <v/>
      </c>
      <c r="CA11" s="304">
        <f>+CA135</f>
        <v/>
      </c>
      <c r="CB11" s="304">
        <f>+CB135</f>
        <v/>
      </c>
      <c r="CC11" s="304">
        <f>+CC135</f>
        <v/>
      </c>
      <c r="CD11" s="304">
        <f>+CD135</f>
        <v/>
      </c>
    </row>
    <row r="12">
      <c r="B12" s="60" t="inlineStr">
        <is>
          <t>2-Year CAGR</t>
        </is>
      </c>
      <c r="H12" s="49" t="n"/>
      <c r="I12" s="49" t="n"/>
      <c r="J12" s="49" t="n"/>
      <c r="K12" s="49" t="n"/>
      <c r="L12" s="304">
        <f>+((1+L10)*(1+H10))^0.5-1</f>
        <v/>
      </c>
      <c r="M12" s="304">
        <f>+((1+M10)*(1+I10))^0.5-1</f>
        <v/>
      </c>
      <c r="N12" s="304">
        <f>+((1+N10)*(1+J10))^0.5-1</f>
        <v/>
      </c>
      <c r="O12" s="304">
        <f>+((1+O10)*(1+K10))^0.5-1</f>
        <v/>
      </c>
      <c r="P12" s="304">
        <f>+((1+P10)*(1+L10))^0.5-1</f>
        <v/>
      </c>
      <c r="Q12" s="304">
        <f>+((1+Q10)*(1+M10))^0.5-1</f>
        <v/>
      </c>
      <c r="R12" s="304">
        <f>+((1+R10)*(1+N10))^0.5-1</f>
        <v/>
      </c>
      <c r="S12" s="304">
        <f>+((1+S10)*(1+O10))^0.5-1</f>
        <v/>
      </c>
      <c r="T12" s="304">
        <f>+((1+T10)*(1+P10))^0.5-1</f>
        <v/>
      </c>
      <c r="U12" s="304">
        <f>+((1+U10)*(1+Q10))^0.5-1</f>
        <v/>
      </c>
      <c r="V12" s="304">
        <f>+((1+V10)*(1+R10))^0.5-1</f>
        <v/>
      </c>
      <c r="W12" s="304">
        <f>+((1+W10)*(1+S10))^0.5-1</f>
        <v/>
      </c>
      <c r="X12" s="304">
        <f>+((1+X10)*(1+T10))^0.5-1</f>
        <v/>
      </c>
      <c r="Y12" s="304">
        <f>+((1+Y10)*(1+U10))^0.5-1</f>
        <v/>
      </c>
      <c r="Z12" s="304">
        <f>+((1+Z10)*(1+V10))^0.5-1</f>
        <v/>
      </c>
      <c r="AA12" s="304">
        <f>+((1+AA10)*(1+W10))^0.5-1</f>
        <v/>
      </c>
      <c r="AB12" s="304">
        <f>+((1+AB10)*(1+X10))^0.5-1</f>
        <v/>
      </c>
      <c r="AC12" s="304">
        <f>+((1+AC10)*(1+Y10))^0.5-1</f>
        <v/>
      </c>
      <c r="AD12" s="304">
        <f>+((1+AD10)*(1+Z10))^0.5-1</f>
        <v/>
      </c>
      <c r="AE12" s="304">
        <f>+((1+AE10)*(1+AA10))^0.5-1</f>
        <v/>
      </c>
      <c r="AF12" s="304">
        <f>+((1+AF10)*(1+AB10))^0.5-1</f>
        <v/>
      </c>
      <c r="AG12" s="304">
        <f>+((1+AG10)*(1+AC10))^0.5-1</f>
        <v/>
      </c>
      <c r="AH12" s="304">
        <f>+((1+AH10)*(1+AD10))^0.5-1</f>
        <v/>
      </c>
      <c r="AI12" s="304">
        <f>+((1+AI10)*(1+AE10))^0.5-1</f>
        <v/>
      </c>
      <c r="AJ12" s="304">
        <f>+((1+AJ10)*(1+AF10))^0.5-1</f>
        <v/>
      </c>
      <c r="AK12" s="304">
        <f>+((1+AK10)*(1+AG10))^0.5-1</f>
        <v/>
      </c>
      <c r="AL12" s="304">
        <f>+((1+AL10)*(1+AH10))^0.5-1</f>
        <v/>
      </c>
      <c r="AM12" s="304">
        <f>+((1+AM10)*(1+AI10))^0.5-1</f>
        <v/>
      </c>
      <c r="AN12" s="304">
        <f>+((1+AN10)*(1+AJ10))^0.5-1</f>
        <v/>
      </c>
      <c r="AO12" s="304">
        <f>+((1+AO10)*(1+AK10))^0.5-1</f>
        <v/>
      </c>
      <c r="AP12" s="304">
        <f>+((1+AP10)*(1+AL10))^0.5-1</f>
        <v/>
      </c>
      <c r="AQ12" s="304">
        <f>+((1+AQ10)*(1+AM10))^0.5-1</f>
        <v/>
      </c>
      <c r="AR12" s="304">
        <f>+((1+AR10)*(1+AN10))^0.5-1</f>
        <v/>
      </c>
      <c r="AS12" s="304">
        <f>+((1+AS10)*(1+AO10))^0.5-1</f>
        <v/>
      </c>
      <c r="AT12" s="304">
        <f>+((1+AT10)*(1+AP10))^0.5-1</f>
        <v/>
      </c>
      <c r="AU12" s="304">
        <f>+((1+AU10)*(1+AQ10))^0.5-1</f>
        <v/>
      </c>
      <c r="AV12" s="304">
        <f>+((1+AV10)*(1+AR10))^0.5-1</f>
        <v/>
      </c>
      <c r="AW12" s="304">
        <f>+((1+AW10)*(1+AS10))^0.5-1</f>
        <v/>
      </c>
      <c r="AX12" s="304">
        <f>+((1+AX10)*(1+AT10))^0.5-1</f>
        <v/>
      </c>
      <c r="AY12" s="304">
        <f>+((1+AY10)*(1+AU10))^0.5-1</f>
        <v/>
      </c>
      <c r="AZ12" s="304">
        <f>+((1+AZ10)*(1+AV10))^0.5-1</f>
        <v/>
      </c>
      <c r="BA12" s="304">
        <f>+((1+BA10)*(1+AW10))^0.5-1</f>
        <v/>
      </c>
      <c r="BB12" s="304">
        <f>+((1+BB10)*(1+AX10))^0.5-1</f>
        <v/>
      </c>
      <c r="BC12" s="304">
        <f>+((1+BC10)*(1+AY10))^0.5-1</f>
        <v/>
      </c>
      <c r="BD12" s="304">
        <f>+((1+BD10)*(1+AZ10))^0.5-1</f>
        <v/>
      </c>
      <c r="BE12" s="304">
        <f>+((1+BE10)*(1+BA10))^0.5-1</f>
        <v/>
      </c>
      <c r="BF12" s="304">
        <f>+((1+BF10)*(1+BB10))^0.5-1</f>
        <v/>
      </c>
      <c r="BG12" s="304">
        <f>+((1+BG10)*(1+BC10))^0.5-1</f>
        <v/>
      </c>
      <c r="BH12" s="304">
        <f>+((1+BH10)*(1+BD10))^0.5-1</f>
        <v/>
      </c>
      <c r="BI12" s="304">
        <f>+((1+BI10)*(1+BE10))^0.5-1</f>
        <v/>
      </c>
      <c r="BJ12" s="304">
        <f>+((1+BJ10)*(1+BF10))^0.5-1</f>
        <v/>
      </c>
      <c r="BK12" s="304">
        <f>+((1+BK10)*(1+BG10))^0.5-1</f>
        <v/>
      </c>
      <c r="BO12" s="304">
        <f>+((1+BO10)*(1+BN10))^0.5-1</f>
        <v/>
      </c>
      <c r="BP12" s="304">
        <f>+((1+BP10)*(1+BO10))^0.5-1</f>
        <v/>
      </c>
      <c r="BQ12" s="304">
        <f>+((1+BQ10)*(1+BP10))^0.5-1</f>
        <v/>
      </c>
      <c r="BR12" s="304">
        <f>+((1+BR10)*(1+BQ10))^0.5-1</f>
        <v/>
      </c>
      <c r="BS12" s="304">
        <f>+((1+BS10)*(1+BR10))^0.5-1</f>
        <v/>
      </c>
      <c r="BT12" s="304">
        <f>+((1+BT10)*(1+BS10))^0.5-1</f>
        <v/>
      </c>
      <c r="BU12" s="304">
        <f>+((1+BU10)*(1+BT10))^0.5-1</f>
        <v/>
      </c>
      <c r="BV12" s="304">
        <f>+((1+BV10)*(1+BU10))^0.5-1</f>
        <v/>
      </c>
      <c r="BW12" s="304">
        <f>+((1+BW10)*(1+BV10))^0.5-1</f>
        <v/>
      </c>
      <c r="BX12" s="304">
        <f>+((1+BX10)*(1+BW10))^0.5-1</f>
        <v/>
      </c>
      <c r="BY12" s="304">
        <f>+((1+BY10)*(1+BX10))^0.5-1</f>
        <v/>
      </c>
      <c r="BZ12" s="304">
        <f>+((1+BZ10)*(1+BY10))^0.5-1</f>
        <v/>
      </c>
      <c r="CA12" s="304">
        <f>+((1+CA10)*(1+BZ10))^0.5-1</f>
        <v/>
      </c>
      <c r="CB12" s="304">
        <f>+((1+CB10)*(1+CA10))^0.5-1</f>
        <v/>
      </c>
      <c r="CC12" s="304">
        <f>+((1+CC10)*(1+CB10))^0.5-1</f>
        <v/>
      </c>
      <c r="CD12" s="304">
        <f>+((1+CD10)*(1+CC10))^0.5-1</f>
        <v/>
      </c>
    </row>
    <row r="13">
      <c r="B13" s="60" t="inlineStr">
        <is>
          <t>2-Year CAGR (FX-Neutral)</t>
        </is>
      </c>
      <c r="H13" s="49" t="n"/>
      <c r="I13" s="49" t="n"/>
      <c r="J13" s="49" t="n"/>
      <c r="K13" s="49" t="n"/>
      <c r="L13" s="57" t="n"/>
      <c r="M13" s="57" t="n"/>
      <c r="N13" s="57" t="n"/>
      <c r="O13" s="57" t="n"/>
      <c r="P13" s="304">
        <f>+P144</f>
        <v/>
      </c>
      <c r="Q13" s="304">
        <f>+Q144</f>
        <v/>
      </c>
      <c r="R13" s="304">
        <f>+R144</f>
        <v/>
      </c>
      <c r="S13" s="304">
        <f>+S144</f>
        <v/>
      </c>
      <c r="T13" s="304">
        <f>+T144</f>
        <v/>
      </c>
      <c r="U13" s="304">
        <f>+U144</f>
        <v/>
      </c>
      <c r="V13" s="304">
        <f>+V144</f>
        <v/>
      </c>
      <c r="W13" s="304">
        <f>+W144</f>
        <v/>
      </c>
      <c r="X13" s="304">
        <f>+X144</f>
        <v/>
      </c>
      <c r="Y13" s="304">
        <f>+Y144</f>
        <v/>
      </c>
      <c r="Z13" s="304">
        <f>+Z144</f>
        <v/>
      </c>
      <c r="AA13" s="304">
        <f>+AA144</f>
        <v/>
      </c>
      <c r="AB13" s="304">
        <f>+AB144</f>
        <v/>
      </c>
      <c r="AC13" s="304">
        <f>+AC144</f>
        <v/>
      </c>
      <c r="AD13" s="304">
        <f>+AD144</f>
        <v/>
      </c>
      <c r="AE13" s="304">
        <f>+AE144</f>
        <v/>
      </c>
      <c r="AF13" s="304">
        <f>+AF144</f>
        <v/>
      </c>
      <c r="AG13" s="304">
        <f>+AG144</f>
        <v/>
      </c>
      <c r="AH13" s="304">
        <f>+AH144</f>
        <v/>
      </c>
      <c r="AI13" s="304">
        <f>+AI144</f>
        <v/>
      </c>
      <c r="AJ13" s="304">
        <f>+AJ144</f>
        <v/>
      </c>
      <c r="AK13" s="304">
        <f>+AK144</f>
        <v/>
      </c>
      <c r="AL13" s="304">
        <f>+AL144</f>
        <v/>
      </c>
      <c r="AM13" s="304">
        <f>+AM144</f>
        <v/>
      </c>
      <c r="AN13" s="304">
        <f>+AN144</f>
        <v/>
      </c>
      <c r="AO13" s="304">
        <f>+AO144</f>
        <v/>
      </c>
      <c r="AP13" s="304">
        <f>+AP144</f>
        <v/>
      </c>
      <c r="AQ13" s="304">
        <f>+AQ144</f>
        <v/>
      </c>
      <c r="AR13" s="304">
        <f>+AR144</f>
        <v/>
      </c>
      <c r="AS13" s="304">
        <f>+AS144</f>
        <v/>
      </c>
      <c r="AT13" s="304">
        <f>+AT144</f>
        <v/>
      </c>
      <c r="AU13" s="304">
        <f>+AU144</f>
        <v/>
      </c>
      <c r="AV13" s="304">
        <f>+AV144</f>
        <v/>
      </c>
      <c r="AW13" s="304">
        <f>+AW144</f>
        <v/>
      </c>
      <c r="AX13" s="304">
        <f>+AX144</f>
        <v/>
      </c>
      <c r="AY13" s="304">
        <f>+AY144</f>
        <v/>
      </c>
      <c r="AZ13" s="304">
        <f>+AZ144</f>
        <v/>
      </c>
      <c r="BA13" s="304">
        <f>+BA144</f>
        <v/>
      </c>
      <c r="BB13" s="304">
        <f>+BB144</f>
        <v/>
      </c>
      <c r="BC13" s="304">
        <f>+BC144</f>
        <v/>
      </c>
      <c r="BD13" s="304">
        <f>+BD144</f>
        <v/>
      </c>
      <c r="BE13" s="304">
        <f>+BE144</f>
        <v/>
      </c>
      <c r="BF13" s="304">
        <f>+BF144</f>
        <v/>
      </c>
      <c r="BG13" s="304">
        <f>+BG144</f>
        <v/>
      </c>
      <c r="BH13" s="304">
        <f>+BH144</f>
        <v/>
      </c>
      <c r="BI13" s="304">
        <f>+BI144</f>
        <v/>
      </c>
      <c r="BJ13" s="304">
        <f>+BJ144</f>
        <v/>
      </c>
      <c r="BK13" s="304">
        <f>+BK144</f>
        <v/>
      </c>
      <c r="BQ13" s="49" t="n"/>
      <c r="BR13" s="57" t="n"/>
      <c r="BS13" s="304">
        <f>+BS144</f>
        <v/>
      </c>
      <c r="BT13" s="304">
        <f>+BT144</f>
        <v/>
      </c>
      <c r="BU13" s="304">
        <f>+BU144</f>
        <v/>
      </c>
      <c r="BV13" s="304">
        <f>+BV144</f>
        <v/>
      </c>
      <c r="BW13" s="304">
        <f>+BW144</f>
        <v/>
      </c>
      <c r="BX13" s="304">
        <f>+BX144</f>
        <v/>
      </c>
      <c r="BY13" s="304">
        <f>+BY144</f>
        <v/>
      </c>
      <c r="BZ13" s="304">
        <f>+BZ144</f>
        <v/>
      </c>
      <c r="CA13" s="304">
        <f>+CA144</f>
        <v/>
      </c>
      <c r="CB13" s="304">
        <f>+CB144</f>
        <v/>
      </c>
      <c r="CC13" s="304">
        <f>+CC144</f>
        <v/>
      </c>
      <c r="CD13" s="304">
        <f>+CD144</f>
        <v/>
      </c>
    </row>
    <row r="14">
      <c r="B14" s="60" t="inlineStr">
        <is>
          <t>Q/Q % Change</t>
        </is>
      </c>
      <c r="E14" s="304">
        <f>+E9/D9-1</f>
        <v/>
      </c>
      <c r="F14" s="304">
        <f>+F9/E9-1</f>
        <v/>
      </c>
      <c r="G14" s="304">
        <f>+G9/F9-1</f>
        <v/>
      </c>
      <c r="H14" s="304">
        <f>+H9/G9-1</f>
        <v/>
      </c>
      <c r="I14" s="304">
        <f>+I9/H9-1</f>
        <v/>
      </c>
      <c r="J14" s="304">
        <f>+J9/I9-1</f>
        <v/>
      </c>
      <c r="K14" s="304">
        <f>+K9/J9-1</f>
        <v/>
      </c>
      <c r="L14" s="304">
        <f>+L9/K9-1</f>
        <v/>
      </c>
      <c r="M14" s="304">
        <f>+M9/L9-1</f>
        <v/>
      </c>
      <c r="N14" s="304">
        <f>+N9/M9-1</f>
        <v/>
      </c>
      <c r="O14" s="304">
        <f>+O9/N9-1</f>
        <v/>
      </c>
      <c r="P14" s="304">
        <f>+P9/O9-1</f>
        <v/>
      </c>
      <c r="Q14" s="304">
        <f>+Q9/P9-1</f>
        <v/>
      </c>
      <c r="R14" s="304">
        <f>+R9/Q9-1</f>
        <v/>
      </c>
      <c r="S14" s="304">
        <f>+S9/R9-1</f>
        <v/>
      </c>
      <c r="T14" s="304">
        <f>+T9/S9-1</f>
        <v/>
      </c>
      <c r="U14" s="304">
        <f>+U9/T9-1</f>
        <v/>
      </c>
      <c r="V14" s="304">
        <f>+V9/U9-1</f>
        <v/>
      </c>
      <c r="W14" s="304">
        <f>+W9/V9-1</f>
        <v/>
      </c>
      <c r="X14" s="304">
        <f>+X9/W9-1</f>
        <v/>
      </c>
      <c r="Y14" s="304">
        <f>+Y9/X9-1</f>
        <v/>
      </c>
      <c r="Z14" s="304">
        <f>+Z9/Y9-1</f>
        <v/>
      </c>
      <c r="AA14" s="304">
        <f>+AA9/Z9-1</f>
        <v/>
      </c>
      <c r="AB14" s="304">
        <f>+AB9/AA9-1</f>
        <v/>
      </c>
      <c r="AC14" s="304">
        <f>+AC9/AB9-1</f>
        <v/>
      </c>
      <c r="AD14" s="304">
        <f>+AD9/AC9-1</f>
        <v/>
      </c>
      <c r="AE14" s="304">
        <f>+AE9/AD9-1</f>
        <v/>
      </c>
      <c r="AF14" s="304">
        <f>+AF9/AE9-1</f>
        <v/>
      </c>
      <c r="AG14" s="304">
        <f>+AG9/AF9-1</f>
        <v/>
      </c>
      <c r="AH14" s="304">
        <f>+AH9/AG9-1</f>
        <v/>
      </c>
      <c r="AI14" s="304">
        <f>+AI9/AH9-1</f>
        <v/>
      </c>
      <c r="AJ14" s="304">
        <f>+AJ9/AI9-1</f>
        <v/>
      </c>
      <c r="AK14" s="304">
        <f>+AK9/AJ9-1</f>
        <v/>
      </c>
      <c r="AL14" s="304">
        <f>+AL9/AK9-1</f>
        <v/>
      </c>
      <c r="AM14" s="304">
        <f>+AM9/AL9-1</f>
        <v/>
      </c>
      <c r="AN14" s="304">
        <f>+AN9/AM9-1</f>
        <v/>
      </c>
      <c r="AO14" s="304">
        <f>+AO9/AN9-1</f>
        <v/>
      </c>
      <c r="AP14" s="304">
        <f>+AP9/AO9-1</f>
        <v/>
      </c>
      <c r="AQ14" s="304">
        <f>+AQ9/AP9-1</f>
        <v/>
      </c>
      <c r="AR14" s="304">
        <f>+AR9/AQ9-1</f>
        <v/>
      </c>
      <c r="AS14" s="304">
        <f>+AS9/AR9-1</f>
        <v/>
      </c>
      <c r="AT14" s="304">
        <f>+AT9/AS9-1</f>
        <v/>
      </c>
      <c r="AU14" s="304">
        <f>+AU9/AT9-1</f>
        <v/>
      </c>
      <c r="AV14" s="304">
        <f>+AV9/AU9-1</f>
        <v/>
      </c>
      <c r="AW14" s="304">
        <f>+AW9/AV9-1</f>
        <v/>
      </c>
      <c r="AX14" s="304">
        <f>+AX9/AW9-1</f>
        <v/>
      </c>
      <c r="AY14" s="304">
        <f>+AY9/AX9-1</f>
        <v/>
      </c>
      <c r="AZ14" s="304">
        <f>+AZ9/AY9-1</f>
        <v/>
      </c>
      <c r="BA14" s="304">
        <f>+BA9/AZ9-1</f>
        <v/>
      </c>
      <c r="BB14" s="304">
        <f>+BB9/BA9-1</f>
        <v/>
      </c>
      <c r="BC14" s="304">
        <f>+BC9/BB9-1</f>
        <v/>
      </c>
      <c r="BD14" s="304">
        <f>+BD9/BC9-1</f>
        <v/>
      </c>
      <c r="BE14" s="304">
        <f>+BE9/BD9-1</f>
        <v/>
      </c>
      <c r="BF14" s="304">
        <f>+BF9/BE9-1</f>
        <v/>
      </c>
      <c r="BG14" s="304">
        <f>+BG9/BF9-1</f>
        <v/>
      </c>
      <c r="BH14" s="304">
        <f>+BH9/BG9-1</f>
        <v/>
      </c>
      <c r="BI14" s="304">
        <f>+BI9/BH9-1</f>
        <v/>
      </c>
      <c r="BJ14" s="304">
        <f>+BJ9/BI9-1</f>
        <v/>
      </c>
      <c r="BK14" s="304">
        <f>+BK9/BJ9-1</f>
        <v/>
      </c>
      <c r="BQ14" s="49" t="n"/>
      <c r="BR14" s="57" t="n"/>
      <c r="BS14" s="304" t="n"/>
      <c r="BT14" s="304" t="n"/>
      <c r="BU14" s="304" t="n"/>
      <c r="BV14" s="304" t="n"/>
      <c r="BW14" s="304" t="n"/>
      <c r="BX14" s="304" t="n"/>
      <c r="BY14" s="304" t="n"/>
      <c r="BZ14" s="304" t="n"/>
      <c r="CA14" s="304" t="n"/>
      <c r="CB14" s="304" t="n"/>
      <c r="CC14" s="304" t="n"/>
      <c r="CD14" s="304" t="n"/>
    </row>
    <row r="15">
      <c r="B15" s="60" t="inlineStr">
        <is>
          <t>Q/Q % Change (FX-Neutral)</t>
        </is>
      </c>
      <c r="E15" s="304" t="n"/>
      <c r="F15" s="304" t="n"/>
      <c r="G15" s="304" t="n"/>
      <c r="H15" s="304">
        <f>+H153</f>
        <v/>
      </c>
      <c r="I15" s="304">
        <f>+I153</f>
        <v/>
      </c>
      <c r="J15" s="304">
        <f>+J153</f>
        <v/>
      </c>
      <c r="K15" s="304">
        <f>+K153</f>
        <v/>
      </c>
      <c r="L15" s="304">
        <f>+L153</f>
        <v/>
      </c>
      <c r="M15" s="304">
        <f>+M153</f>
        <v/>
      </c>
      <c r="N15" s="304">
        <f>+N153</f>
        <v/>
      </c>
      <c r="O15" s="304">
        <f>+O153</f>
        <v/>
      </c>
      <c r="P15" s="304">
        <f>+P153</f>
        <v/>
      </c>
      <c r="Q15" s="304">
        <f>+Q153</f>
        <v/>
      </c>
      <c r="R15" s="304">
        <f>+R153</f>
        <v/>
      </c>
      <c r="S15" s="304">
        <f>+S153</f>
        <v/>
      </c>
      <c r="T15" s="304">
        <f>+T153</f>
        <v/>
      </c>
      <c r="U15" s="304">
        <f>+U153</f>
        <v/>
      </c>
      <c r="V15" s="304">
        <f>+V153</f>
        <v/>
      </c>
      <c r="W15" s="304">
        <f>+W153</f>
        <v/>
      </c>
      <c r="X15" s="304">
        <f>+X153</f>
        <v/>
      </c>
      <c r="Y15" s="304">
        <f>+Y153</f>
        <v/>
      </c>
      <c r="Z15" s="304">
        <f>+Z153</f>
        <v/>
      </c>
      <c r="AA15" s="304">
        <f>+AA153</f>
        <v/>
      </c>
      <c r="AB15" s="304">
        <f>+AB153</f>
        <v/>
      </c>
      <c r="AC15" s="304">
        <f>+AC153</f>
        <v/>
      </c>
      <c r="AD15" s="304">
        <f>+AD153</f>
        <v/>
      </c>
      <c r="AE15" s="304">
        <f>+AE153</f>
        <v/>
      </c>
      <c r="AF15" s="304">
        <f>+AF153</f>
        <v/>
      </c>
      <c r="AG15" s="304">
        <f>+AG153</f>
        <v/>
      </c>
      <c r="AH15" s="304">
        <f>+AH153</f>
        <v/>
      </c>
      <c r="AI15" s="304">
        <f>+AI153</f>
        <v/>
      </c>
      <c r="AJ15" s="304">
        <f>+AJ153</f>
        <v/>
      </c>
      <c r="AK15" s="304">
        <f>+AK153</f>
        <v/>
      </c>
      <c r="AL15" s="304">
        <f>+AL153</f>
        <v/>
      </c>
      <c r="AM15" s="304">
        <f>+AM153</f>
        <v/>
      </c>
      <c r="AN15" s="304">
        <f>+AN153</f>
        <v/>
      </c>
      <c r="AO15" s="304">
        <f>+AO153</f>
        <v/>
      </c>
      <c r="AP15" s="304">
        <f>+AP153</f>
        <v/>
      </c>
      <c r="AQ15" s="304">
        <f>+AQ153</f>
        <v/>
      </c>
      <c r="AR15" s="304">
        <f>+AR153</f>
        <v/>
      </c>
      <c r="AS15" s="304">
        <f>+AS153</f>
        <v/>
      </c>
      <c r="AT15" s="304">
        <f>+AT153</f>
        <v/>
      </c>
      <c r="AU15" s="304">
        <f>+AU153</f>
        <v/>
      </c>
      <c r="AV15" s="304">
        <f>+AV153</f>
        <v/>
      </c>
      <c r="AW15" s="304">
        <f>+AW153</f>
        <v/>
      </c>
      <c r="AX15" s="304">
        <f>+AX153</f>
        <v/>
      </c>
      <c r="AY15" s="304">
        <f>+AY153</f>
        <v/>
      </c>
      <c r="AZ15" s="304">
        <f>+AZ153</f>
        <v/>
      </c>
      <c r="BA15" s="304">
        <f>+BA153</f>
        <v/>
      </c>
      <c r="BB15" s="304">
        <f>+BB153</f>
        <v/>
      </c>
      <c r="BC15" s="304">
        <f>+BC153</f>
        <v/>
      </c>
      <c r="BD15" s="304">
        <f>+BD153</f>
        <v/>
      </c>
      <c r="BE15" s="304">
        <f>+BE153</f>
        <v/>
      </c>
      <c r="BF15" s="304">
        <f>+BF153</f>
        <v/>
      </c>
      <c r="BG15" s="304">
        <f>+BG153</f>
        <v/>
      </c>
      <c r="BH15" s="304">
        <f>+BH153</f>
        <v/>
      </c>
      <c r="BI15" s="304">
        <f>+BI153</f>
        <v/>
      </c>
      <c r="BJ15" s="304">
        <f>+BJ153</f>
        <v/>
      </c>
      <c r="BK15" s="304">
        <f>+BK153</f>
        <v/>
      </c>
      <c r="BQ15" s="49" t="n"/>
      <c r="BR15" s="57" t="n"/>
      <c r="BS15" s="304" t="n"/>
      <c r="BT15" s="304" t="n"/>
      <c r="BU15" s="304" t="n"/>
      <c r="BV15" s="304" t="n"/>
      <c r="BW15" s="304" t="n"/>
      <c r="BX15" s="304" t="n"/>
      <c r="BY15" s="304" t="n"/>
      <c r="BZ15" s="304" t="n"/>
      <c r="CA15" s="304" t="n"/>
      <c r="CB15" s="304" t="n"/>
      <c r="CC15" s="304" t="n"/>
      <c r="CD15" s="304" t="n"/>
    </row>
    <row r="16">
      <c r="B16" s="60" t="n"/>
      <c r="E16" s="304" t="n"/>
      <c r="F16" s="304" t="n"/>
      <c r="G16" s="304" t="n"/>
      <c r="H16" s="304" t="n"/>
      <c r="I16" s="304" t="n"/>
      <c r="J16" s="304" t="n"/>
      <c r="K16" s="304" t="n"/>
      <c r="L16" s="304" t="n"/>
      <c r="M16" s="304" t="n"/>
      <c r="N16" s="304" t="n"/>
      <c r="O16" s="304" t="n"/>
      <c r="P16" s="304" t="n"/>
      <c r="Q16" s="304" t="n"/>
      <c r="R16" s="304" t="n"/>
      <c r="S16" s="304" t="n"/>
      <c r="T16" s="304" t="n"/>
      <c r="U16" s="304" t="n"/>
      <c r="V16" s="304" t="n"/>
      <c r="W16" s="304" t="n"/>
      <c r="X16" s="304" t="n"/>
      <c r="Y16" s="304" t="n"/>
      <c r="Z16" s="304" t="n"/>
      <c r="AA16" s="304" t="n"/>
      <c r="AB16" s="304" t="n"/>
      <c r="AC16" s="304" t="n"/>
      <c r="AD16" s="304" t="n"/>
      <c r="AE16" s="304" t="n"/>
      <c r="AF16" s="304" t="n"/>
      <c r="AG16" s="304" t="n"/>
      <c r="AH16" s="304" t="n"/>
      <c r="AI16" s="304" t="n"/>
      <c r="AJ16" s="304" t="n"/>
      <c r="AK16" s="304" t="n"/>
      <c r="AL16" s="304" t="n"/>
      <c r="AM16" s="304" t="n"/>
      <c r="AN16" s="304" t="n"/>
      <c r="AO16" s="304" t="n"/>
      <c r="AP16" s="304" t="n"/>
      <c r="AQ16" s="304" t="n"/>
      <c r="AR16" s="304" t="n"/>
      <c r="AS16" s="304" t="n"/>
      <c r="AT16" s="304" t="n"/>
      <c r="AU16" s="304" t="n"/>
      <c r="AV16" s="304" t="n"/>
      <c r="AW16" s="304" t="n"/>
      <c r="AX16" s="304" t="n"/>
      <c r="AY16" s="304" t="n"/>
      <c r="AZ16" s="304" t="n"/>
      <c r="BA16" s="304" t="n"/>
      <c r="BB16" s="304" t="n"/>
      <c r="BC16" s="304" t="n"/>
      <c r="BD16" s="304" t="n"/>
      <c r="BE16" s="304" t="n"/>
      <c r="BF16" s="304" t="n"/>
      <c r="BG16" s="304" t="n"/>
      <c r="BH16" s="304" t="n"/>
      <c r="BI16" s="304" t="n"/>
      <c r="BJ16" s="304" t="n"/>
      <c r="BK16" s="304" t="n"/>
      <c r="BQ16" s="49" t="n"/>
      <c r="BR16" s="57" t="n"/>
      <c r="BS16" s="304" t="n"/>
      <c r="BT16" s="304" t="n"/>
      <c r="BU16" s="304" t="n"/>
      <c r="BV16" s="304" t="n"/>
      <c r="BW16" s="304" t="n"/>
      <c r="BX16" s="304" t="n"/>
      <c r="BY16" s="304" t="n"/>
      <c r="BZ16" s="304" t="n"/>
      <c r="CA16" s="304" t="n"/>
      <c r="CB16" s="304" t="n"/>
      <c r="CC16" s="304" t="n"/>
      <c r="CD16" s="304" t="n"/>
    </row>
    <row r="17">
      <c r="B17" s="62" t="inlineStr">
        <is>
          <t>Memo:</t>
        </is>
      </c>
      <c r="E17" s="304" t="n"/>
      <c r="F17" s="304" t="n"/>
      <c r="G17" s="304" t="n"/>
      <c r="H17" s="304" t="n"/>
      <c r="I17" s="304" t="n"/>
      <c r="J17" s="304" t="n"/>
      <c r="K17" s="304" t="n"/>
      <c r="L17" s="304" t="n"/>
      <c r="M17" s="304" t="n"/>
      <c r="N17" s="304" t="n"/>
      <c r="O17" s="304" t="n"/>
      <c r="P17" s="304" t="n"/>
      <c r="Q17" s="304" t="n"/>
      <c r="R17" s="304" t="n"/>
      <c r="S17" s="304" t="n"/>
      <c r="T17" s="304" t="n"/>
      <c r="U17" s="304" t="n"/>
      <c r="V17" s="304" t="n"/>
      <c r="W17" s="304" t="n"/>
      <c r="X17" s="304" t="n"/>
      <c r="Y17" s="304" t="n"/>
      <c r="Z17" s="304" t="n"/>
      <c r="AA17" s="304" t="n"/>
      <c r="AB17" s="304" t="n"/>
      <c r="AC17" s="304" t="n"/>
      <c r="AD17" s="304" t="n"/>
      <c r="AE17" s="304" t="n"/>
      <c r="AF17" s="304" t="n"/>
      <c r="AG17" s="304" t="n"/>
      <c r="AH17" s="304" t="n"/>
      <c r="AI17" s="304" t="n"/>
      <c r="AJ17" s="304" t="n"/>
      <c r="AK17" s="304" t="n"/>
      <c r="AL17" s="304" t="n"/>
      <c r="AM17" s="304" t="n"/>
      <c r="AN17" s="304" t="n"/>
      <c r="AO17" s="304" t="n"/>
      <c r="AP17" s="304" t="n"/>
      <c r="AQ17" s="304" t="n"/>
      <c r="AR17" s="304" t="n"/>
      <c r="AS17" s="304" t="n"/>
      <c r="AT17" s="304" t="n"/>
      <c r="AU17" s="304" t="n"/>
      <c r="AV17" s="304" t="n"/>
      <c r="AW17" s="304" t="n"/>
      <c r="AX17" s="304" t="n"/>
      <c r="AY17" s="304" t="n"/>
      <c r="AZ17" s="304" t="n"/>
      <c r="BA17" s="304" t="n"/>
      <c r="BB17" s="304" t="n"/>
      <c r="BC17" s="304" t="n"/>
      <c r="BD17" s="304" t="n"/>
      <c r="BE17" s="304" t="n"/>
      <c r="BF17" s="304" t="n"/>
      <c r="BG17" s="304" t="n"/>
      <c r="BH17" s="304" t="n"/>
      <c r="BI17" s="304" t="n"/>
      <c r="BJ17" s="304" t="n"/>
      <c r="BK17" s="304" t="n"/>
      <c r="BQ17" s="49" t="n"/>
      <c r="BR17" s="57" t="n"/>
      <c r="BS17" s="304" t="n"/>
      <c r="BT17" s="304" t="n"/>
      <c r="BU17" s="304" t="n"/>
      <c r="BV17" s="304" t="n"/>
      <c r="BW17" s="304" t="n"/>
      <c r="BX17" s="304" t="n"/>
      <c r="BY17" s="304" t="n"/>
      <c r="BZ17" s="304" t="n"/>
      <c r="CA17" s="304" t="n"/>
      <c r="CB17" s="304" t="n"/>
      <c r="CC17" s="304" t="n"/>
      <c r="CD17" s="304" t="n"/>
    </row>
    <row r="18">
      <c r="B18" s="60" t="inlineStr">
        <is>
          <t>Consensus Revenue</t>
        </is>
      </c>
      <c r="E18" s="304" t="n"/>
      <c r="F18" s="304" t="n"/>
      <c r="G18" s="304" t="n"/>
      <c r="H18" s="304" t="n"/>
      <c r="I18" s="304" t="n"/>
      <c r="J18" s="304" t="n"/>
      <c r="K18" s="304" t="n"/>
      <c r="L18" s="304" t="n"/>
      <c r="M18" s="304" t="n"/>
      <c r="N18" s="304" t="n"/>
      <c r="O18" s="304" t="n"/>
      <c r="P18" s="304" t="n"/>
      <c r="Q18" s="304" t="n"/>
      <c r="R18" s="304" t="n"/>
      <c r="S18" s="304" t="n"/>
      <c r="T18" s="304" t="n"/>
      <c r="U18" s="304" t="n"/>
      <c r="V18" s="304" t="n"/>
      <c r="W18" s="304" t="n"/>
      <c r="X18" s="304" t="n"/>
      <c r="Y18" s="304" t="n"/>
      <c r="Z18" s="304" t="n"/>
      <c r="AA18" s="304" t="n"/>
      <c r="AB18" s="304" t="n"/>
      <c r="AC18" s="304" t="n"/>
      <c r="AD18" s="304" t="n"/>
      <c r="AE18" s="304" t="n"/>
      <c r="AF18" s="304" t="n"/>
      <c r="AG18" s="304" t="n"/>
      <c r="AH18" s="304" t="n"/>
      <c r="AI18" s="304" t="n"/>
      <c r="AJ18" s="304" t="n"/>
      <c r="AK18" s="304" t="n"/>
      <c r="AL18" s="304" t="n"/>
      <c r="AM18" s="304" t="n"/>
      <c r="AN18" s="304" t="n"/>
      <c r="AO18" s="304" t="n"/>
      <c r="AP18" s="304" t="n"/>
      <c r="AQ18" s="304" t="n"/>
      <c r="AR18" s="304" t="n"/>
      <c r="AS18" s="304" t="n"/>
      <c r="AT18" s="304" t="n"/>
      <c r="AU18" s="304" t="n"/>
      <c r="AV18" s="304" t="n"/>
      <c r="AW18" s="304" t="n"/>
      <c r="AX18" s="304" t="n"/>
      <c r="AY18" s="304" t="n"/>
      <c r="AZ18" s="304" t="n"/>
      <c r="BA18" s="304" t="n"/>
      <c r="BB18" s="304" t="n"/>
      <c r="BC18" s="304" t="n"/>
      <c r="BD18" s="304" t="n"/>
      <c r="BE18" s="304" t="n"/>
      <c r="BF18" s="304" t="n"/>
      <c r="BG18" s="202" t="n"/>
      <c r="BH18" s="100">
        <f>+BH9</f>
        <v/>
      </c>
      <c r="BI18" s="100">
        <f>+BI9</f>
        <v/>
      </c>
      <c r="BJ18" s="202">
        <f>_xll.ciqfunctions.udf.CIQ($B$2, "IQ_REVENUE_EST", BJ$1)</f>
        <v/>
      </c>
      <c r="BK18" s="202">
        <f>_xll.ciqfunctions.udf.CIQ($B$2, "IQ_REVENUE_EST", BK$1)</f>
        <v/>
      </c>
      <c r="BQ18" s="49" t="n"/>
      <c r="BR18" s="57" t="n"/>
      <c r="BS18" s="304" t="n"/>
      <c r="BT18" s="304" t="n"/>
      <c r="BU18" s="304" t="n"/>
      <c r="BV18" s="304" t="n"/>
      <c r="BW18" s="304" t="n"/>
      <c r="BX18" s="304" t="n"/>
      <c r="BY18" s="304" t="n"/>
      <c r="BZ18" s="304" t="n"/>
      <c r="CA18" s="304" t="n"/>
      <c r="CB18" s="304" t="n"/>
      <c r="CC18" s="202" t="n"/>
      <c r="CD18" s="202">
        <f>_xll.ciqfunctions.udf.CIQ($B$2, "IQ_REVENUE_EST", CD$1)</f>
        <v/>
      </c>
      <c r="CF18" s="177" t="n"/>
    </row>
    <row r="19">
      <c r="B19" s="101" t="inlineStr">
        <is>
          <t>Y/Y % Change</t>
        </is>
      </c>
      <c r="H19" s="49" t="n"/>
      <c r="I19" s="49" t="n"/>
      <c r="J19" s="49" t="n"/>
      <c r="K19" s="49" t="n"/>
      <c r="L19" s="49" t="n"/>
      <c r="AB19" s="49" t="n"/>
      <c r="AC19" s="49" t="n"/>
      <c r="AD19" s="49" t="n"/>
      <c r="AT19" s="64" t="n"/>
      <c r="BG19" s="304" t="n"/>
      <c r="BH19" s="304">
        <f>+IFERROR(BH18/BD9-1,"n/a")</f>
        <v/>
      </c>
      <c r="BI19" s="304">
        <f>+IFERROR(BI18/BE9-1,"n/a")</f>
        <v/>
      </c>
      <c r="BJ19" s="304">
        <f>+IFERROR(BJ18/BF9-1,"n/a")</f>
        <v/>
      </c>
      <c r="BK19" s="304">
        <f>+IFERROR(BK18/BG9-1,"n/a")</f>
        <v/>
      </c>
      <c r="BQ19" s="49" t="n"/>
      <c r="CC19" s="304" t="n"/>
      <c r="CD19" s="304">
        <f>+IFERROR(CD18/CC9-1,"n/a")</f>
        <v/>
      </c>
    </row>
    <row r="20">
      <c r="B20" s="101" t="n"/>
      <c r="H20" s="49" t="n"/>
      <c r="I20" s="49" t="n"/>
      <c r="J20" s="49" t="n"/>
      <c r="K20" s="49" t="n"/>
      <c r="L20" s="49" t="n"/>
      <c r="AB20" s="49" t="n"/>
      <c r="AC20" s="49" t="n"/>
      <c r="AD20" s="49" t="n"/>
      <c r="AT20" s="64" t="n"/>
      <c r="BG20" s="304" t="n"/>
      <c r="BH20" s="304" t="n"/>
      <c r="BI20" s="304" t="n"/>
      <c r="BJ20" s="304" t="n"/>
      <c r="BK20" s="304" t="n"/>
      <c r="BQ20" s="49" t="n"/>
      <c r="CC20" s="304" t="n"/>
      <c r="CD20" s="304" t="n"/>
    </row>
    <row r="21">
      <c r="B21" t="inlineStr">
        <is>
          <t>CRC Cost of Revenue</t>
        </is>
      </c>
      <c r="D21" s="64">
        <f>+D9-D25</f>
        <v/>
      </c>
      <c r="E21" s="64">
        <f>+E9-E25</f>
        <v/>
      </c>
      <c r="F21" s="64">
        <f>+F9-F25</f>
        <v/>
      </c>
      <c r="G21" s="64">
        <f>+G9-G25</f>
        <v/>
      </c>
      <c r="H21" s="64">
        <f>+H9-H25</f>
        <v/>
      </c>
      <c r="I21" s="64">
        <f>+I9-I25</f>
        <v/>
      </c>
      <c r="J21" s="64">
        <f>+J9-J25</f>
        <v/>
      </c>
      <c r="K21" s="64">
        <f>+K9-K25</f>
        <v/>
      </c>
      <c r="L21" s="64">
        <f>+L9-L25</f>
        <v/>
      </c>
      <c r="M21" s="64">
        <f>+M9-M25</f>
        <v/>
      </c>
      <c r="N21" s="64">
        <f>+N9-N25</f>
        <v/>
      </c>
      <c r="O21" s="64">
        <f>+O9-O25</f>
        <v/>
      </c>
      <c r="P21" s="64">
        <f>+P9-P25</f>
        <v/>
      </c>
      <c r="Q21" s="64">
        <f>+Q9-Q25</f>
        <v/>
      </c>
      <c r="R21" s="64">
        <f>+R9-R25</f>
        <v/>
      </c>
      <c r="S21" s="64">
        <f>+S9-S25</f>
        <v/>
      </c>
      <c r="T21" s="64">
        <f>+T9-T25</f>
        <v/>
      </c>
      <c r="U21" s="64">
        <f>+U9-U25</f>
        <v/>
      </c>
      <c r="V21" s="64">
        <f>+V9-V25</f>
        <v/>
      </c>
      <c r="W21" s="64">
        <f>+W9-W25</f>
        <v/>
      </c>
      <c r="X21" s="64">
        <f>+X9-X25</f>
        <v/>
      </c>
      <c r="Y21" s="64">
        <f>+Y9-Y25</f>
        <v/>
      </c>
      <c r="Z21" s="64">
        <f>+Z9-Z25</f>
        <v/>
      </c>
      <c r="AA21" s="64">
        <f>+AA9-AA25</f>
        <v/>
      </c>
      <c r="AB21" s="64">
        <f>+AB9-AB25</f>
        <v/>
      </c>
      <c r="AC21" s="64">
        <f>+AC9-AC25</f>
        <v/>
      </c>
      <c r="AD21" s="64">
        <f>+AD9-AD25</f>
        <v/>
      </c>
      <c r="AE21" s="64">
        <f>+AE9-AE25</f>
        <v/>
      </c>
      <c r="AF21" s="64">
        <f>+AF9-AF25</f>
        <v/>
      </c>
      <c r="AG21" s="64">
        <f>+AG9-AG25</f>
        <v/>
      </c>
      <c r="AH21" s="64">
        <f>+AH9-AH25</f>
        <v/>
      </c>
      <c r="AI21" s="64">
        <f>+AI9-AI25</f>
        <v/>
      </c>
      <c r="AJ21" s="64">
        <f>+AJ9-AJ25</f>
        <v/>
      </c>
      <c r="AK21" s="64">
        <f>+AK9-AK25</f>
        <v/>
      </c>
      <c r="AL21" s="64">
        <f>+AL9-AL25</f>
        <v/>
      </c>
      <c r="AM21" s="64">
        <f>+AM9-AM25</f>
        <v/>
      </c>
      <c r="AN21" s="64">
        <f>+AN9-AN25</f>
        <v/>
      </c>
      <c r="AO21" s="64">
        <f>+AO9-AO25</f>
        <v/>
      </c>
      <c r="AP21" s="64">
        <f>+AP9-AP25</f>
        <v/>
      </c>
      <c r="AQ21" s="64">
        <f>+AQ9-AQ25</f>
        <v/>
      </c>
      <c r="AR21" s="64">
        <f>+AR9-AR25</f>
        <v/>
      </c>
      <c r="AS21" s="64">
        <f>+AS9-AS25</f>
        <v/>
      </c>
      <c r="AT21" s="64">
        <f>+AT9-AT25</f>
        <v/>
      </c>
      <c r="AU21" s="64">
        <f>+AU9-AU25</f>
        <v/>
      </c>
      <c r="AV21" s="64">
        <f>+AV9-AV25</f>
        <v/>
      </c>
      <c r="AW21" s="64">
        <f>+AW9-AW25</f>
        <v/>
      </c>
      <c r="AX21" s="64">
        <f>+AX9-AX25</f>
        <v/>
      </c>
      <c r="AY21" s="64">
        <f>+AY9-AY25</f>
        <v/>
      </c>
      <c r="AZ21" s="64">
        <f>+AZ9-AZ25</f>
        <v/>
      </c>
      <c r="BA21" s="64">
        <f>+BA9-BA25</f>
        <v/>
      </c>
      <c r="BB21" s="64">
        <f>+BB9-BB25</f>
        <v/>
      </c>
      <c r="BC21" s="64">
        <f>+BC9-BC25</f>
        <v/>
      </c>
      <c r="BD21" s="64">
        <f>+BD9-BD25</f>
        <v/>
      </c>
      <c r="BE21" s="64">
        <f>+BE9-BE25</f>
        <v/>
      </c>
      <c r="BF21" s="64">
        <f>+BF9-BF25</f>
        <v/>
      </c>
      <c r="BG21" s="64">
        <f>+BG9-BG25</f>
        <v/>
      </c>
      <c r="BH21" s="64">
        <f>+BH9-BH25</f>
        <v/>
      </c>
      <c r="BI21" s="64">
        <f>+BI9-BI25</f>
        <v/>
      </c>
      <c r="BJ21" s="64">
        <f>+BJ9-BJ25</f>
        <v/>
      </c>
      <c r="BK21" s="64">
        <f>+BK9-BK25</f>
        <v/>
      </c>
      <c r="BM21" s="64">
        <f>+BM9-BM25</f>
        <v/>
      </c>
      <c r="BN21" s="64">
        <f>+BN9-BN25</f>
        <v/>
      </c>
      <c r="BO21" s="64">
        <f>+BO9-BO25</f>
        <v/>
      </c>
      <c r="BP21" s="64">
        <f>+BP9-BP25</f>
        <v/>
      </c>
      <c r="BQ21" s="64">
        <f>+BQ9-BQ25</f>
        <v/>
      </c>
      <c r="BR21" s="64">
        <f>+BR9-BR25</f>
        <v/>
      </c>
      <c r="BS21" s="64">
        <f>+BS9-BS25</f>
        <v/>
      </c>
      <c r="BT21" s="64">
        <f>+BT9-BT25</f>
        <v/>
      </c>
      <c r="BU21" s="64">
        <f>+BU9-BU25</f>
        <v/>
      </c>
      <c r="BV21" s="64">
        <f>+BV9-BV25</f>
        <v/>
      </c>
      <c r="BW21" s="64">
        <f>+BW9-BW25</f>
        <v/>
      </c>
      <c r="BX21" s="64">
        <f>+BX9-BX25</f>
        <v/>
      </c>
      <c r="BY21" s="64">
        <f>+BY9-BY25</f>
        <v/>
      </c>
      <c r="BZ21" s="64">
        <f>+BZ9-BZ25</f>
        <v/>
      </c>
      <c r="CA21" s="64">
        <f>+CA9-CA25</f>
        <v/>
      </c>
      <c r="CB21" s="64">
        <f>+CB9-CB25</f>
        <v/>
      </c>
      <c r="CC21" s="64">
        <f>+CC9-CC25</f>
        <v/>
      </c>
      <c r="CD21" s="64">
        <f>+CD9-CD25</f>
        <v/>
      </c>
    </row>
    <row r="22">
      <c r="B22" s="60" t="inlineStr">
        <is>
          <t>Y/Y % Change</t>
        </is>
      </c>
      <c r="H22" s="304">
        <f>+H21/D21-1</f>
        <v/>
      </c>
      <c r="I22" s="304">
        <f>+I21/E21-1</f>
        <v/>
      </c>
      <c r="J22" s="304">
        <f>+J21/F21-1</f>
        <v/>
      </c>
      <c r="K22" s="304">
        <f>+K21/G21-1</f>
        <v/>
      </c>
      <c r="L22" s="304">
        <f>+L21/H21-1</f>
        <v/>
      </c>
      <c r="M22" s="304">
        <f>+M21/I21-1</f>
        <v/>
      </c>
      <c r="N22" s="304">
        <f>+N21/J21-1</f>
        <v/>
      </c>
      <c r="O22" s="304">
        <f>+O21/K21-1</f>
        <v/>
      </c>
      <c r="P22" s="304">
        <f>+P21/L21-1</f>
        <v/>
      </c>
      <c r="Q22" s="304">
        <f>+Q21/M21-1</f>
        <v/>
      </c>
      <c r="R22" s="304">
        <f>+R21/N21-1</f>
        <v/>
      </c>
      <c r="S22" s="304">
        <f>+S21/O21-1</f>
        <v/>
      </c>
      <c r="T22" s="304">
        <f>+T21/P21-1</f>
        <v/>
      </c>
      <c r="U22" s="304">
        <f>+U21/Q21-1</f>
        <v/>
      </c>
      <c r="V22" s="304">
        <f>+V21/R21-1</f>
        <v/>
      </c>
      <c r="W22" s="304">
        <f>+W21/S21-1</f>
        <v/>
      </c>
      <c r="X22" s="304">
        <f>+X21/T21-1</f>
        <v/>
      </c>
      <c r="Y22" s="304">
        <f>+Y21/U21-1</f>
        <v/>
      </c>
      <c r="Z22" s="304">
        <f>+Z21/V21-1</f>
        <v/>
      </c>
      <c r="AA22" s="304">
        <f>+AA21/W21-1</f>
        <v/>
      </c>
      <c r="AB22" s="304">
        <f>+AB21/X21-1</f>
        <v/>
      </c>
      <c r="AC22" s="304">
        <f>+AC21/Y21-1</f>
        <v/>
      </c>
      <c r="AD22" s="304">
        <f>+AD21/Z21-1</f>
        <v/>
      </c>
      <c r="AE22" s="304">
        <f>+AE21/AA21-1</f>
        <v/>
      </c>
      <c r="AF22" s="304">
        <f>+AF21/AB21-1</f>
        <v/>
      </c>
      <c r="AG22" s="304">
        <f>+AG21/AC21-1</f>
        <v/>
      </c>
      <c r="AH22" s="304">
        <f>+AH21/AD21-1</f>
        <v/>
      </c>
      <c r="AI22" s="304">
        <f>+AI21/AE21-1</f>
        <v/>
      </c>
      <c r="AJ22" s="304">
        <f>+AJ21/AF21-1</f>
        <v/>
      </c>
      <c r="AK22" s="304">
        <f>+AK21/AG21-1</f>
        <v/>
      </c>
      <c r="AL22" s="304">
        <f>+AL21/AH21-1</f>
        <v/>
      </c>
      <c r="AM22" s="304">
        <f>+AM21/AI21-1</f>
        <v/>
      </c>
      <c r="AN22" s="304">
        <f>+AN21/AJ21-1</f>
        <v/>
      </c>
      <c r="AO22" s="304">
        <f>+AO21/AK21-1</f>
        <v/>
      </c>
      <c r="AP22" s="304">
        <f>+AP21/AL21-1</f>
        <v/>
      </c>
      <c r="AQ22" s="304">
        <f>+AQ21/AM21-1</f>
        <v/>
      </c>
      <c r="AR22" s="304">
        <f>+AR21/AN21-1</f>
        <v/>
      </c>
      <c r="AS22" s="304">
        <f>+AS21/AO21-1</f>
        <v/>
      </c>
      <c r="AT22" s="304">
        <f>+AT21/AP21-1</f>
        <v/>
      </c>
      <c r="AU22" s="304">
        <f>+AU21/AQ21-1</f>
        <v/>
      </c>
      <c r="AV22" s="304">
        <f>+AV21/AR21-1</f>
        <v/>
      </c>
      <c r="AW22" s="304">
        <f>+AW21/AS21-1</f>
        <v/>
      </c>
      <c r="AX22" s="304">
        <f>+AX21/AT21-1</f>
        <v/>
      </c>
      <c r="AY22" s="304">
        <f>+AY21/AU21-1</f>
        <v/>
      </c>
      <c r="AZ22" s="304">
        <f>+AZ21/AV21-1</f>
        <v/>
      </c>
      <c r="BA22" s="304">
        <f>+BA21/AW21-1</f>
        <v/>
      </c>
      <c r="BB22" s="304">
        <f>+BB21/AX21-1</f>
        <v/>
      </c>
      <c r="BC22" s="304">
        <f>+BC21/AY21-1</f>
        <v/>
      </c>
      <c r="BD22" s="304">
        <f>+BD21/AZ21-1</f>
        <v/>
      </c>
      <c r="BE22" s="304">
        <f>+BE21/BA21-1</f>
        <v/>
      </c>
      <c r="BF22" s="304">
        <f>+BF21/BB21-1</f>
        <v/>
      </c>
      <c r="BG22" s="304">
        <f>+BG21/BC21-1</f>
        <v/>
      </c>
      <c r="BH22" s="304">
        <f>+BH21/BD21-1</f>
        <v/>
      </c>
      <c r="BI22" s="304">
        <f>+BI21/BE21-1</f>
        <v/>
      </c>
      <c r="BJ22" s="304">
        <f>+BJ21/BF21-1</f>
        <v/>
      </c>
      <c r="BK22" s="304">
        <f>+BK21/BG21-1</f>
        <v/>
      </c>
      <c r="BL22" s="304" t="n"/>
      <c r="BM22" s="304" t="n"/>
      <c r="BN22" s="304">
        <f>+BN21/BM21-1</f>
        <v/>
      </c>
      <c r="BO22" s="304">
        <f>+BO21/BN21-1</f>
        <v/>
      </c>
      <c r="BP22" s="304">
        <f>+BP21/BO21-1</f>
        <v/>
      </c>
      <c r="BQ22" s="304">
        <f>+BQ21/BP21-1</f>
        <v/>
      </c>
      <c r="BR22" s="304">
        <f>+BR21/BQ21-1</f>
        <v/>
      </c>
      <c r="BS22" s="304">
        <f>+BS21/BR21-1</f>
        <v/>
      </c>
      <c r="BT22" s="304">
        <f>+BT21/BS21-1</f>
        <v/>
      </c>
      <c r="BU22" s="304">
        <f>+BU21/BT21-1</f>
        <v/>
      </c>
      <c r="BV22" s="304">
        <f>+BV21/BU21-1</f>
        <v/>
      </c>
      <c r="BW22" s="304">
        <f>+BW21/BV21-1</f>
        <v/>
      </c>
      <c r="BX22" s="304">
        <f>+BX21/BW21-1</f>
        <v/>
      </c>
      <c r="BY22" s="304">
        <f>+BY21/BX21-1</f>
        <v/>
      </c>
      <c r="BZ22" s="304">
        <f>+BZ21/BY21-1</f>
        <v/>
      </c>
      <c r="CA22" s="304">
        <f>+CA21/BZ21-1</f>
        <v/>
      </c>
      <c r="CB22" s="304">
        <f>+CB21/CA21-1</f>
        <v/>
      </c>
      <c r="CC22" s="304">
        <f>+CC21/CB21-1</f>
        <v/>
      </c>
      <c r="CD22" s="304">
        <f>+CD21/CC21-1</f>
        <v/>
      </c>
    </row>
    <row r="23">
      <c r="B23" s="60" t="inlineStr">
        <is>
          <t>% of Revenue</t>
        </is>
      </c>
      <c r="D23" s="306">
        <f>+D21/D9</f>
        <v/>
      </c>
      <c r="E23" s="306">
        <f>+E21/E9</f>
        <v/>
      </c>
      <c r="F23" s="306">
        <f>+F21/F9</f>
        <v/>
      </c>
      <c r="G23" s="306">
        <f>+G21/G9</f>
        <v/>
      </c>
      <c r="H23" s="306">
        <f>+H21/H9</f>
        <v/>
      </c>
      <c r="I23" s="306">
        <f>+I21/I9</f>
        <v/>
      </c>
      <c r="J23" s="306">
        <f>+J21/J9</f>
        <v/>
      </c>
      <c r="K23" s="306">
        <f>+K21/K9</f>
        <v/>
      </c>
      <c r="L23" s="306">
        <f>+L21/L9</f>
        <v/>
      </c>
      <c r="M23" s="306">
        <f>+M21/M9</f>
        <v/>
      </c>
      <c r="N23" s="306">
        <f>+N21/N9</f>
        <v/>
      </c>
      <c r="O23" s="306">
        <f>+O21/O9</f>
        <v/>
      </c>
      <c r="P23" s="306">
        <f>+P21/P9</f>
        <v/>
      </c>
      <c r="Q23" s="306">
        <f>+Q21/Q9</f>
        <v/>
      </c>
      <c r="R23" s="306">
        <f>+R21/R9</f>
        <v/>
      </c>
      <c r="S23" s="306">
        <f>+S21/S9</f>
        <v/>
      </c>
      <c r="T23" s="306">
        <f>+T21/T9</f>
        <v/>
      </c>
      <c r="U23" s="306">
        <f>+U21/U9</f>
        <v/>
      </c>
      <c r="V23" s="306">
        <f>+V21/V9</f>
        <v/>
      </c>
      <c r="W23" s="306">
        <f>+W21/W9</f>
        <v/>
      </c>
      <c r="X23" s="306">
        <f>+X21/X9</f>
        <v/>
      </c>
      <c r="Y23" s="306">
        <f>+Y21/Y9</f>
        <v/>
      </c>
      <c r="Z23" s="306">
        <f>+Z21/Z9</f>
        <v/>
      </c>
      <c r="AA23" s="306">
        <f>+AA21/AA9</f>
        <v/>
      </c>
      <c r="AB23" s="306">
        <f>+AB21/AB9</f>
        <v/>
      </c>
      <c r="AC23" s="306">
        <f>+AC21/AC9</f>
        <v/>
      </c>
      <c r="AD23" s="306">
        <f>+AD21/AD9</f>
        <v/>
      </c>
      <c r="AE23" s="306">
        <f>+AE21/AE9</f>
        <v/>
      </c>
      <c r="AF23" s="306">
        <f>+AF21/AF9</f>
        <v/>
      </c>
      <c r="AG23" s="306">
        <f>+AG21/AG9</f>
        <v/>
      </c>
      <c r="AH23" s="306">
        <f>+AH21/AH9</f>
        <v/>
      </c>
      <c r="AI23" s="306">
        <f>+AI21/AI9</f>
        <v/>
      </c>
      <c r="AJ23" s="306">
        <f>+AJ21/AJ9</f>
        <v/>
      </c>
      <c r="AK23" s="306">
        <f>+AK21/AK9</f>
        <v/>
      </c>
      <c r="AL23" s="306">
        <f>+AL21/AL9</f>
        <v/>
      </c>
      <c r="AM23" s="306">
        <f>+AM21/AM9</f>
        <v/>
      </c>
      <c r="AN23" s="306">
        <f>+AN21/AN9</f>
        <v/>
      </c>
      <c r="AO23" s="306">
        <f>+AO21/AO9</f>
        <v/>
      </c>
      <c r="AP23" s="306">
        <f>+AP21/AP9</f>
        <v/>
      </c>
      <c r="AQ23" s="306">
        <f>+AQ21/AQ9</f>
        <v/>
      </c>
      <c r="AR23" s="306">
        <f>+AR21/AR9</f>
        <v/>
      </c>
      <c r="AS23" s="306">
        <f>+AS21/AS9</f>
        <v/>
      </c>
      <c r="AT23" s="306">
        <f>+AT21/AT9</f>
        <v/>
      </c>
      <c r="AU23" s="306">
        <f>+AU21/AU9</f>
        <v/>
      </c>
      <c r="AV23" s="306">
        <f>+AV21/AV9</f>
        <v/>
      </c>
      <c r="AW23" s="306">
        <f>+AW21/AW9</f>
        <v/>
      </c>
      <c r="AX23" s="306">
        <f>+AX21/AX9</f>
        <v/>
      </c>
      <c r="AY23" s="306">
        <f>+AY21/AY9</f>
        <v/>
      </c>
      <c r="AZ23" s="306">
        <f>+AZ21/AZ9</f>
        <v/>
      </c>
      <c r="BA23" s="306">
        <f>+BA21/BA9</f>
        <v/>
      </c>
      <c r="BB23" s="306">
        <f>+BB21/BB9</f>
        <v/>
      </c>
      <c r="BC23" s="306">
        <f>+BC21/BC9</f>
        <v/>
      </c>
      <c r="BD23" s="306">
        <f>+BD21/BD9</f>
        <v/>
      </c>
      <c r="BE23" s="306">
        <f>+BE21/BE9</f>
        <v/>
      </c>
      <c r="BF23" s="306">
        <f>+BF21/BF9</f>
        <v/>
      </c>
      <c r="BG23" s="306">
        <f>+BG21/BG9</f>
        <v/>
      </c>
      <c r="BH23" s="306">
        <f>+BH21/BH9</f>
        <v/>
      </c>
      <c r="BI23" s="306">
        <f>+BI21/BI9</f>
        <v/>
      </c>
      <c r="BJ23" s="306">
        <f>+BJ21/BJ9</f>
        <v/>
      </c>
      <c r="BK23" s="306">
        <f>+BK21/BK9</f>
        <v/>
      </c>
      <c r="BM23" s="306">
        <f>+BM21/BM9</f>
        <v/>
      </c>
      <c r="BN23" s="306">
        <f>+BN21/BN9</f>
        <v/>
      </c>
      <c r="BO23" s="306">
        <f>+BO21/BO9</f>
        <v/>
      </c>
      <c r="BP23" s="306">
        <f>+BP21/BP9</f>
        <v/>
      </c>
      <c r="BQ23" s="306">
        <f>+BQ21/BQ9</f>
        <v/>
      </c>
      <c r="BR23" s="306">
        <f>+BR21/BR9</f>
        <v/>
      </c>
      <c r="BS23" s="306">
        <f>+BS21/BS9</f>
        <v/>
      </c>
      <c r="BT23" s="306">
        <f>+BT21/BT9</f>
        <v/>
      </c>
      <c r="BU23" s="306">
        <f>+BU21/BU9</f>
        <v/>
      </c>
      <c r="BV23" s="306">
        <f>+BV21/BV9</f>
        <v/>
      </c>
      <c r="BW23" s="306">
        <f>+BW21/BW9</f>
        <v/>
      </c>
      <c r="BX23" s="306">
        <f>+BX21/BX9</f>
        <v/>
      </c>
      <c r="BY23" s="306">
        <f>+BY21/BY9</f>
        <v/>
      </c>
      <c r="BZ23" s="306">
        <f>+BZ21/BZ9</f>
        <v/>
      </c>
      <c r="CA23" s="306">
        <f>+CA21/CA9</f>
        <v/>
      </c>
      <c r="CB23" s="306">
        <f>+CB21/CB9</f>
        <v/>
      </c>
      <c r="CC23" s="306">
        <f>+CC21/CC9</f>
        <v/>
      </c>
      <c r="CD23" s="306">
        <f>+CD21/CD9</f>
        <v/>
      </c>
    </row>
    <row r="24">
      <c r="B24" s="101" t="n"/>
      <c r="H24" s="49" t="n"/>
      <c r="I24" s="49" t="n"/>
      <c r="J24" s="49" t="n"/>
      <c r="K24" s="49" t="n"/>
      <c r="L24" s="49" t="n"/>
      <c r="AB24" s="49" t="n"/>
      <c r="AC24" s="49" t="n"/>
      <c r="AD24" s="49" t="n"/>
      <c r="AT24" s="64" t="n"/>
      <c r="BQ24" s="49" t="n"/>
    </row>
    <row r="25">
      <c r="B25" t="inlineStr">
        <is>
          <t>CRC Gross Profit</t>
        </is>
      </c>
      <c r="D25" s="64">
        <f>+D408</f>
        <v/>
      </c>
      <c r="E25" s="64">
        <f>+E408</f>
        <v/>
      </c>
      <c r="F25" s="64">
        <f>+F408</f>
        <v/>
      </c>
      <c r="G25" s="64">
        <f>+G408</f>
        <v/>
      </c>
      <c r="H25" s="64">
        <f>+H408</f>
        <v/>
      </c>
      <c r="I25" s="64">
        <f>+I408</f>
        <v/>
      </c>
      <c r="J25" s="64">
        <f>+J408</f>
        <v/>
      </c>
      <c r="K25" s="64">
        <f>+K408</f>
        <v/>
      </c>
      <c r="L25" s="64">
        <f>+L408</f>
        <v/>
      </c>
      <c r="M25" s="64">
        <f>+M408</f>
        <v/>
      </c>
      <c r="N25" s="64">
        <f>+N408</f>
        <v/>
      </c>
      <c r="O25" s="64">
        <f>+O408</f>
        <v/>
      </c>
      <c r="P25" s="64">
        <f>+P408</f>
        <v/>
      </c>
      <c r="Q25" s="64">
        <f>+Q408</f>
        <v/>
      </c>
      <c r="R25" s="64">
        <f>+R408</f>
        <v/>
      </c>
      <c r="S25" s="64">
        <f>+S408</f>
        <v/>
      </c>
      <c r="T25" s="64">
        <f>+T408</f>
        <v/>
      </c>
      <c r="U25" s="64">
        <f>+U408</f>
        <v/>
      </c>
      <c r="V25" s="64">
        <f>+V408</f>
        <v/>
      </c>
      <c r="W25" s="64">
        <f>+W408</f>
        <v/>
      </c>
      <c r="X25" s="64">
        <f>+X408</f>
        <v/>
      </c>
      <c r="Y25" s="64">
        <f>+Y408</f>
        <v/>
      </c>
      <c r="Z25" s="64">
        <f>+Z408</f>
        <v/>
      </c>
      <c r="AA25" s="64">
        <f>+AA408</f>
        <v/>
      </c>
      <c r="AB25" s="64">
        <f>+AB408</f>
        <v/>
      </c>
      <c r="AC25" s="64">
        <f>+AC408</f>
        <v/>
      </c>
      <c r="AD25" s="64">
        <f>+AD408</f>
        <v/>
      </c>
      <c r="AE25" s="64">
        <f>+AE408</f>
        <v/>
      </c>
      <c r="AF25" s="64">
        <f>+AF408</f>
        <v/>
      </c>
      <c r="AG25" s="64">
        <f>+AG408</f>
        <v/>
      </c>
      <c r="AH25" s="64">
        <f>+AH408</f>
        <v/>
      </c>
      <c r="AI25" s="64">
        <f>+AI408</f>
        <v/>
      </c>
      <c r="AJ25" s="64">
        <f>+AJ408</f>
        <v/>
      </c>
      <c r="AK25" s="64">
        <f>+AK408</f>
        <v/>
      </c>
      <c r="AL25" s="64">
        <f>+AL408</f>
        <v/>
      </c>
      <c r="AM25" s="64">
        <f>+AM408</f>
        <v/>
      </c>
      <c r="AN25" s="64">
        <f>+AN408</f>
        <v/>
      </c>
      <c r="AO25" s="64">
        <f>+AO408</f>
        <v/>
      </c>
      <c r="AP25" s="64">
        <f>+AP408</f>
        <v/>
      </c>
      <c r="AQ25" s="64">
        <f>+AQ408</f>
        <v/>
      </c>
      <c r="AR25" s="64">
        <f>+AR408</f>
        <v/>
      </c>
      <c r="AS25" s="64">
        <f>+AS408</f>
        <v/>
      </c>
      <c r="AT25" s="64">
        <f>+AT408</f>
        <v/>
      </c>
      <c r="AU25" s="64">
        <f>+AU408</f>
        <v/>
      </c>
      <c r="AV25" s="64">
        <f>+AV408</f>
        <v/>
      </c>
      <c r="AW25" s="64">
        <f>+AW408</f>
        <v/>
      </c>
      <c r="AX25" s="64">
        <f>+AX408</f>
        <v/>
      </c>
      <c r="AY25" s="64">
        <f>+AY408</f>
        <v/>
      </c>
      <c r="AZ25" s="64">
        <f>+AZ408</f>
        <v/>
      </c>
      <c r="BA25" s="64">
        <f>+BA408</f>
        <v/>
      </c>
      <c r="BB25" s="79">
        <f>+BB408+1495-1462</f>
        <v/>
      </c>
      <c r="BC25" s="79">
        <f>+BC408+1462</f>
        <v/>
      </c>
      <c r="BD25" s="79">
        <f>+BD408-110</f>
        <v/>
      </c>
      <c r="BE25" s="79">
        <f>+BE408-42</f>
        <v/>
      </c>
      <c r="BF25" s="79">
        <f>+BF408+13</f>
        <v/>
      </c>
      <c r="BG25" s="79">
        <f>+BG408+93</f>
        <v/>
      </c>
      <c r="BH25" s="79">
        <f>+BH408+20</f>
        <v/>
      </c>
      <c r="BI25" s="64">
        <f>+BI408</f>
        <v/>
      </c>
      <c r="BJ25" s="64">
        <f>+BJ27*BJ9</f>
        <v/>
      </c>
      <c r="BK25" s="64">
        <f>+BK27*BK9</f>
        <v/>
      </c>
      <c r="BM25" s="64">
        <f>+BM408</f>
        <v/>
      </c>
      <c r="BN25" s="64">
        <f>+BN408</f>
        <v/>
      </c>
      <c r="BO25" s="64">
        <f>+BO408</f>
        <v/>
      </c>
      <c r="BP25" s="64">
        <f>+BP408</f>
        <v/>
      </c>
      <c r="BQ25" s="64">
        <f>+BQ408</f>
        <v/>
      </c>
      <c r="BR25" s="64">
        <f>+BR408</f>
        <v/>
      </c>
      <c r="BS25" s="64">
        <f>+BS408</f>
        <v/>
      </c>
      <c r="BT25" s="64">
        <f>+BT408</f>
        <v/>
      </c>
      <c r="BU25" s="64">
        <f>+BU408</f>
        <v/>
      </c>
      <c r="BV25" s="64">
        <f>+BV408</f>
        <v/>
      </c>
      <c r="BW25" s="64">
        <f>+BW408</f>
        <v/>
      </c>
      <c r="BX25" s="64">
        <f>SUM(AJ25:AM25)</f>
        <v/>
      </c>
      <c r="BY25" s="64">
        <f>+SUM(AN25:AQ25)</f>
        <v/>
      </c>
      <c r="BZ25" s="64">
        <f>+SUM(AR25:AU25)</f>
        <v/>
      </c>
      <c r="CA25" s="64">
        <f>+SUM(AV25:AY25)</f>
        <v/>
      </c>
      <c r="CB25" s="64">
        <f>+SUM(AZ25:BC25)</f>
        <v/>
      </c>
      <c r="CC25" s="64">
        <f>+SUM(BD25:BG25)</f>
        <v/>
      </c>
      <c r="CD25" s="64">
        <f>+SUM(BH25:BK25)</f>
        <v/>
      </c>
    </row>
    <row r="26">
      <c r="B26" s="60" t="inlineStr">
        <is>
          <t>Y/Y % Change</t>
        </is>
      </c>
      <c r="H26" s="304">
        <f>+H25/D25-1</f>
        <v/>
      </c>
      <c r="I26" s="304">
        <f>+I25/E25-1</f>
        <v/>
      </c>
      <c r="J26" s="304">
        <f>+J25/F25-1</f>
        <v/>
      </c>
      <c r="K26" s="304">
        <f>+K25/G25-1</f>
        <v/>
      </c>
      <c r="L26" s="304">
        <f>+L25/H25-1</f>
        <v/>
      </c>
      <c r="M26" s="304">
        <f>+M25/I25-1</f>
        <v/>
      </c>
      <c r="N26" s="304">
        <f>+N25/J25-1</f>
        <v/>
      </c>
      <c r="O26" s="304">
        <f>+O25/K25-1</f>
        <v/>
      </c>
      <c r="P26" s="304">
        <f>+P25/L25-1</f>
        <v/>
      </c>
      <c r="Q26" s="304">
        <f>+Q25/M25-1</f>
        <v/>
      </c>
      <c r="R26" s="304">
        <f>+R25/N25-1</f>
        <v/>
      </c>
      <c r="S26" s="304">
        <f>+S25/O25-1</f>
        <v/>
      </c>
      <c r="T26" s="304">
        <f>+T25/P25-1</f>
        <v/>
      </c>
      <c r="U26" s="304">
        <f>+U25/Q25-1</f>
        <v/>
      </c>
      <c r="V26" s="304">
        <f>+V25/R25-1</f>
        <v/>
      </c>
      <c r="W26" s="304">
        <f>+W25/S25-1</f>
        <v/>
      </c>
      <c r="X26" s="304">
        <f>+X25/T25-1</f>
        <v/>
      </c>
      <c r="Y26" s="304">
        <f>+Y25/U25-1</f>
        <v/>
      </c>
      <c r="Z26" s="304">
        <f>+Z25/V25-1</f>
        <v/>
      </c>
      <c r="AA26" s="304">
        <f>+AA25/W25-1</f>
        <v/>
      </c>
      <c r="AB26" s="304">
        <f>+AB25/X25-1</f>
        <v/>
      </c>
      <c r="AC26" s="304">
        <f>+AC25/Y25-1</f>
        <v/>
      </c>
      <c r="AD26" s="304">
        <f>+AD25/Z25-1</f>
        <v/>
      </c>
      <c r="AE26" s="304">
        <f>+AE25/AA25-1</f>
        <v/>
      </c>
      <c r="AF26" s="304">
        <f>+AF25/AB25-1</f>
        <v/>
      </c>
      <c r="AG26" s="304">
        <f>+AG25/AC25-1</f>
        <v/>
      </c>
      <c r="AH26" s="304">
        <f>+AH25/AD25-1</f>
        <v/>
      </c>
      <c r="AI26" s="304">
        <f>+AI25/AE25-1</f>
        <v/>
      </c>
      <c r="AJ26" s="304">
        <f>+AJ25/AF25-1</f>
        <v/>
      </c>
      <c r="AK26" s="304">
        <f>+AK25/AG25-1</f>
        <v/>
      </c>
      <c r="AL26" s="304">
        <f>+AL25/AH25-1</f>
        <v/>
      </c>
      <c r="AM26" s="304">
        <f>+AM25/AI25-1</f>
        <v/>
      </c>
      <c r="AN26" s="304">
        <f>+AN25/AJ25-1</f>
        <v/>
      </c>
      <c r="AO26" s="304">
        <f>+AO25/AK25-1</f>
        <v/>
      </c>
      <c r="AP26" s="304">
        <f>+AP25/AL25-1</f>
        <v/>
      </c>
      <c r="AQ26" s="304">
        <f>+AQ25/AM25-1</f>
        <v/>
      </c>
      <c r="AR26" s="304">
        <f>+AR25/AN25-1</f>
        <v/>
      </c>
      <c r="AS26" s="304">
        <f>+AS25/AO25-1</f>
        <v/>
      </c>
      <c r="AT26" s="304">
        <f>+AT25/AP25-1</f>
        <v/>
      </c>
      <c r="AU26" s="304">
        <f>+AU25/AQ25-1</f>
        <v/>
      </c>
      <c r="AV26" s="304">
        <f>+AV25/AR25-1</f>
        <v/>
      </c>
      <c r="AW26" s="304">
        <f>+AW25/AS25-1</f>
        <v/>
      </c>
      <c r="AX26" s="304">
        <f>+AX25/AT25-1</f>
        <v/>
      </c>
      <c r="AY26" s="304">
        <f>+AY25/AU25-1</f>
        <v/>
      </c>
      <c r="AZ26" s="304">
        <f>+AZ25/AV25-1</f>
        <v/>
      </c>
      <c r="BA26" s="304">
        <f>+BA25/AW25-1</f>
        <v/>
      </c>
      <c r="BB26" s="304">
        <f>+BB25/AX25-1</f>
        <v/>
      </c>
      <c r="BC26" s="304">
        <f>+BC25/AY25-1</f>
        <v/>
      </c>
      <c r="BD26" s="304">
        <f>+BD25/AZ25-1</f>
        <v/>
      </c>
      <c r="BE26" s="304">
        <f>+BE25/BA25-1</f>
        <v/>
      </c>
      <c r="BF26" s="304">
        <f>+BF25/BB25-1</f>
        <v/>
      </c>
      <c r="BG26" s="304">
        <f>+BG25/BC25-1</f>
        <v/>
      </c>
      <c r="BH26" s="304">
        <f>+BH25/BD25-1</f>
        <v/>
      </c>
      <c r="BI26" s="304">
        <f>+BI25/BE25-1</f>
        <v/>
      </c>
      <c r="BJ26" s="304">
        <f>+BJ25/BF25-1</f>
        <v/>
      </c>
      <c r="BK26" s="304">
        <f>+BK25/BG25-1</f>
        <v/>
      </c>
      <c r="BL26" s="304" t="n"/>
      <c r="BM26" s="304" t="n"/>
      <c r="BN26" s="304">
        <f>+BN25/BM25-1</f>
        <v/>
      </c>
      <c r="BO26" s="304">
        <f>+BO25/BN25-1</f>
        <v/>
      </c>
      <c r="BP26" s="304">
        <f>+BP25/BO25-1</f>
        <v/>
      </c>
      <c r="BQ26" s="304">
        <f>+BQ25/BP25-1</f>
        <v/>
      </c>
      <c r="BR26" s="304">
        <f>+BR25/BQ25-1</f>
        <v/>
      </c>
      <c r="BS26" s="304">
        <f>+BS25/BR25-1</f>
        <v/>
      </c>
      <c r="BT26" s="304">
        <f>+BT25/BS25-1</f>
        <v/>
      </c>
      <c r="BU26" s="304">
        <f>+BU25/BT25-1</f>
        <v/>
      </c>
      <c r="BV26" s="304">
        <f>+BV25/BU25-1</f>
        <v/>
      </c>
      <c r="BW26" s="304">
        <f>+BW25/BV25-1</f>
        <v/>
      </c>
      <c r="BX26" s="304">
        <f>+BX25/BW25-1</f>
        <v/>
      </c>
      <c r="BY26" s="304">
        <f>+BY25/BX25-1</f>
        <v/>
      </c>
      <c r="BZ26" s="304">
        <f>+BZ25/BY25-1</f>
        <v/>
      </c>
      <c r="CA26" s="304">
        <f>+CA25/BZ25-1</f>
        <v/>
      </c>
      <c r="CB26" s="304">
        <f>+CB25/CA25-1</f>
        <v/>
      </c>
      <c r="CC26" s="304">
        <f>+CC25/CB25-1</f>
        <v/>
      </c>
      <c r="CD26" s="304">
        <f>+CD25/CC25-1</f>
        <v/>
      </c>
    </row>
    <row r="27">
      <c r="B27" s="60" t="inlineStr">
        <is>
          <t>Margin</t>
        </is>
      </c>
      <c r="D27" s="306">
        <f>+D25/D9</f>
        <v/>
      </c>
      <c r="E27" s="306">
        <f>+E25/E9</f>
        <v/>
      </c>
      <c r="F27" s="306">
        <f>+F25/F9</f>
        <v/>
      </c>
      <c r="G27" s="306">
        <f>+G25/G9</f>
        <v/>
      </c>
      <c r="H27" s="306">
        <f>+H25/H9</f>
        <v/>
      </c>
      <c r="I27" s="306">
        <f>+I25/I9</f>
        <v/>
      </c>
      <c r="J27" s="306">
        <f>+J25/J9</f>
        <v/>
      </c>
      <c r="K27" s="306">
        <f>+K25/K9</f>
        <v/>
      </c>
      <c r="L27" s="306">
        <f>+L25/L9</f>
        <v/>
      </c>
      <c r="M27" s="306">
        <f>+M25/M9</f>
        <v/>
      </c>
      <c r="N27" s="306">
        <f>+N25/N9</f>
        <v/>
      </c>
      <c r="O27" s="306">
        <f>+O25/O9</f>
        <v/>
      </c>
      <c r="P27" s="306">
        <f>+P25/P9</f>
        <v/>
      </c>
      <c r="Q27" s="306">
        <f>+Q25/Q9</f>
        <v/>
      </c>
      <c r="R27" s="306">
        <f>+R25/R9</f>
        <v/>
      </c>
      <c r="S27" s="306">
        <f>+S25/S9</f>
        <v/>
      </c>
      <c r="T27" s="306">
        <f>+T25/T9</f>
        <v/>
      </c>
      <c r="U27" s="306">
        <f>+U25/U9</f>
        <v/>
      </c>
      <c r="V27" s="306">
        <f>+V25/V9</f>
        <v/>
      </c>
      <c r="W27" s="306">
        <f>+W25/W9</f>
        <v/>
      </c>
      <c r="X27" s="306">
        <f>+X25/X9</f>
        <v/>
      </c>
      <c r="Y27" s="306">
        <f>+Y25/Y9</f>
        <v/>
      </c>
      <c r="Z27" s="306">
        <f>+Z25/Z9</f>
        <v/>
      </c>
      <c r="AA27" s="306">
        <f>+AA25/AA9</f>
        <v/>
      </c>
      <c r="AB27" s="306">
        <f>+AB25/AB9</f>
        <v/>
      </c>
      <c r="AC27" s="306">
        <f>+AC25/AC9</f>
        <v/>
      </c>
      <c r="AD27" s="306">
        <f>+AD25/AD9</f>
        <v/>
      </c>
      <c r="AE27" s="306">
        <f>+AE25/AE9</f>
        <v/>
      </c>
      <c r="AF27" s="306">
        <f>+AF25/AF9</f>
        <v/>
      </c>
      <c r="AG27" s="306">
        <f>+AG25/AG9</f>
        <v/>
      </c>
      <c r="AH27" s="306">
        <f>+AH25/AH9</f>
        <v/>
      </c>
      <c r="AI27" s="306">
        <f>+AI25/AI9</f>
        <v/>
      </c>
      <c r="AJ27" s="306">
        <f>+AJ25/AJ9</f>
        <v/>
      </c>
      <c r="AK27" s="306">
        <f>+AK25/AK9</f>
        <v/>
      </c>
      <c r="AL27" s="306">
        <f>+AL25/AL9</f>
        <v/>
      </c>
      <c r="AM27" s="306">
        <f>+AM25/AM9</f>
        <v/>
      </c>
      <c r="AN27" s="306">
        <f>+AN25/AN9</f>
        <v/>
      </c>
      <c r="AO27" s="306">
        <f>+AO25/AO9</f>
        <v/>
      </c>
      <c r="AP27" s="306">
        <f>+AP25/AP9</f>
        <v/>
      </c>
      <c r="AQ27" s="306">
        <f>+AQ25/AQ9</f>
        <v/>
      </c>
      <c r="AR27" s="306">
        <f>+AR25/AR9</f>
        <v/>
      </c>
      <c r="AS27" s="306">
        <f>+AS25/AS9</f>
        <v/>
      </c>
      <c r="AT27" s="306">
        <f>+AT25/AT9</f>
        <v/>
      </c>
      <c r="AU27" s="306">
        <f>+AU25/AU9</f>
        <v/>
      </c>
      <c r="AV27" s="306">
        <f>+AV25/AV9</f>
        <v/>
      </c>
      <c r="AW27" s="306">
        <f>+AW25/AW9</f>
        <v/>
      </c>
      <c r="AX27" s="306">
        <f>+AX25/AX9</f>
        <v/>
      </c>
      <c r="AY27" s="306">
        <f>+AY25/AY9</f>
        <v/>
      </c>
      <c r="AZ27" s="306">
        <f>+AZ25/AZ9</f>
        <v/>
      </c>
      <c r="BA27" s="306">
        <f>+BA25/BA9</f>
        <v/>
      </c>
      <c r="BB27" s="306">
        <f>+BB25/BB9</f>
        <v/>
      </c>
      <c r="BC27" s="306">
        <f>+BC25/BC9</f>
        <v/>
      </c>
      <c r="BD27" s="306">
        <f>+BD25/BD9</f>
        <v/>
      </c>
      <c r="BE27" s="306">
        <f>+BE25/BE9</f>
        <v/>
      </c>
      <c r="BF27" s="306">
        <f>+BF25/BF9</f>
        <v/>
      </c>
      <c r="BG27" s="306">
        <f>+BG25/BG9</f>
        <v/>
      </c>
      <c r="BH27" s="306">
        <f>+BH25/BH9</f>
        <v/>
      </c>
      <c r="BI27" s="306">
        <f>+BI25/BI9</f>
        <v/>
      </c>
      <c r="BJ27" s="310" t="n">
        <v>0.8149999999999999</v>
      </c>
      <c r="BK27" s="310" t="n">
        <v>0.8100000000000001</v>
      </c>
      <c r="BM27" s="306">
        <f>+BM25/BM9</f>
        <v/>
      </c>
      <c r="BN27" s="306">
        <f>+BN25/BN9</f>
        <v/>
      </c>
      <c r="BO27" s="306">
        <f>+BO25/BO9</f>
        <v/>
      </c>
      <c r="BP27" s="306">
        <f>+BP25/BP9</f>
        <v/>
      </c>
      <c r="BQ27" s="306">
        <f>+BQ25/BQ9</f>
        <v/>
      </c>
      <c r="BR27" s="306">
        <f>+BR25/BR9</f>
        <v/>
      </c>
      <c r="BS27" s="306">
        <f>+BS25/BS9</f>
        <v/>
      </c>
      <c r="BT27" s="306">
        <f>+BT25/BT9</f>
        <v/>
      </c>
      <c r="BU27" s="306">
        <f>+BU25/BU9</f>
        <v/>
      </c>
      <c r="BV27" s="306">
        <f>+BV25/BV9</f>
        <v/>
      </c>
      <c r="BW27" s="306">
        <f>+BW25/BW9</f>
        <v/>
      </c>
      <c r="BX27" s="306">
        <f>+BX25/BX9</f>
        <v/>
      </c>
      <c r="BY27" s="306">
        <f>+BY25/BY9</f>
        <v/>
      </c>
      <c r="BZ27" s="306">
        <f>+BZ25/BZ9</f>
        <v/>
      </c>
      <c r="CA27" s="306">
        <f>+CA25/CA9</f>
        <v/>
      </c>
      <c r="CB27" s="306">
        <f>+CB25/CB9</f>
        <v/>
      </c>
      <c r="CC27" s="306">
        <f>+CC25/CC9</f>
        <v/>
      </c>
      <c r="CD27" s="306">
        <f>+CD25/CD9</f>
        <v/>
      </c>
    </row>
    <row r="28">
      <c r="H28" s="49" t="n"/>
      <c r="I28" s="49" t="n"/>
      <c r="J28" s="49" t="n"/>
      <c r="K28" s="49" t="n"/>
      <c r="L28" s="49" t="n"/>
      <c r="AB28" s="49" t="n"/>
      <c r="AC28" s="49" t="n"/>
      <c r="AD28" s="49" t="n"/>
      <c r="BA28" s="55" t="n"/>
      <c r="BH28" s="55" t="n"/>
      <c r="BI28" s="56" t="n"/>
      <c r="BQ28" s="49" t="n"/>
    </row>
    <row r="29">
      <c r="B29" t="inlineStr">
        <is>
          <t>CRC R&amp;D</t>
        </is>
      </c>
      <c r="D29" s="64">
        <f>+D412</f>
        <v/>
      </c>
      <c r="E29" s="64">
        <f>+E412</f>
        <v/>
      </c>
      <c r="F29" s="64">
        <f>+F412</f>
        <v/>
      </c>
      <c r="G29" s="64">
        <f>+G412</f>
        <v/>
      </c>
      <c r="H29" s="64">
        <f>+H412</f>
        <v/>
      </c>
      <c r="I29" s="64">
        <f>+I412</f>
        <v/>
      </c>
      <c r="J29" s="64">
        <f>+J412</f>
        <v/>
      </c>
      <c r="K29" s="64">
        <f>+K412</f>
        <v/>
      </c>
      <c r="L29" s="64">
        <f>+L412</f>
        <v/>
      </c>
      <c r="M29" s="64">
        <f>+M412</f>
        <v/>
      </c>
      <c r="N29" s="64">
        <f>+N412</f>
        <v/>
      </c>
      <c r="O29" s="64">
        <f>+O412</f>
        <v/>
      </c>
      <c r="P29" s="64">
        <f>+P412</f>
        <v/>
      </c>
      <c r="Q29" s="64">
        <f>+Q412</f>
        <v/>
      </c>
      <c r="R29" s="64">
        <f>+R412</f>
        <v/>
      </c>
      <c r="S29" s="64">
        <f>+S412</f>
        <v/>
      </c>
      <c r="T29" s="64">
        <f>+T412</f>
        <v/>
      </c>
      <c r="U29" s="64">
        <f>+U412</f>
        <v/>
      </c>
      <c r="V29" s="64">
        <f>+V412</f>
        <v/>
      </c>
      <c r="W29" s="64">
        <f>+W412</f>
        <v/>
      </c>
      <c r="X29" s="64">
        <f>+X412</f>
        <v/>
      </c>
      <c r="Y29" s="64">
        <f>+Y412</f>
        <v/>
      </c>
      <c r="Z29" s="64">
        <f>+Z412</f>
        <v/>
      </c>
      <c r="AA29" s="64">
        <f>+AA412</f>
        <v/>
      </c>
      <c r="AB29" s="64">
        <f>+AB412</f>
        <v/>
      </c>
      <c r="AC29" s="64">
        <f>+AC412</f>
        <v/>
      </c>
      <c r="AD29" s="64">
        <f>+AD412</f>
        <v/>
      </c>
      <c r="AE29" s="64">
        <f>+AE412</f>
        <v/>
      </c>
      <c r="AF29" s="64">
        <f>+AF412</f>
        <v/>
      </c>
      <c r="AG29" s="64">
        <f>+AG412</f>
        <v/>
      </c>
      <c r="AH29" s="64">
        <f>+AH412</f>
        <v/>
      </c>
      <c r="AI29" s="64">
        <f>+AI412</f>
        <v/>
      </c>
      <c r="AJ29" s="64">
        <f>+AJ412</f>
        <v/>
      </c>
      <c r="AK29" s="64">
        <f>+AK412</f>
        <v/>
      </c>
      <c r="AL29" s="64">
        <f>+AL412</f>
        <v/>
      </c>
      <c r="AM29" s="64">
        <f>+AM412</f>
        <v/>
      </c>
      <c r="AN29" s="64">
        <f>+AN412</f>
        <v/>
      </c>
      <c r="AO29" s="64">
        <f>+AO412</f>
        <v/>
      </c>
      <c r="AP29" s="64">
        <f>+AP412</f>
        <v/>
      </c>
      <c r="AQ29" s="64">
        <f>+AQ412</f>
        <v/>
      </c>
      <c r="AR29" s="64">
        <f>+AR412</f>
        <v/>
      </c>
      <c r="AS29" s="64">
        <f>+AS412</f>
        <v/>
      </c>
      <c r="AT29" s="64">
        <f>+AT412</f>
        <v/>
      </c>
      <c r="AU29" s="64">
        <f>+AU412</f>
        <v/>
      </c>
      <c r="AV29" s="64">
        <f>+AV412</f>
        <v/>
      </c>
      <c r="AW29" s="64">
        <f>+AW412</f>
        <v/>
      </c>
      <c r="AX29" s="64">
        <f>+AX412</f>
        <v/>
      </c>
      <c r="AY29" s="64">
        <f>+AY412</f>
        <v/>
      </c>
      <c r="AZ29" s="64">
        <f>+AZ412</f>
        <v/>
      </c>
      <c r="BA29" s="64">
        <f>+BA412</f>
        <v/>
      </c>
      <c r="BB29" s="79">
        <f>+BB412-1719+1488</f>
        <v/>
      </c>
      <c r="BC29" s="79">
        <f>+BC412-1488</f>
        <v/>
      </c>
      <c r="BD29" s="79">
        <f>+BD412-804</f>
        <v/>
      </c>
      <c r="BE29" s="79">
        <f>+BE412-295</f>
        <v/>
      </c>
      <c r="BF29" s="79">
        <f>+BF412-158</f>
        <v/>
      </c>
      <c r="BG29" s="79">
        <f>+BG412-738</f>
        <v/>
      </c>
      <c r="BH29" s="79">
        <f>+BH412-159</f>
        <v/>
      </c>
      <c r="BI29" s="64">
        <f>+BI412</f>
        <v/>
      </c>
      <c r="BJ29" s="80">
        <f>+BF29*(1+BJ35)</f>
        <v/>
      </c>
      <c r="BK29" s="80">
        <f>+BG29*(1+BK35)</f>
        <v/>
      </c>
      <c r="BM29" s="64">
        <f>+BM412</f>
        <v/>
      </c>
      <c r="BN29" s="64">
        <f>+BN412</f>
        <v/>
      </c>
      <c r="BO29" s="64">
        <f>+BO412</f>
        <v/>
      </c>
      <c r="BP29" s="64">
        <f>+BP412</f>
        <v/>
      </c>
      <c r="BQ29" s="64">
        <f>+BQ412</f>
        <v/>
      </c>
      <c r="BR29" s="64">
        <f>+BR412</f>
        <v/>
      </c>
      <c r="BS29" s="64">
        <f>+BS412</f>
        <v/>
      </c>
      <c r="BT29" s="64">
        <f>+BT412</f>
        <v/>
      </c>
      <c r="BU29" s="64">
        <f>+BU412</f>
        <v/>
      </c>
      <c r="BV29" s="64">
        <f>+BV412</f>
        <v/>
      </c>
      <c r="BW29" s="64">
        <f>+BW412</f>
        <v/>
      </c>
      <c r="BX29" s="64">
        <f>+BX412</f>
        <v/>
      </c>
      <c r="BY29" s="64">
        <f>+SUM(AN29:AQ29)</f>
        <v/>
      </c>
      <c r="BZ29" s="64">
        <f>+SUM(AR29:AU29)</f>
        <v/>
      </c>
      <c r="CA29" s="64">
        <f>+SUM(AV29:AY29)</f>
        <v/>
      </c>
      <c r="CB29" s="64">
        <f>+SUM(AZ29:BC29)</f>
        <v/>
      </c>
      <c r="CC29" s="64">
        <f>+SUM(BD29:BG29)</f>
        <v/>
      </c>
      <c r="CD29" s="64" t="n"/>
    </row>
    <row r="30">
      <c r="B30" t="inlineStr">
        <is>
          <t>CRC S&amp;M</t>
        </is>
      </c>
      <c r="D30" s="64">
        <f>+D413</f>
        <v/>
      </c>
      <c r="E30" s="64">
        <f>+E413</f>
        <v/>
      </c>
      <c r="F30" s="64">
        <f>+F413</f>
        <v/>
      </c>
      <c r="G30" s="64">
        <f>+G413</f>
        <v/>
      </c>
      <c r="H30" s="64">
        <f>+H413</f>
        <v/>
      </c>
      <c r="I30" s="64">
        <f>+I413</f>
        <v/>
      </c>
      <c r="J30" s="64">
        <f>+J413</f>
        <v/>
      </c>
      <c r="K30" s="64">
        <f>+K413</f>
        <v/>
      </c>
      <c r="L30" s="64">
        <f>+L413</f>
        <v/>
      </c>
      <c r="M30" s="64">
        <f>+M413</f>
        <v/>
      </c>
      <c r="N30" s="64">
        <f>+N413</f>
        <v/>
      </c>
      <c r="O30" s="64">
        <f>+O413</f>
        <v/>
      </c>
      <c r="P30" s="64">
        <f>+P413</f>
        <v/>
      </c>
      <c r="Q30" s="64">
        <f>+Q413</f>
        <v/>
      </c>
      <c r="R30" s="64">
        <f>+R413</f>
        <v/>
      </c>
      <c r="S30" s="64">
        <f>+S413</f>
        <v/>
      </c>
      <c r="T30" s="64">
        <f>+T413</f>
        <v/>
      </c>
      <c r="U30" s="64">
        <f>+U413</f>
        <v/>
      </c>
      <c r="V30" s="64">
        <f>+V413</f>
        <v/>
      </c>
      <c r="W30" s="64">
        <f>+W413</f>
        <v/>
      </c>
      <c r="X30" s="64">
        <f>+X413</f>
        <v/>
      </c>
      <c r="Y30" s="64">
        <f>+Y413</f>
        <v/>
      </c>
      <c r="Z30" s="64">
        <f>+Z413</f>
        <v/>
      </c>
      <c r="AA30" s="64">
        <f>+AA413</f>
        <v/>
      </c>
      <c r="AB30" s="64">
        <f>+AB413</f>
        <v/>
      </c>
      <c r="AC30" s="64">
        <f>+AC413</f>
        <v/>
      </c>
      <c r="AD30" s="64">
        <f>+AD413</f>
        <v/>
      </c>
      <c r="AE30" s="64">
        <f>+AE413</f>
        <v/>
      </c>
      <c r="AF30" s="64">
        <f>+AF413</f>
        <v/>
      </c>
      <c r="AG30" s="64">
        <f>+AG413</f>
        <v/>
      </c>
      <c r="AH30" s="64">
        <f>+AH413</f>
        <v/>
      </c>
      <c r="AI30" s="64">
        <f>+AI413</f>
        <v/>
      </c>
      <c r="AJ30" s="64">
        <f>+AJ413</f>
        <v/>
      </c>
      <c r="AK30" s="64">
        <f>+AK413</f>
        <v/>
      </c>
      <c r="AL30" s="64">
        <f>+AL413</f>
        <v/>
      </c>
      <c r="AM30" s="64">
        <f>+AM413</f>
        <v/>
      </c>
      <c r="AN30" s="64">
        <f>+AN413</f>
        <v/>
      </c>
      <c r="AO30" s="64">
        <f>+AO413</f>
        <v/>
      </c>
      <c r="AP30" s="64">
        <f>+AP413</f>
        <v/>
      </c>
      <c r="AQ30" s="64">
        <f>+AQ413</f>
        <v/>
      </c>
      <c r="AR30" s="64">
        <f>+AR413</f>
        <v/>
      </c>
      <c r="AS30" s="64">
        <f>+AS413</f>
        <v/>
      </c>
      <c r="AT30" s="64">
        <f>+AT413</f>
        <v/>
      </c>
      <c r="AU30" s="64">
        <f>+AU413</f>
        <v/>
      </c>
      <c r="AV30" s="64">
        <f>+AV413</f>
        <v/>
      </c>
      <c r="AW30" s="64">
        <f>+AW413</f>
        <v/>
      </c>
      <c r="AX30" s="64">
        <f>+AX413</f>
        <v/>
      </c>
      <c r="AY30" s="64">
        <f>+AY413</f>
        <v/>
      </c>
      <c r="AZ30" s="64">
        <f>+AZ413</f>
        <v/>
      </c>
      <c r="BA30" s="64">
        <f>+BA413</f>
        <v/>
      </c>
      <c r="BB30" s="79">
        <f>+BB413-638+564</f>
        <v/>
      </c>
      <c r="BC30" s="79">
        <f>+BC413-564</f>
        <v/>
      </c>
      <c r="BD30" s="79">
        <f>+BD413-139</f>
        <v/>
      </c>
      <c r="BE30" s="79">
        <f>+BE413-261</f>
        <v/>
      </c>
      <c r="BF30" s="79">
        <f>+BF413-123</f>
        <v/>
      </c>
      <c r="BG30" s="79">
        <f>+BG413-178</f>
        <v/>
      </c>
      <c r="BH30" s="79">
        <f>+BH413-35</f>
        <v/>
      </c>
      <c r="BI30" s="64">
        <f>+BI413</f>
        <v/>
      </c>
      <c r="BJ30" s="80">
        <f>+BF30*(1+BJ36)</f>
        <v/>
      </c>
      <c r="BK30" s="80">
        <f>+BG30*(1+BK36)</f>
        <v/>
      </c>
      <c r="BM30" s="64">
        <f>+BM413</f>
        <v/>
      </c>
      <c r="BN30" s="64">
        <f>+BN413</f>
        <v/>
      </c>
      <c r="BO30" s="64">
        <f>+BO413</f>
        <v/>
      </c>
      <c r="BP30" s="64">
        <f>+BP413</f>
        <v/>
      </c>
      <c r="BQ30" s="64">
        <f>+BQ413</f>
        <v/>
      </c>
      <c r="BR30" s="64">
        <f>+BR413</f>
        <v/>
      </c>
      <c r="BS30" s="64">
        <f>+BS413</f>
        <v/>
      </c>
      <c r="BT30" s="64">
        <f>+BT413</f>
        <v/>
      </c>
      <c r="BU30" s="64">
        <f>+BU413</f>
        <v/>
      </c>
      <c r="BV30" s="64">
        <f>+BV413</f>
        <v/>
      </c>
      <c r="BW30" s="64">
        <f>+BW413</f>
        <v/>
      </c>
      <c r="BX30" s="64">
        <f>+BX413</f>
        <v/>
      </c>
      <c r="BY30" s="64">
        <f>+SUM(AN30:AQ30)</f>
        <v/>
      </c>
      <c r="BZ30" s="64">
        <f>+SUM(AR30:AU30)</f>
        <v/>
      </c>
      <c r="CA30" s="64">
        <f>+SUM(AV30:AY30)</f>
        <v/>
      </c>
      <c r="CB30" s="64">
        <f>+SUM(AZ30:BC30)</f>
        <v/>
      </c>
      <c r="CC30" s="64">
        <f>+SUM(BD30:BG30)</f>
        <v/>
      </c>
      <c r="CD30" s="64" t="n"/>
      <c r="CE30" s="55">
        <f>+SUM(BJ32:BK32)/32571-1</f>
        <v/>
      </c>
    </row>
    <row r="31" ht="13.5" customHeight="1">
      <c r="B31" t="inlineStr">
        <is>
          <t>CRC G&amp;A</t>
        </is>
      </c>
      <c r="D31" s="65">
        <f>+D414</f>
        <v/>
      </c>
      <c r="E31" s="65">
        <f>+E414</f>
        <v/>
      </c>
      <c r="F31" s="65">
        <f>+F414</f>
        <v/>
      </c>
      <c r="G31" s="65">
        <f>+G414</f>
        <v/>
      </c>
      <c r="H31" s="65">
        <f>+H414</f>
        <v/>
      </c>
      <c r="I31" s="65">
        <f>+I414</f>
        <v/>
      </c>
      <c r="J31" s="65">
        <f>+J414</f>
        <v/>
      </c>
      <c r="K31" s="65">
        <f>+K414</f>
        <v/>
      </c>
      <c r="L31" s="65">
        <f>+L414</f>
        <v/>
      </c>
      <c r="M31" s="65">
        <f>+M414</f>
        <v/>
      </c>
      <c r="N31" s="65">
        <f>+N414</f>
        <v/>
      </c>
      <c r="O31" s="65">
        <f>+O414</f>
        <v/>
      </c>
      <c r="P31" s="65">
        <f>+P414</f>
        <v/>
      </c>
      <c r="Q31" s="65">
        <f>+Q414</f>
        <v/>
      </c>
      <c r="R31" s="65">
        <f>+R414</f>
        <v/>
      </c>
      <c r="S31" s="65">
        <f>+S414</f>
        <v/>
      </c>
      <c r="T31" s="65">
        <f>+T414</f>
        <v/>
      </c>
      <c r="U31" s="65">
        <f>+U414</f>
        <v/>
      </c>
      <c r="V31" s="65">
        <f>+V414</f>
        <v/>
      </c>
      <c r="W31" s="65">
        <f>+W414</f>
        <v/>
      </c>
      <c r="X31" s="65">
        <f>+X414</f>
        <v/>
      </c>
      <c r="Y31" s="65">
        <f>+Y414</f>
        <v/>
      </c>
      <c r="Z31" s="65">
        <f>+Z414</f>
        <v/>
      </c>
      <c r="AA31" s="65">
        <f>+AA414</f>
        <v/>
      </c>
      <c r="AB31" s="65">
        <f>+AB414</f>
        <v/>
      </c>
      <c r="AC31" s="65">
        <f>+AC414</f>
        <v/>
      </c>
      <c r="AD31" s="65">
        <f>+AD414</f>
        <v/>
      </c>
      <c r="AE31" s="65">
        <f>+AE414</f>
        <v/>
      </c>
      <c r="AF31" s="65">
        <f>+AF414</f>
        <v/>
      </c>
      <c r="AG31" s="65">
        <f>+AG414</f>
        <v/>
      </c>
      <c r="AH31" s="65">
        <f>+AH414</f>
        <v/>
      </c>
      <c r="AI31" s="65">
        <f>+AI414</f>
        <v/>
      </c>
      <c r="AJ31" s="65">
        <f>+AJ414</f>
        <v/>
      </c>
      <c r="AK31" s="65">
        <f>+AK414</f>
        <v/>
      </c>
      <c r="AL31" s="65">
        <f>+AL414</f>
        <v/>
      </c>
      <c r="AM31" s="65">
        <f>+AM414</f>
        <v/>
      </c>
      <c r="AN31" s="71">
        <f>+AN414-3000</f>
        <v/>
      </c>
      <c r="AO31" s="71">
        <f>+AO414-2000</f>
        <v/>
      </c>
      <c r="AP31" s="65">
        <f>+AP414</f>
        <v/>
      </c>
      <c r="AQ31" s="71">
        <f>+AQ414-550</f>
        <v/>
      </c>
      <c r="AR31" s="65">
        <f>+AR414</f>
        <v/>
      </c>
      <c r="AS31" s="65">
        <f>+AS414</f>
        <v/>
      </c>
      <c r="AT31" s="65">
        <f>+AT414</f>
        <v/>
      </c>
      <c r="AU31" s="65">
        <f>+AU414</f>
        <v/>
      </c>
      <c r="AV31" s="65">
        <f>+AV414</f>
        <v/>
      </c>
      <c r="AW31" s="65">
        <f>+AW414</f>
        <v/>
      </c>
      <c r="AX31" s="65">
        <f>+AX414</f>
        <v/>
      </c>
      <c r="AY31" s="65">
        <f>+AY414</f>
        <v/>
      </c>
      <c r="AZ31" s="65">
        <f>+AZ414</f>
        <v/>
      </c>
      <c r="BA31" s="65">
        <f>+BA414</f>
        <v/>
      </c>
      <c r="BB31" s="71">
        <f>+BB414-759+684</f>
        <v/>
      </c>
      <c r="BC31" s="71">
        <f>+BC414-684</f>
        <v/>
      </c>
      <c r="BD31" s="71">
        <f>+BD414-311</f>
        <v/>
      </c>
      <c r="BE31" s="71">
        <f>+BE414-266-1870</f>
        <v/>
      </c>
      <c r="BF31" s="71">
        <f>+BF414-86</f>
        <v/>
      </c>
      <c r="BG31" s="71">
        <f>+BG414-139</f>
        <v/>
      </c>
      <c r="BH31" s="71">
        <f>+BH414-32</f>
        <v/>
      </c>
      <c r="BI31" s="71">
        <f>+BI414-1400</f>
        <v/>
      </c>
      <c r="BJ31" s="72">
        <f>+BJ32-SUM(BJ29:BJ30)</f>
        <v/>
      </c>
      <c r="BK31" s="72">
        <f>+BK32-SUM(BK29:BK30)</f>
        <v/>
      </c>
      <c r="BM31" s="65">
        <f>+BM414</f>
        <v/>
      </c>
      <c r="BN31" s="65">
        <f>+BN414</f>
        <v/>
      </c>
      <c r="BO31" s="65">
        <f>+BO414</f>
        <v/>
      </c>
      <c r="BP31" s="65">
        <f>+BP414</f>
        <v/>
      </c>
      <c r="BQ31" s="65">
        <f>+BQ414</f>
        <v/>
      </c>
      <c r="BR31" s="65">
        <f>+BR414</f>
        <v/>
      </c>
      <c r="BS31" s="65">
        <f>+BS414</f>
        <v/>
      </c>
      <c r="BT31" s="65">
        <f>+BT414</f>
        <v/>
      </c>
      <c r="BU31" s="65">
        <f>+BU414</f>
        <v/>
      </c>
      <c r="BV31" s="65">
        <f>+BV414</f>
        <v/>
      </c>
      <c r="BW31" s="65">
        <f>+BW414</f>
        <v/>
      </c>
      <c r="BX31" s="65">
        <f>+BX414</f>
        <v/>
      </c>
      <c r="BY31" s="65">
        <f>+SUM(AN31:AQ31)</f>
        <v/>
      </c>
      <c r="BZ31" s="65">
        <f>+SUM(AR31:AU31)</f>
        <v/>
      </c>
      <c r="CA31" s="65">
        <f>+SUM(AV31:AY31)</f>
        <v/>
      </c>
      <c r="CB31" s="65">
        <f>+SUM(AZ31:BC31)</f>
        <v/>
      </c>
      <c r="CC31" s="65">
        <f>+SUM(BD31:BG31)</f>
        <v/>
      </c>
      <c r="CD31" s="65" t="n"/>
    </row>
    <row r="32">
      <c r="B32" s="70" t="inlineStr">
        <is>
          <t>CRC Opex</t>
        </is>
      </c>
      <c r="D32" s="64">
        <f>SUM(D29:D31)</f>
        <v/>
      </c>
      <c r="E32" s="64">
        <f>SUM(E29:E31)</f>
        <v/>
      </c>
      <c r="F32" s="64">
        <f>SUM(F29:F31)</f>
        <v/>
      </c>
      <c r="G32" s="64">
        <f>SUM(G29:G31)</f>
        <v/>
      </c>
      <c r="H32" s="64">
        <f>SUM(H29:H31)</f>
        <v/>
      </c>
      <c r="I32" s="64">
        <f>SUM(I29:I31)</f>
        <v/>
      </c>
      <c r="J32" s="64">
        <f>SUM(J29:J31)</f>
        <v/>
      </c>
      <c r="K32" s="64">
        <f>SUM(K29:K31)</f>
        <v/>
      </c>
      <c r="L32" s="64">
        <f>SUM(L29:L31)</f>
        <v/>
      </c>
      <c r="M32" s="64">
        <f>SUM(M29:M31)</f>
        <v/>
      </c>
      <c r="N32" s="64">
        <f>SUM(N29:N31)</f>
        <v/>
      </c>
      <c r="O32" s="64">
        <f>SUM(O29:O31)</f>
        <v/>
      </c>
      <c r="P32" s="64">
        <f>SUM(P29:P31)</f>
        <v/>
      </c>
      <c r="Q32" s="64">
        <f>SUM(Q29:Q31)</f>
        <v/>
      </c>
      <c r="R32" s="64">
        <f>SUM(R29:R31)</f>
        <v/>
      </c>
      <c r="S32" s="64">
        <f>SUM(S29:S31)</f>
        <v/>
      </c>
      <c r="T32" s="64">
        <f>SUM(T29:T31)</f>
        <v/>
      </c>
      <c r="U32" s="64">
        <f>SUM(U29:U31)</f>
        <v/>
      </c>
      <c r="V32" s="64">
        <f>SUM(V29:V31)</f>
        <v/>
      </c>
      <c r="W32" s="64">
        <f>SUM(W29:W31)</f>
        <v/>
      </c>
      <c r="X32" s="64">
        <f>SUM(X29:X31)</f>
        <v/>
      </c>
      <c r="Y32" s="64">
        <f>SUM(Y29:Y31)</f>
        <v/>
      </c>
      <c r="Z32" s="64">
        <f>SUM(Z29:Z31)</f>
        <v/>
      </c>
      <c r="AA32" s="64">
        <f>SUM(AA29:AA31)</f>
        <v/>
      </c>
      <c r="AB32" s="64">
        <f>SUM(AB29:AB31)</f>
        <v/>
      </c>
      <c r="AC32" s="64">
        <f>SUM(AC29:AC31)</f>
        <v/>
      </c>
      <c r="AD32" s="64">
        <f>SUM(AD29:AD31)</f>
        <v/>
      </c>
      <c r="AE32" s="64">
        <f>SUM(AE29:AE31)</f>
        <v/>
      </c>
      <c r="AF32" s="64">
        <f>SUM(AF29:AF31)</f>
        <v/>
      </c>
      <c r="AG32" s="64">
        <f>SUM(AG29:AG31)</f>
        <v/>
      </c>
      <c r="AH32" s="64">
        <f>SUM(AH29:AH31)</f>
        <v/>
      </c>
      <c r="AI32" s="64">
        <f>SUM(AI29:AI31)</f>
        <v/>
      </c>
      <c r="AJ32" s="64">
        <f>SUM(AJ29:AJ31)</f>
        <v/>
      </c>
      <c r="AK32" s="64">
        <f>SUM(AK29:AK31)</f>
        <v/>
      </c>
      <c r="AL32" s="64">
        <f>SUM(AL29:AL31)</f>
        <v/>
      </c>
      <c r="AM32" s="64">
        <f>SUM(AM29:AM31)</f>
        <v/>
      </c>
      <c r="AN32" s="64">
        <f>SUM(AN29:AN31)</f>
        <v/>
      </c>
      <c r="AO32" s="64">
        <f>SUM(AO29:AO31)</f>
        <v/>
      </c>
      <c r="AP32" s="64">
        <f>SUM(AP29:AP31)</f>
        <v/>
      </c>
      <c r="AQ32" s="64">
        <f>SUM(AQ29:AQ31)</f>
        <v/>
      </c>
      <c r="AR32" s="64">
        <f>SUM(AR29:AR31)</f>
        <v/>
      </c>
      <c r="AS32" s="64">
        <f>SUM(AS29:AS31)</f>
        <v/>
      </c>
      <c r="AT32" s="64">
        <f>SUM(AT29:AT31)</f>
        <v/>
      </c>
      <c r="AU32" s="64">
        <f>SUM(AU29:AU31)</f>
        <v/>
      </c>
      <c r="AV32" s="64">
        <f>SUM(AV29:AV31)</f>
        <v/>
      </c>
      <c r="AW32" s="64">
        <f>SUM(AW29:AW31)</f>
        <v/>
      </c>
      <c r="AX32" s="64">
        <f>SUM(AX29:AX31)</f>
        <v/>
      </c>
      <c r="AY32" s="64">
        <f>SUM(AY29:AY31)</f>
        <v/>
      </c>
      <c r="AZ32" s="64">
        <f>SUM(AZ29:AZ31)</f>
        <v/>
      </c>
      <c r="BA32" s="64">
        <f>SUM(BA29:BA31)</f>
        <v/>
      </c>
      <c r="BB32" s="64">
        <f>SUM(BB29:BB31)</f>
        <v/>
      </c>
      <c r="BC32" s="64">
        <f>SUM(BC29:BC31)</f>
        <v/>
      </c>
      <c r="BD32" s="64">
        <f>SUM(BD29:BD31)</f>
        <v/>
      </c>
      <c r="BE32" s="64">
        <f>SUM(BE29:BE31)</f>
        <v/>
      </c>
      <c r="BF32" s="64">
        <f>SUM(BF29:BF31)</f>
        <v/>
      </c>
      <c r="BG32" s="64">
        <f>SUM(BG29:BG31)</f>
        <v/>
      </c>
      <c r="BH32" s="64">
        <f>SUM(BH29:BH31)</f>
        <v/>
      </c>
      <c r="BI32" s="64">
        <f>SUM(BI29:BI31)</f>
        <v/>
      </c>
      <c r="BJ32" s="64">
        <f>+BJ179</f>
        <v/>
      </c>
      <c r="BK32" s="64">
        <f>+BK179</f>
        <v/>
      </c>
      <c r="BM32" s="64">
        <f>SUM(BM29:BM31)</f>
        <v/>
      </c>
      <c r="BN32" s="64">
        <f>SUM(BN29:BN31)</f>
        <v/>
      </c>
      <c r="BO32" s="64">
        <f>SUM(BO29:BO31)</f>
        <v/>
      </c>
      <c r="BP32" s="64">
        <f>SUM(BP29:BP31)</f>
        <v/>
      </c>
      <c r="BQ32" s="64">
        <f>SUM(BQ29:BQ31)</f>
        <v/>
      </c>
      <c r="BR32" s="64">
        <f>SUM(BR29:BR31)</f>
        <v/>
      </c>
      <c r="BS32" s="64">
        <f>SUM(BS29:BS31)</f>
        <v/>
      </c>
      <c r="BT32" s="64">
        <f>SUM(BT29:BT31)</f>
        <v/>
      </c>
      <c r="BU32" s="64">
        <f>SUM(BU29:BU31)</f>
        <v/>
      </c>
      <c r="BV32" s="64">
        <f>SUM(BV29:BV31)</f>
        <v/>
      </c>
      <c r="BW32" s="64">
        <f>SUM(BW29:BW31)</f>
        <v/>
      </c>
      <c r="BX32" s="64">
        <f>SUM(BX29:BX31)</f>
        <v/>
      </c>
      <c r="BY32" s="64">
        <f>+SUM(AN32:AQ32)</f>
        <v/>
      </c>
      <c r="BZ32" s="64">
        <f>+SUM(AR32:AU32)</f>
        <v/>
      </c>
      <c r="CA32" s="64">
        <f>+SUM(AV32:AY32)</f>
        <v/>
      </c>
      <c r="CB32" s="64">
        <f>+SUM(AZ32:BC32)</f>
        <v/>
      </c>
      <c r="CC32" s="64">
        <f>+SUM(BD32:BG32)</f>
        <v/>
      </c>
      <c r="CD32" s="64">
        <f>+SUM(BH32:BK32)</f>
        <v/>
      </c>
    </row>
    <row r="33">
      <c r="B33" s="60" t="n"/>
      <c r="H33" s="49" t="n"/>
      <c r="I33" s="49" t="n"/>
      <c r="J33" s="49" t="n"/>
      <c r="K33" s="49" t="n"/>
      <c r="L33" s="49" t="n"/>
      <c r="AB33" s="49" t="n"/>
      <c r="AC33" s="49" t="n"/>
      <c r="AD33" s="49" t="n"/>
      <c r="AJ33" s="64" t="n"/>
      <c r="AK33" s="64" t="n"/>
      <c r="AL33" s="64" t="n"/>
      <c r="AM33" s="64" t="n"/>
      <c r="AN33" s="64" t="n"/>
      <c r="AO33" s="64" t="n"/>
      <c r="AP33" s="64" t="n"/>
      <c r="AQ33" s="64" t="n"/>
      <c r="AR33" s="64" t="n"/>
      <c r="AS33" s="64" t="n"/>
      <c r="AT33" s="64" t="n"/>
      <c r="AU33" s="64" t="n"/>
      <c r="AV33" s="64" t="n"/>
      <c r="AW33" s="64" t="n"/>
      <c r="AX33" s="64" t="n"/>
      <c r="AY33" s="64" t="n"/>
      <c r="AZ33" s="64" t="n"/>
      <c r="BA33" s="64" t="n"/>
      <c r="BB33" s="64" t="n"/>
      <c r="BC33" s="64" t="n"/>
      <c r="BD33" s="64" t="n"/>
      <c r="BE33" s="64" t="n"/>
      <c r="BF33" s="64" t="n"/>
      <c r="BG33" s="64" t="n"/>
      <c r="BH33" s="64" t="n"/>
      <c r="BI33" s="64" t="n"/>
      <c r="BJ33" s="64" t="n"/>
      <c r="BK33" s="64" t="n"/>
      <c r="BQ33" s="49" t="n"/>
    </row>
    <row r="34" customFormat="1" s="76">
      <c r="B34" s="89" t="inlineStr">
        <is>
          <t>Y/Y % Change</t>
        </is>
      </c>
      <c r="H34" s="49" t="n"/>
      <c r="I34" s="49" t="n"/>
      <c r="J34" s="49" t="n"/>
      <c r="K34" s="49" t="n"/>
      <c r="L34" s="49" t="n"/>
      <c r="AB34" s="49" t="n"/>
      <c r="AC34" s="49" t="n"/>
      <c r="AD34" s="49" t="n"/>
      <c r="AW34" s="160" t="n"/>
      <c r="BI34" s="95" t="n"/>
      <c r="BQ34" s="49" t="n"/>
    </row>
    <row r="35" customFormat="1" s="76">
      <c r="B35" s="101" t="inlineStr">
        <is>
          <t>CRC R&amp;D</t>
        </is>
      </c>
      <c r="H35" s="304">
        <f>+H29/D29-1</f>
        <v/>
      </c>
      <c r="I35" s="304">
        <f>+I29/E29-1</f>
        <v/>
      </c>
      <c r="J35" s="304">
        <f>+J29/F29-1</f>
        <v/>
      </c>
      <c r="K35" s="304">
        <f>+K29/G29-1</f>
        <v/>
      </c>
      <c r="L35" s="304">
        <f>+L29/H29-1</f>
        <v/>
      </c>
      <c r="M35" s="304">
        <f>+M29/I29-1</f>
        <v/>
      </c>
      <c r="N35" s="304">
        <f>+N29/J29-1</f>
        <v/>
      </c>
      <c r="O35" s="304">
        <f>+O29/K29-1</f>
        <v/>
      </c>
      <c r="P35" s="304">
        <f>+P29/L29-1</f>
        <v/>
      </c>
      <c r="Q35" s="304">
        <f>+Q29/M29-1</f>
        <v/>
      </c>
      <c r="R35" s="304">
        <f>+R29/N29-1</f>
        <v/>
      </c>
      <c r="S35" s="304">
        <f>+S29/O29-1</f>
        <v/>
      </c>
      <c r="T35" s="304">
        <f>+T29/P29-1</f>
        <v/>
      </c>
      <c r="U35" s="304">
        <f>+U29/Q29-1</f>
        <v/>
      </c>
      <c r="V35" s="304">
        <f>+V29/R29-1</f>
        <v/>
      </c>
      <c r="W35" s="304">
        <f>+W29/S29-1</f>
        <v/>
      </c>
      <c r="X35" s="304">
        <f>+X29/T29-1</f>
        <v/>
      </c>
      <c r="Y35" s="304">
        <f>+Y29/U29-1</f>
        <v/>
      </c>
      <c r="Z35" s="304">
        <f>+Z29/V29-1</f>
        <v/>
      </c>
      <c r="AA35" s="304">
        <f>+AA29/W29-1</f>
        <v/>
      </c>
      <c r="AB35" s="304">
        <f>+AB29/X29-1</f>
        <v/>
      </c>
      <c r="AC35" s="304">
        <f>+AC29/Y29-1</f>
        <v/>
      </c>
      <c r="AD35" s="304">
        <f>+AD29/Z29-1</f>
        <v/>
      </c>
      <c r="AE35" s="304">
        <f>+AE29/AA29-1</f>
        <v/>
      </c>
      <c r="AF35" s="304">
        <f>+AF29/AB29-1</f>
        <v/>
      </c>
      <c r="AG35" s="304">
        <f>+AG29/AC29-1</f>
        <v/>
      </c>
      <c r="AH35" s="304">
        <f>+AH29/AD29-1</f>
        <v/>
      </c>
      <c r="AI35" s="304">
        <f>+AI29/AE29-1</f>
        <v/>
      </c>
      <c r="AJ35" s="304">
        <f>+AJ29/AF29-1</f>
        <v/>
      </c>
      <c r="AK35" s="304">
        <f>+AK29/AG29-1</f>
        <v/>
      </c>
      <c r="AL35" s="304">
        <f>+AL29/AH29-1</f>
        <v/>
      </c>
      <c r="AM35" s="304">
        <f>+AM29/AI29-1</f>
        <v/>
      </c>
      <c r="AN35" s="304">
        <f>+AN29/AJ29-1</f>
        <v/>
      </c>
      <c r="AO35" s="304">
        <f>+AO29/AK29-1</f>
        <v/>
      </c>
      <c r="AP35" s="304">
        <f>+AP29/AL29-1</f>
        <v/>
      </c>
      <c r="AQ35" s="304">
        <f>+AQ29/AM29-1</f>
        <v/>
      </c>
      <c r="AR35" s="304">
        <f>+AR29/AN29-1</f>
        <v/>
      </c>
      <c r="AS35" s="304">
        <f>+AS29/AO29-1</f>
        <v/>
      </c>
      <c r="AT35" s="304">
        <f>+AT29/AP29-1</f>
        <v/>
      </c>
      <c r="AU35" s="304">
        <f>+AU29/AQ29-1</f>
        <v/>
      </c>
      <c r="AV35" s="304">
        <f>+AV29/AR29-1</f>
        <v/>
      </c>
      <c r="AW35" s="304">
        <f>+AW29/AS29-1</f>
        <v/>
      </c>
      <c r="AX35" s="304">
        <f>+AX29/AT29-1</f>
        <v/>
      </c>
      <c r="AY35" s="304">
        <f>+AY29/AU29-1</f>
        <v/>
      </c>
      <c r="AZ35" s="304">
        <f>+AZ29/AV29-1</f>
        <v/>
      </c>
      <c r="BA35" s="304">
        <f>+BA29/AW29-1</f>
        <v/>
      </c>
      <c r="BB35" s="304">
        <f>+BB29/AX29-1</f>
        <v/>
      </c>
      <c r="BC35" s="304">
        <f>+BC29/AY29-1</f>
        <v/>
      </c>
      <c r="BD35" s="304">
        <f>+BD29/AZ29-1</f>
        <v/>
      </c>
      <c r="BE35" s="304">
        <f>+BE29/BA29-1</f>
        <v/>
      </c>
      <c r="BF35" s="304">
        <f>+BF29/BB29-1</f>
        <v/>
      </c>
      <c r="BG35" s="304">
        <f>+BG29/BC29-1</f>
        <v/>
      </c>
      <c r="BH35" s="304">
        <f>+BH29/BD29-1</f>
        <v/>
      </c>
      <c r="BI35" s="304">
        <f>+BI29/BE29-1</f>
        <v/>
      </c>
      <c r="BJ35" s="305" t="n">
        <v>0.18</v>
      </c>
      <c r="BK35" s="305" t="n">
        <v>0.16</v>
      </c>
      <c r="BL35" s="304" t="n"/>
      <c r="BM35" s="304" t="n"/>
      <c r="BN35" s="304">
        <f>+BN29/BM29-1</f>
        <v/>
      </c>
      <c r="BO35" s="304">
        <f>+BO29/BN29-1</f>
        <v/>
      </c>
      <c r="BP35" s="304">
        <f>+BP29/BO29-1</f>
        <v/>
      </c>
      <c r="BQ35" s="304">
        <f>+BQ29/BP29-1</f>
        <v/>
      </c>
      <c r="BR35" s="304">
        <f>+BR29/BQ29-1</f>
        <v/>
      </c>
      <c r="BS35" s="304">
        <f>+BS29/BR29-1</f>
        <v/>
      </c>
      <c r="BT35" s="304">
        <f>+BT29/BS29-1</f>
        <v/>
      </c>
      <c r="BU35" s="304">
        <f>+BU29/BT29-1</f>
        <v/>
      </c>
      <c r="BV35" s="304">
        <f>+BV29/BU29-1</f>
        <v/>
      </c>
      <c r="BW35" s="304">
        <f>+BW29/BV29-1</f>
        <v/>
      </c>
      <c r="BX35" s="304">
        <f>+BX29/BW29-1</f>
        <v/>
      </c>
      <c r="BY35" s="304">
        <f>+BY29/BX29-1</f>
        <v/>
      </c>
      <c r="BZ35" s="304">
        <f>+BZ29/BY29-1</f>
        <v/>
      </c>
      <c r="CA35" s="304">
        <f>+CA29/BZ29-1</f>
        <v/>
      </c>
      <c r="CB35" s="304">
        <f>+CB29/CA29-1</f>
        <v/>
      </c>
      <c r="CC35" s="304">
        <f>+CC29/CB29-1</f>
        <v/>
      </c>
      <c r="CD35" s="304" t="n"/>
    </row>
    <row r="36" customFormat="1" s="76">
      <c r="B36" s="101" t="inlineStr">
        <is>
          <t>CRC S&amp;M</t>
        </is>
      </c>
      <c r="H36" s="304">
        <f>+H30/D30-1</f>
        <v/>
      </c>
      <c r="I36" s="304">
        <f>+I30/E30-1</f>
        <v/>
      </c>
      <c r="J36" s="304">
        <f>+J30/F30-1</f>
        <v/>
      </c>
      <c r="K36" s="304">
        <f>+K30/G30-1</f>
        <v/>
      </c>
      <c r="L36" s="304">
        <f>+L30/H30-1</f>
        <v/>
      </c>
      <c r="M36" s="304">
        <f>+M30/I30-1</f>
        <v/>
      </c>
      <c r="N36" s="304">
        <f>+N30/J30-1</f>
        <v/>
      </c>
      <c r="O36" s="304">
        <f>+O30/K30-1</f>
        <v/>
      </c>
      <c r="P36" s="304">
        <f>+P30/L30-1</f>
        <v/>
      </c>
      <c r="Q36" s="304">
        <f>+Q30/M30-1</f>
        <v/>
      </c>
      <c r="R36" s="304">
        <f>+R30/N30-1</f>
        <v/>
      </c>
      <c r="S36" s="304">
        <f>+S30/O30-1</f>
        <v/>
      </c>
      <c r="T36" s="304">
        <f>+T30/P30-1</f>
        <v/>
      </c>
      <c r="U36" s="304">
        <f>+U30/Q30-1</f>
        <v/>
      </c>
      <c r="V36" s="304">
        <f>+V30/R30-1</f>
        <v/>
      </c>
      <c r="W36" s="304">
        <f>+W30/S30-1</f>
        <v/>
      </c>
      <c r="X36" s="304">
        <f>+X30/T30-1</f>
        <v/>
      </c>
      <c r="Y36" s="304">
        <f>+Y30/U30-1</f>
        <v/>
      </c>
      <c r="Z36" s="304">
        <f>+Z30/V30-1</f>
        <v/>
      </c>
      <c r="AA36" s="304">
        <f>+AA30/W30-1</f>
        <v/>
      </c>
      <c r="AB36" s="304">
        <f>+AB30/X30-1</f>
        <v/>
      </c>
      <c r="AC36" s="304">
        <f>+AC30/Y30-1</f>
        <v/>
      </c>
      <c r="AD36" s="304">
        <f>+AD30/Z30-1</f>
        <v/>
      </c>
      <c r="AE36" s="304">
        <f>+AE30/AA30-1</f>
        <v/>
      </c>
      <c r="AF36" s="304">
        <f>+AF30/AB30-1</f>
        <v/>
      </c>
      <c r="AG36" s="304">
        <f>+AG30/AC30-1</f>
        <v/>
      </c>
      <c r="AH36" s="304">
        <f>+AH30/AD30-1</f>
        <v/>
      </c>
      <c r="AI36" s="304">
        <f>+AI30/AE30-1</f>
        <v/>
      </c>
      <c r="AJ36" s="304">
        <f>+AJ30/AF30-1</f>
        <v/>
      </c>
      <c r="AK36" s="304">
        <f>+AK30/AG30-1</f>
        <v/>
      </c>
      <c r="AL36" s="304">
        <f>+AL30/AH30-1</f>
        <v/>
      </c>
      <c r="AM36" s="304">
        <f>+AM30/AI30-1</f>
        <v/>
      </c>
      <c r="AN36" s="304">
        <f>+AN30/AJ30-1</f>
        <v/>
      </c>
      <c r="AO36" s="304">
        <f>+AO30/AK30-1</f>
        <v/>
      </c>
      <c r="AP36" s="304">
        <f>+AP30/AL30-1</f>
        <v/>
      </c>
      <c r="AQ36" s="304">
        <f>+AQ30/AM30-1</f>
        <v/>
      </c>
      <c r="AR36" s="304">
        <f>+AR30/AN30-1</f>
        <v/>
      </c>
      <c r="AS36" s="304">
        <f>+AS30/AO30-1</f>
        <v/>
      </c>
      <c r="AT36" s="304">
        <f>+AT30/AP30-1</f>
        <v/>
      </c>
      <c r="AU36" s="304">
        <f>+AU30/AQ30-1</f>
        <v/>
      </c>
      <c r="AV36" s="304">
        <f>+AV30/AR30-1</f>
        <v/>
      </c>
      <c r="AW36" s="304">
        <f>+AW30/AS30-1</f>
        <v/>
      </c>
      <c r="AX36" s="304">
        <f>+AX30/AT30-1</f>
        <v/>
      </c>
      <c r="AY36" s="304">
        <f>+AY30/AU30-1</f>
        <v/>
      </c>
      <c r="AZ36" s="304">
        <f>+AZ30/AV30-1</f>
        <v/>
      </c>
      <c r="BA36" s="304">
        <f>+BA30/AW30-1</f>
        <v/>
      </c>
      <c r="BB36" s="304">
        <f>+BB30/AX30-1</f>
        <v/>
      </c>
      <c r="BC36" s="304">
        <f>+BC30/AY30-1</f>
        <v/>
      </c>
      <c r="BD36" s="304">
        <f>+BD30/AZ30-1</f>
        <v/>
      </c>
      <c r="BE36" s="304">
        <f>+BE30/BA30-1</f>
        <v/>
      </c>
      <c r="BF36" s="304">
        <f>+BF30/BB30-1</f>
        <v/>
      </c>
      <c r="BG36" s="304">
        <f>+BG30/BC30-1</f>
        <v/>
      </c>
      <c r="BH36" s="304">
        <f>+BH30/BD30-1</f>
        <v/>
      </c>
      <c r="BI36" s="304">
        <f>+BI30/BE30-1</f>
        <v/>
      </c>
      <c r="BJ36" s="305" t="n">
        <v>0.05</v>
      </c>
      <c r="BK36" s="305" t="n">
        <v>0.08</v>
      </c>
      <c r="BL36" s="304" t="n"/>
      <c r="BM36" s="304" t="n"/>
      <c r="BN36" s="304">
        <f>+BN30/BM30-1</f>
        <v/>
      </c>
      <c r="BO36" s="304">
        <f>+BO30/BN30-1</f>
        <v/>
      </c>
      <c r="BP36" s="304">
        <f>+BP30/BO30-1</f>
        <v/>
      </c>
      <c r="BQ36" s="304">
        <f>+BQ30/BP30-1</f>
        <v/>
      </c>
      <c r="BR36" s="304">
        <f>+BR30/BQ30-1</f>
        <v/>
      </c>
      <c r="BS36" s="304">
        <f>+BS30/BR30-1</f>
        <v/>
      </c>
      <c r="BT36" s="304">
        <f>+BT30/BS30-1</f>
        <v/>
      </c>
      <c r="BU36" s="304">
        <f>+BU30/BT30-1</f>
        <v/>
      </c>
      <c r="BV36" s="304">
        <f>+BV30/BU30-1</f>
        <v/>
      </c>
      <c r="BW36" s="304">
        <f>+BW30/BV30-1</f>
        <v/>
      </c>
      <c r="BX36" s="304">
        <f>+BX30/BW30-1</f>
        <v/>
      </c>
      <c r="BY36" s="304">
        <f>+BY30/BX30-1</f>
        <v/>
      </c>
      <c r="BZ36" s="304">
        <f>+BZ30/BY30-1</f>
        <v/>
      </c>
      <c r="CA36" s="304">
        <f>+CA30/BZ30-1</f>
        <v/>
      </c>
      <c r="CB36" s="304">
        <f>+CB30/CA30-1</f>
        <v/>
      </c>
      <c r="CC36" s="304">
        <f>+CC30/CB30-1</f>
        <v/>
      </c>
      <c r="CD36" s="304" t="n"/>
    </row>
    <row r="37" ht="13.5" customFormat="1" customHeight="1" s="76">
      <c r="B37" s="101" t="inlineStr">
        <is>
          <t>CRC G&amp;A</t>
        </is>
      </c>
      <c r="H37" s="313">
        <f>+H31/D31-1</f>
        <v/>
      </c>
      <c r="I37" s="313">
        <f>+I31/E31-1</f>
        <v/>
      </c>
      <c r="J37" s="313">
        <f>+J31/F31-1</f>
        <v/>
      </c>
      <c r="K37" s="313">
        <f>+K31/G31-1</f>
        <v/>
      </c>
      <c r="L37" s="313">
        <f>+L31/H31-1</f>
        <v/>
      </c>
      <c r="M37" s="313">
        <f>+M31/I31-1</f>
        <v/>
      </c>
      <c r="N37" s="313">
        <f>+N31/J31-1</f>
        <v/>
      </c>
      <c r="O37" s="313">
        <f>+O31/K31-1</f>
        <v/>
      </c>
      <c r="P37" s="313">
        <f>+P31/L31-1</f>
        <v/>
      </c>
      <c r="Q37" s="313">
        <f>+Q31/M31-1</f>
        <v/>
      </c>
      <c r="R37" s="313">
        <f>+R31/N31-1</f>
        <v/>
      </c>
      <c r="S37" s="313">
        <f>+S31/O31-1</f>
        <v/>
      </c>
      <c r="T37" s="313">
        <f>+T31/P31-1</f>
        <v/>
      </c>
      <c r="U37" s="313">
        <f>+U31/Q31-1</f>
        <v/>
      </c>
      <c r="V37" s="313">
        <f>+V31/R31-1</f>
        <v/>
      </c>
      <c r="W37" s="313">
        <f>+W31/S31-1</f>
        <v/>
      </c>
      <c r="X37" s="313">
        <f>+X31/T31-1</f>
        <v/>
      </c>
      <c r="Y37" s="313">
        <f>+Y31/U31-1</f>
        <v/>
      </c>
      <c r="Z37" s="313">
        <f>+Z31/V31-1</f>
        <v/>
      </c>
      <c r="AA37" s="313">
        <f>+AA31/W31-1</f>
        <v/>
      </c>
      <c r="AB37" s="313">
        <f>+AB31/X31-1</f>
        <v/>
      </c>
      <c r="AC37" s="313">
        <f>+AC31/Y31-1</f>
        <v/>
      </c>
      <c r="AD37" s="313">
        <f>+AD31/Z31-1</f>
        <v/>
      </c>
      <c r="AE37" s="313">
        <f>+AE31/AA31-1</f>
        <v/>
      </c>
      <c r="AF37" s="313">
        <f>+AF31/AB31-1</f>
        <v/>
      </c>
      <c r="AG37" s="313">
        <f>+AG31/AC31-1</f>
        <v/>
      </c>
      <c r="AH37" s="313">
        <f>+AH31/AD31-1</f>
        <v/>
      </c>
      <c r="AI37" s="313">
        <f>+AI31/AE31-1</f>
        <v/>
      </c>
      <c r="AJ37" s="313">
        <f>+AJ31/AF31-1</f>
        <v/>
      </c>
      <c r="AK37" s="313">
        <f>+AK31/AG31-1</f>
        <v/>
      </c>
      <c r="AL37" s="313">
        <f>+AL31/AH31-1</f>
        <v/>
      </c>
      <c r="AM37" s="313">
        <f>+AM31/AI31-1</f>
        <v/>
      </c>
      <c r="AN37" s="313">
        <f>+AN31/AJ31-1</f>
        <v/>
      </c>
      <c r="AO37" s="313">
        <f>+AO31/AK31-1</f>
        <v/>
      </c>
      <c r="AP37" s="313">
        <f>+AP31/AL31-1</f>
        <v/>
      </c>
      <c r="AQ37" s="313">
        <f>+AQ31/AM31-1</f>
        <v/>
      </c>
      <c r="AR37" s="313">
        <f>+AR31/AN31-1</f>
        <v/>
      </c>
      <c r="AS37" s="313">
        <f>+AS31/AO31-1</f>
        <v/>
      </c>
      <c r="AT37" s="313">
        <f>+AT31/AP31-1</f>
        <v/>
      </c>
      <c r="AU37" s="313">
        <f>+AU31/AQ31-1</f>
        <v/>
      </c>
      <c r="AV37" s="313">
        <f>+AV31/AR31-1</f>
        <v/>
      </c>
      <c r="AW37" s="313">
        <f>+AW31/AS31-1</f>
        <v/>
      </c>
      <c r="AX37" s="313">
        <f>+AX31/AT31-1</f>
        <v/>
      </c>
      <c r="AY37" s="313">
        <f>+AY31/AU31-1</f>
        <v/>
      </c>
      <c r="AZ37" s="313">
        <f>+AZ31/AV31-1</f>
        <v/>
      </c>
      <c r="BA37" s="313">
        <f>+BA31/AW31-1</f>
        <v/>
      </c>
      <c r="BB37" s="313">
        <f>+BB31/AX31-1</f>
        <v/>
      </c>
      <c r="BC37" s="313">
        <f>+BC31/AY31-1</f>
        <v/>
      </c>
      <c r="BD37" s="313">
        <f>+BD31/AZ31-1</f>
        <v/>
      </c>
      <c r="BE37" s="313">
        <f>+BE31/BA31-1</f>
        <v/>
      </c>
      <c r="BF37" s="313">
        <f>+BF31/BB31-1</f>
        <v/>
      </c>
      <c r="BG37" s="313">
        <f>+BG31/BC31-1</f>
        <v/>
      </c>
      <c r="BH37" s="313">
        <f>+BH31/BD31-1</f>
        <v/>
      </c>
      <c r="BI37" s="313">
        <f>+BI31/BE31-1</f>
        <v/>
      </c>
      <c r="BJ37" s="313">
        <f>+BJ31/BF31-1</f>
        <v/>
      </c>
      <c r="BK37" s="313">
        <f>+BK31/BG31-1</f>
        <v/>
      </c>
      <c r="BL37" s="313" t="n"/>
      <c r="BM37" s="313" t="n"/>
      <c r="BN37" s="313">
        <f>+BN31/BM31-1</f>
        <v/>
      </c>
      <c r="BO37" s="313">
        <f>+BO31/BN31-1</f>
        <v/>
      </c>
      <c r="BP37" s="313">
        <f>+BP31/BO31-1</f>
        <v/>
      </c>
      <c r="BQ37" s="313">
        <f>+BQ31/BP31-1</f>
        <v/>
      </c>
      <c r="BR37" s="313">
        <f>+BR31/BQ31-1</f>
        <v/>
      </c>
      <c r="BS37" s="313">
        <f>+BS31/BR31-1</f>
        <v/>
      </c>
      <c r="BT37" s="313">
        <f>+BT31/BS31-1</f>
        <v/>
      </c>
      <c r="BU37" s="313">
        <f>+BU31/BT31-1</f>
        <v/>
      </c>
      <c r="BV37" s="313">
        <f>+BV31/BU31-1</f>
        <v/>
      </c>
      <c r="BW37" s="313">
        <f>+BW31/BV31-1</f>
        <v/>
      </c>
      <c r="BX37" s="313">
        <f>+BX31/BW31-1</f>
        <v/>
      </c>
      <c r="BY37" s="313">
        <f>+BY31/BX31-1</f>
        <v/>
      </c>
      <c r="BZ37" s="313">
        <f>+BZ31/BY31-1</f>
        <v/>
      </c>
      <c r="CA37" s="313">
        <f>+CA31/BZ31-1</f>
        <v/>
      </c>
      <c r="CB37" s="313">
        <f>+CB31/CA31-1</f>
        <v/>
      </c>
      <c r="CC37" s="313">
        <f>+CC31/CB31-1</f>
        <v/>
      </c>
      <c r="CD37" s="313" t="n"/>
    </row>
    <row r="38" customFormat="1" s="76">
      <c r="B38" s="67" t="inlineStr">
        <is>
          <t>CRC Opex</t>
        </is>
      </c>
      <c r="H38" s="304">
        <f>+H32/D32-1</f>
        <v/>
      </c>
      <c r="I38" s="304">
        <f>+I32/E32-1</f>
        <v/>
      </c>
      <c r="J38" s="304">
        <f>+J32/F32-1</f>
        <v/>
      </c>
      <c r="K38" s="304">
        <f>+K32/G32-1</f>
        <v/>
      </c>
      <c r="L38" s="304">
        <f>+L32/H32-1</f>
        <v/>
      </c>
      <c r="M38" s="304">
        <f>+M32/I32-1</f>
        <v/>
      </c>
      <c r="N38" s="304">
        <f>+N32/J32-1</f>
        <v/>
      </c>
      <c r="O38" s="304">
        <f>+O32/K32-1</f>
        <v/>
      </c>
      <c r="P38" s="304">
        <f>+P32/L32-1</f>
        <v/>
      </c>
      <c r="Q38" s="304">
        <f>+Q32/M32-1</f>
        <v/>
      </c>
      <c r="R38" s="304">
        <f>+R32/N32-1</f>
        <v/>
      </c>
      <c r="S38" s="304">
        <f>+S32/O32-1</f>
        <v/>
      </c>
      <c r="T38" s="304">
        <f>+T32/P32-1</f>
        <v/>
      </c>
      <c r="U38" s="304">
        <f>+U32/Q32-1</f>
        <v/>
      </c>
      <c r="V38" s="304">
        <f>+V32/R32-1</f>
        <v/>
      </c>
      <c r="W38" s="304">
        <f>+W32/S32-1</f>
        <v/>
      </c>
      <c r="X38" s="304">
        <f>+X32/T32-1</f>
        <v/>
      </c>
      <c r="Y38" s="304">
        <f>+Y32/U32-1</f>
        <v/>
      </c>
      <c r="Z38" s="304">
        <f>+Z32/V32-1</f>
        <v/>
      </c>
      <c r="AA38" s="304">
        <f>+AA32/W32-1</f>
        <v/>
      </c>
      <c r="AB38" s="304">
        <f>+AB32/X32-1</f>
        <v/>
      </c>
      <c r="AC38" s="304">
        <f>+AC32/Y32-1</f>
        <v/>
      </c>
      <c r="AD38" s="304">
        <f>+AD32/Z32-1</f>
        <v/>
      </c>
      <c r="AE38" s="304">
        <f>+AE32/AA32-1</f>
        <v/>
      </c>
      <c r="AF38" s="304">
        <f>+AF32/AB32-1</f>
        <v/>
      </c>
      <c r="AG38" s="304">
        <f>+AG32/AC32-1</f>
        <v/>
      </c>
      <c r="AH38" s="304">
        <f>+AH32/AD32-1</f>
        <v/>
      </c>
      <c r="AI38" s="304">
        <f>+AI32/AE32-1</f>
        <v/>
      </c>
      <c r="AJ38" s="304">
        <f>+AJ32/AF32-1</f>
        <v/>
      </c>
      <c r="AK38" s="304">
        <f>+AK32/AG32-1</f>
        <v/>
      </c>
      <c r="AL38" s="304">
        <f>+AL32/AH32-1</f>
        <v/>
      </c>
      <c r="AM38" s="304">
        <f>+AM32/AI32-1</f>
        <v/>
      </c>
      <c r="AN38" s="304">
        <f>+AN32/AJ32-1</f>
        <v/>
      </c>
      <c r="AO38" s="304">
        <f>+AO32/AK32-1</f>
        <v/>
      </c>
      <c r="AP38" s="304">
        <f>+AP32/AL32-1</f>
        <v/>
      </c>
      <c r="AQ38" s="304">
        <f>+AQ32/AM32-1</f>
        <v/>
      </c>
      <c r="AR38" s="304">
        <f>+AR32/AN32-1</f>
        <v/>
      </c>
      <c r="AS38" s="304">
        <f>+AS32/AO32-1</f>
        <v/>
      </c>
      <c r="AT38" s="304">
        <f>+AT32/AP32-1</f>
        <v/>
      </c>
      <c r="AU38" s="304">
        <f>+AU32/AQ32-1</f>
        <v/>
      </c>
      <c r="AV38" s="304">
        <f>+AV32/AR32-1</f>
        <v/>
      </c>
      <c r="AW38" s="304">
        <f>+AW32/AS32-1</f>
        <v/>
      </c>
      <c r="AX38" s="304">
        <f>+AX32/AT32-1</f>
        <v/>
      </c>
      <c r="AY38" s="304">
        <f>+AY32/AU32-1</f>
        <v/>
      </c>
      <c r="AZ38" s="304">
        <f>+AZ32/AV32-1</f>
        <v/>
      </c>
      <c r="BA38" s="304">
        <f>+BA32/AW32-1</f>
        <v/>
      </c>
      <c r="BB38" s="304">
        <f>+BB32/AX32-1</f>
        <v/>
      </c>
      <c r="BC38" s="304">
        <f>+BC32/AY32-1</f>
        <v/>
      </c>
      <c r="BD38" s="304">
        <f>+BD32/AZ32-1</f>
        <v/>
      </c>
      <c r="BE38" s="304">
        <f>+BE32/BA32-1</f>
        <v/>
      </c>
      <c r="BF38" s="304">
        <f>+BF32/BB32-1</f>
        <v/>
      </c>
      <c r="BG38" s="304">
        <f>+BG32/BC32-1</f>
        <v/>
      </c>
      <c r="BH38" s="304">
        <f>+BH32/BD32-1</f>
        <v/>
      </c>
      <c r="BI38" s="304">
        <f>+BI32/BE32-1</f>
        <v/>
      </c>
      <c r="BJ38" s="304">
        <f>+BJ32/BF32-1</f>
        <v/>
      </c>
      <c r="BK38" s="304">
        <f>+BK32/BG32-1</f>
        <v/>
      </c>
      <c r="BL38" s="304" t="n"/>
      <c r="BM38" s="304" t="n"/>
      <c r="BN38" s="304">
        <f>+BN32/BM32-1</f>
        <v/>
      </c>
      <c r="BO38" s="304">
        <f>+BO32/BN32-1</f>
        <v/>
      </c>
      <c r="BP38" s="304">
        <f>+BP32/BO32-1</f>
        <v/>
      </c>
      <c r="BQ38" s="304">
        <f>+BQ32/BP32-1</f>
        <v/>
      </c>
      <c r="BR38" s="304">
        <f>+BR32/BQ32-1</f>
        <v/>
      </c>
      <c r="BS38" s="304">
        <f>+BS32/BR32-1</f>
        <v/>
      </c>
      <c r="BT38" s="304">
        <f>+BT32/BS32-1</f>
        <v/>
      </c>
      <c r="BU38" s="304">
        <f>+BU32/BT32-1</f>
        <v/>
      </c>
      <c r="BV38" s="304">
        <f>+BV32/BU32-1</f>
        <v/>
      </c>
      <c r="BW38" s="304">
        <f>+BW32/BV32-1</f>
        <v/>
      </c>
      <c r="BX38" s="304">
        <f>+BX32/BW32-1</f>
        <v/>
      </c>
      <c r="BY38" s="304">
        <f>+BY32/BX32-1</f>
        <v/>
      </c>
      <c r="BZ38" s="304">
        <f>+BZ32/BY32-1</f>
        <v/>
      </c>
      <c r="CA38" s="304">
        <f>+CA32/BZ32-1</f>
        <v/>
      </c>
      <c r="CB38" s="304">
        <f>+CB32/CA32-1</f>
        <v/>
      </c>
      <c r="CC38" s="304">
        <f>+CC32/CB32-1</f>
        <v/>
      </c>
      <c r="CD38" s="304">
        <f>+CD32/CC32-1</f>
        <v/>
      </c>
    </row>
    <row r="39" customFormat="1" s="76">
      <c r="B39" s="67" t="n"/>
      <c r="H39" s="57" t="n"/>
      <c r="I39" s="57" t="n"/>
      <c r="J39" s="57" t="n"/>
      <c r="K39" s="57" t="n"/>
      <c r="L39" s="57" t="n"/>
      <c r="M39" s="57" t="n"/>
      <c r="N39" s="57" t="n"/>
      <c r="O39" s="57" t="n"/>
      <c r="P39" s="57" t="n"/>
      <c r="Q39" s="57" t="n"/>
      <c r="R39" s="57" t="n"/>
      <c r="S39" s="57" t="n"/>
      <c r="T39" s="57" t="n"/>
      <c r="U39" s="57" t="n"/>
      <c r="V39" s="57" t="n"/>
      <c r="W39" s="57" t="n"/>
      <c r="X39" s="57" t="n"/>
      <c r="Y39" s="57" t="n"/>
      <c r="Z39" s="57" t="n"/>
      <c r="AA39" s="57" t="n"/>
      <c r="AB39" s="57" t="n"/>
      <c r="AC39" s="57" t="n"/>
      <c r="AD39" s="57" t="n"/>
      <c r="AE39" s="57" t="n"/>
      <c r="AF39" s="57" t="n"/>
      <c r="AG39" s="57" t="n"/>
      <c r="AH39" s="57" t="n"/>
      <c r="AI39" s="57" t="n"/>
      <c r="AJ39" s="57" t="n"/>
      <c r="AK39" s="57" t="n"/>
      <c r="AL39" s="57" t="n"/>
      <c r="AM39" s="57" t="n"/>
      <c r="AN39" s="57" t="n"/>
      <c r="AO39" s="57" t="n"/>
      <c r="AP39" s="57" t="n"/>
      <c r="AQ39" s="57" t="n"/>
      <c r="AR39" s="57" t="n"/>
      <c r="AS39" s="57" t="n"/>
      <c r="AT39" s="57" t="n"/>
      <c r="AU39" s="57" t="n"/>
      <c r="AV39" s="57" t="n"/>
      <c r="AW39" s="57" t="n"/>
      <c r="AX39" s="57" t="n"/>
      <c r="AY39" s="57" t="n"/>
      <c r="AZ39" s="57" t="n"/>
      <c r="BA39" s="57" t="n"/>
      <c r="BB39" s="57" t="n"/>
      <c r="BC39" s="57" t="n"/>
      <c r="BD39" s="57" t="n"/>
      <c r="BE39" s="57" t="n"/>
      <c r="BF39" s="57" t="n"/>
      <c r="BG39" s="57" t="n"/>
      <c r="BH39" s="57" t="n"/>
      <c r="BI39" s="57" t="n"/>
      <c r="BJ39" s="57" t="n"/>
      <c r="BK39" s="57" t="n"/>
      <c r="BN39" s="57" t="n"/>
      <c r="BO39" s="57" t="n"/>
      <c r="BP39" s="57" t="n"/>
      <c r="BQ39" s="57" t="n"/>
      <c r="BR39" s="57" t="n"/>
      <c r="BS39" s="57" t="n"/>
      <c r="BT39" s="57" t="n"/>
      <c r="BU39" s="57" t="n"/>
      <c r="BV39" s="57" t="n"/>
      <c r="BW39" s="57" t="n"/>
      <c r="BX39" s="57" t="n"/>
      <c r="BY39" s="57" t="n"/>
      <c r="BZ39" s="57" t="n"/>
      <c r="CA39" s="57" t="n"/>
      <c r="CB39" s="57" t="n"/>
      <c r="CC39" s="57" t="n"/>
      <c r="CD39" s="57" t="n"/>
    </row>
    <row r="40" customFormat="1" s="76">
      <c r="B40" s="89" t="inlineStr">
        <is>
          <t>% of Revenue</t>
        </is>
      </c>
      <c r="H40" s="49" t="n"/>
      <c r="I40" s="49" t="n"/>
      <c r="J40" s="49" t="n"/>
      <c r="K40" s="49" t="n"/>
      <c r="L40" s="49" t="n"/>
      <c r="AB40" s="49" t="n"/>
      <c r="AC40" s="49" t="n"/>
      <c r="AD40" s="49" t="n"/>
      <c r="BQ40" s="49" t="n"/>
    </row>
    <row r="41" customFormat="1" s="76">
      <c r="B41" s="101" t="inlineStr">
        <is>
          <t>CRC R&amp;D</t>
        </is>
      </c>
      <c r="D41" s="306">
        <f>+D29/D$9</f>
        <v/>
      </c>
      <c r="E41" s="306">
        <f>+E29/E$9</f>
        <v/>
      </c>
      <c r="F41" s="306">
        <f>+F29/F$9</f>
        <v/>
      </c>
      <c r="G41" s="306">
        <f>+G29/G$9</f>
        <v/>
      </c>
      <c r="H41" s="306">
        <f>+H29/H$9</f>
        <v/>
      </c>
      <c r="I41" s="306">
        <f>+I29/I$9</f>
        <v/>
      </c>
      <c r="J41" s="306">
        <f>+J29/J$9</f>
        <v/>
      </c>
      <c r="K41" s="306">
        <f>+K29/K$9</f>
        <v/>
      </c>
      <c r="L41" s="306">
        <f>+L29/L$9</f>
        <v/>
      </c>
      <c r="M41" s="306">
        <f>+M29/M$9</f>
        <v/>
      </c>
      <c r="N41" s="306">
        <f>+N29/N$9</f>
        <v/>
      </c>
      <c r="O41" s="306">
        <f>+O29/O$9</f>
        <v/>
      </c>
      <c r="P41" s="306">
        <f>+P29/P$9</f>
        <v/>
      </c>
      <c r="Q41" s="306">
        <f>+Q29/Q$9</f>
        <v/>
      </c>
      <c r="R41" s="306">
        <f>+R29/R$9</f>
        <v/>
      </c>
      <c r="S41" s="306">
        <f>+S29/S$9</f>
        <v/>
      </c>
      <c r="T41" s="306">
        <f>+T29/T$9</f>
        <v/>
      </c>
      <c r="U41" s="306">
        <f>+U29/U$9</f>
        <v/>
      </c>
      <c r="V41" s="306">
        <f>+V29/V$9</f>
        <v/>
      </c>
      <c r="W41" s="306">
        <f>+W29/W$9</f>
        <v/>
      </c>
      <c r="X41" s="306">
        <f>+X29/X$9</f>
        <v/>
      </c>
      <c r="Y41" s="306">
        <f>+Y29/Y$9</f>
        <v/>
      </c>
      <c r="Z41" s="306">
        <f>+Z29/Z$9</f>
        <v/>
      </c>
      <c r="AA41" s="306">
        <f>+AA29/AA$9</f>
        <v/>
      </c>
      <c r="AB41" s="306">
        <f>+AB29/AB$9</f>
        <v/>
      </c>
      <c r="AC41" s="306">
        <f>+AC29/AC$9</f>
        <v/>
      </c>
      <c r="AD41" s="306">
        <f>+AD29/AD$9</f>
        <v/>
      </c>
      <c r="AE41" s="306">
        <f>+AE29/AE$9</f>
        <v/>
      </c>
      <c r="AF41" s="306">
        <f>+AF29/AF$9</f>
        <v/>
      </c>
      <c r="AG41" s="306">
        <f>+AG29/AG$9</f>
        <v/>
      </c>
      <c r="AH41" s="306">
        <f>+AH29/AH$9</f>
        <v/>
      </c>
      <c r="AI41" s="306">
        <f>+AI29/AI$9</f>
        <v/>
      </c>
      <c r="AJ41" s="306">
        <f>+AJ29/AJ$9</f>
        <v/>
      </c>
      <c r="AK41" s="306">
        <f>+AK29/AK$9</f>
        <v/>
      </c>
      <c r="AL41" s="306">
        <f>+AL29/AL$9</f>
        <v/>
      </c>
      <c r="AM41" s="306">
        <f>+AM29/AM$9</f>
        <v/>
      </c>
      <c r="AN41" s="306">
        <f>+AN29/AN$9</f>
        <v/>
      </c>
      <c r="AO41" s="306">
        <f>+AO29/AO$9</f>
        <v/>
      </c>
      <c r="AP41" s="306">
        <f>+AP29/AP$9</f>
        <v/>
      </c>
      <c r="AQ41" s="306">
        <f>+AQ29/AQ$9</f>
        <v/>
      </c>
      <c r="AR41" s="306">
        <f>+AR29/AR$9</f>
        <v/>
      </c>
      <c r="AS41" s="306">
        <f>+AS29/AS$9</f>
        <v/>
      </c>
      <c r="AT41" s="306">
        <f>+AT29/AT$9</f>
        <v/>
      </c>
      <c r="AU41" s="306">
        <f>+AU29/AU$9</f>
        <v/>
      </c>
      <c r="AV41" s="306">
        <f>+AV29/AV$9</f>
        <v/>
      </c>
      <c r="AW41" s="306">
        <f>+AW29/AW$9</f>
        <v/>
      </c>
      <c r="AX41" s="306">
        <f>+AX29/AX$9</f>
        <v/>
      </c>
      <c r="AY41" s="306">
        <f>+AY29/AY$9</f>
        <v/>
      </c>
      <c r="AZ41" s="306">
        <f>+AZ29/AZ$9</f>
        <v/>
      </c>
      <c r="BA41" s="306">
        <f>+BA29/BA$9</f>
        <v/>
      </c>
      <c r="BB41" s="306">
        <f>+BB29/BB$9</f>
        <v/>
      </c>
      <c r="BC41" s="306">
        <f>+BC29/BC$9</f>
        <v/>
      </c>
      <c r="BD41" s="306">
        <f>+BD29/BD$9</f>
        <v/>
      </c>
      <c r="BE41" s="306">
        <f>+BE29/BE$9</f>
        <v/>
      </c>
      <c r="BF41" s="306">
        <f>+BF29/BF$9</f>
        <v/>
      </c>
      <c r="BG41" s="306">
        <f>+BG29/BG$9</f>
        <v/>
      </c>
      <c r="BH41" s="306">
        <f>+BH29/BH$9</f>
        <v/>
      </c>
      <c r="BI41" s="306">
        <f>+BI29/BI$9</f>
        <v/>
      </c>
      <c r="BJ41" s="306">
        <f>+BJ29/BJ$9</f>
        <v/>
      </c>
      <c r="BK41" s="306">
        <f>+BK29/BK$9</f>
        <v/>
      </c>
      <c r="BL41" s="306" t="n"/>
      <c r="BM41" s="306">
        <f>+BM29/BM$9</f>
        <v/>
      </c>
      <c r="BN41" s="306">
        <f>+BN29/BN$9</f>
        <v/>
      </c>
      <c r="BO41" s="306">
        <f>+BO29/BO$9</f>
        <v/>
      </c>
      <c r="BP41" s="306">
        <f>+BP29/BP$9</f>
        <v/>
      </c>
      <c r="BQ41" s="306">
        <f>+BQ29/BQ$9</f>
        <v/>
      </c>
      <c r="BR41" s="306">
        <f>+BR29/BR$9</f>
        <v/>
      </c>
      <c r="BS41" s="306">
        <f>+BS29/BS$9</f>
        <v/>
      </c>
      <c r="BT41" s="306">
        <f>+BT29/BT$9</f>
        <v/>
      </c>
      <c r="BU41" s="306">
        <f>+BU29/BU$9</f>
        <v/>
      </c>
      <c r="BV41" s="306">
        <f>+BV29/BV$9</f>
        <v/>
      </c>
      <c r="BW41" s="306">
        <f>+BW29/BW$9</f>
        <v/>
      </c>
      <c r="BX41" s="306">
        <f>+BX29/BX$9</f>
        <v/>
      </c>
      <c r="BY41" s="306">
        <f>+BY29/BY$9</f>
        <v/>
      </c>
      <c r="BZ41" s="306">
        <f>+BZ29/BZ$9</f>
        <v/>
      </c>
      <c r="CA41" s="306">
        <f>+CA29/CA$9</f>
        <v/>
      </c>
      <c r="CB41" s="306">
        <f>+CB29/CB$9</f>
        <v/>
      </c>
      <c r="CC41" s="306">
        <f>+CC29/CC$9</f>
        <v/>
      </c>
      <c r="CD41" s="306" t="n"/>
    </row>
    <row r="42" customFormat="1" s="76">
      <c r="B42" s="101" t="inlineStr">
        <is>
          <t>CRC S&amp;M</t>
        </is>
      </c>
      <c r="D42" s="306">
        <f>+D30/D$9</f>
        <v/>
      </c>
      <c r="E42" s="306">
        <f>+E30/E$9</f>
        <v/>
      </c>
      <c r="F42" s="306">
        <f>+F30/F$9</f>
        <v/>
      </c>
      <c r="G42" s="306">
        <f>+G30/G$9</f>
        <v/>
      </c>
      <c r="H42" s="306">
        <f>+H30/H$9</f>
        <v/>
      </c>
      <c r="I42" s="306">
        <f>+I30/I$9</f>
        <v/>
      </c>
      <c r="J42" s="306">
        <f>+J30/J$9</f>
        <v/>
      </c>
      <c r="K42" s="306">
        <f>+K30/K$9</f>
        <v/>
      </c>
      <c r="L42" s="306">
        <f>+L30/L$9</f>
        <v/>
      </c>
      <c r="M42" s="306">
        <f>+M30/M$9</f>
        <v/>
      </c>
      <c r="N42" s="306">
        <f>+N30/N$9</f>
        <v/>
      </c>
      <c r="O42" s="306">
        <f>+O30/O$9</f>
        <v/>
      </c>
      <c r="P42" s="306">
        <f>+P30/P$9</f>
        <v/>
      </c>
      <c r="Q42" s="306">
        <f>+Q30/Q$9</f>
        <v/>
      </c>
      <c r="R42" s="306">
        <f>+R30/R$9</f>
        <v/>
      </c>
      <c r="S42" s="306">
        <f>+S30/S$9</f>
        <v/>
      </c>
      <c r="T42" s="306">
        <f>+T30/T$9</f>
        <v/>
      </c>
      <c r="U42" s="306">
        <f>+U30/U$9</f>
        <v/>
      </c>
      <c r="V42" s="306">
        <f>+V30/V$9</f>
        <v/>
      </c>
      <c r="W42" s="306">
        <f>+W30/W$9</f>
        <v/>
      </c>
      <c r="X42" s="306">
        <f>+X30/X$9</f>
        <v/>
      </c>
      <c r="Y42" s="306">
        <f>+Y30/Y$9</f>
        <v/>
      </c>
      <c r="Z42" s="306">
        <f>+Z30/Z$9</f>
        <v/>
      </c>
      <c r="AA42" s="306">
        <f>+AA30/AA$9</f>
        <v/>
      </c>
      <c r="AB42" s="306">
        <f>+AB30/AB$9</f>
        <v/>
      </c>
      <c r="AC42" s="306">
        <f>+AC30/AC$9</f>
        <v/>
      </c>
      <c r="AD42" s="306">
        <f>+AD30/AD$9</f>
        <v/>
      </c>
      <c r="AE42" s="306">
        <f>+AE30/AE$9</f>
        <v/>
      </c>
      <c r="AF42" s="306">
        <f>+AF30/AF$9</f>
        <v/>
      </c>
      <c r="AG42" s="306">
        <f>+AG30/AG$9</f>
        <v/>
      </c>
      <c r="AH42" s="306">
        <f>+AH30/AH$9</f>
        <v/>
      </c>
      <c r="AI42" s="306">
        <f>+AI30/AI$9</f>
        <v/>
      </c>
      <c r="AJ42" s="306">
        <f>+AJ30/AJ$9</f>
        <v/>
      </c>
      <c r="AK42" s="306">
        <f>+AK30/AK$9</f>
        <v/>
      </c>
      <c r="AL42" s="306">
        <f>+AL30/AL$9</f>
        <v/>
      </c>
      <c r="AM42" s="306">
        <f>+AM30/AM$9</f>
        <v/>
      </c>
      <c r="AN42" s="306">
        <f>+AN30/AN$9</f>
        <v/>
      </c>
      <c r="AO42" s="306">
        <f>+AO30/AO$9</f>
        <v/>
      </c>
      <c r="AP42" s="306">
        <f>+AP30/AP$9</f>
        <v/>
      </c>
      <c r="AQ42" s="306">
        <f>+AQ30/AQ$9</f>
        <v/>
      </c>
      <c r="AR42" s="306">
        <f>+AR30/AR$9</f>
        <v/>
      </c>
      <c r="AS42" s="306">
        <f>+AS30/AS$9</f>
        <v/>
      </c>
      <c r="AT42" s="306">
        <f>+AT30/AT$9</f>
        <v/>
      </c>
      <c r="AU42" s="306">
        <f>+AU30/AU$9</f>
        <v/>
      </c>
      <c r="AV42" s="306">
        <f>+AV30/AV$9</f>
        <v/>
      </c>
      <c r="AW42" s="306">
        <f>+AW30/AW$9</f>
        <v/>
      </c>
      <c r="AX42" s="306">
        <f>+AX30/AX$9</f>
        <v/>
      </c>
      <c r="AY42" s="306">
        <f>+AY30/AY$9</f>
        <v/>
      </c>
      <c r="AZ42" s="306">
        <f>+AZ30/AZ$9</f>
        <v/>
      </c>
      <c r="BA42" s="306">
        <f>+BA30/BA$9</f>
        <v/>
      </c>
      <c r="BB42" s="306">
        <f>+BB30/BB$9</f>
        <v/>
      </c>
      <c r="BC42" s="306">
        <f>+BC30/BC$9</f>
        <v/>
      </c>
      <c r="BD42" s="306">
        <f>+BD30/BD$9</f>
        <v/>
      </c>
      <c r="BE42" s="306">
        <f>+BE30/BE$9</f>
        <v/>
      </c>
      <c r="BF42" s="306">
        <f>+BF30/BF$9</f>
        <v/>
      </c>
      <c r="BG42" s="306">
        <f>+BG30/BG$9</f>
        <v/>
      </c>
      <c r="BH42" s="306">
        <f>+BH30/BH$9</f>
        <v/>
      </c>
      <c r="BI42" s="306">
        <f>+BI30/BI$9</f>
        <v/>
      </c>
      <c r="BJ42" s="306">
        <f>+BJ30/BJ$9</f>
        <v/>
      </c>
      <c r="BK42" s="306">
        <f>+BK30/BK$9</f>
        <v/>
      </c>
      <c r="BL42" s="306" t="n"/>
      <c r="BM42" s="306">
        <f>+BM30/BM$9</f>
        <v/>
      </c>
      <c r="BN42" s="306">
        <f>+BN30/BN$9</f>
        <v/>
      </c>
      <c r="BO42" s="306">
        <f>+BO30/BO$9</f>
        <v/>
      </c>
      <c r="BP42" s="306">
        <f>+BP30/BP$9</f>
        <v/>
      </c>
      <c r="BQ42" s="306">
        <f>+BQ30/BQ$9</f>
        <v/>
      </c>
      <c r="BR42" s="306">
        <f>+BR30/BR$9</f>
        <v/>
      </c>
      <c r="BS42" s="306">
        <f>+BS30/BS$9</f>
        <v/>
      </c>
      <c r="BT42" s="306">
        <f>+BT30/BT$9</f>
        <v/>
      </c>
      <c r="BU42" s="306">
        <f>+BU30/BU$9</f>
        <v/>
      </c>
      <c r="BV42" s="306">
        <f>+BV30/BV$9</f>
        <v/>
      </c>
      <c r="BW42" s="306">
        <f>+BW30/BW$9</f>
        <v/>
      </c>
      <c r="BX42" s="306">
        <f>+BX30/BX$9</f>
        <v/>
      </c>
      <c r="BY42" s="306">
        <f>+BY30/BY$9</f>
        <v/>
      </c>
      <c r="BZ42" s="306">
        <f>+BZ30/BZ$9</f>
        <v/>
      </c>
      <c r="CA42" s="306">
        <f>+CA30/CA$9</f>
        <v/>
      </c>
      <c r="CB42" s="306">
        <f>+CB30/CB$9</f>
        <v/>
      </c>
      <c r="CC42" s="306">
        <f>+CC30/CC$9</f>
        <v/>
      </c>
      <c r="CD42" s="306" t="n"/>
    </row>
    <row r="43" ht="13.5" customFormat="1" customHeight="1" s="76">
      <c r="B43" s="101" t="inlineStr">
        <is>
          <t>CRC G&amp;A</t>
        </is>
      </c>
      <c r="D43" s="314">
        <f>+D31/D$9</f>
        <v/>
      </c>
      <c r="E43" s="314">
        <f>+E31/E$9</f>
        <v/>
      </c>
      <c r="F43" s="314">
        <f>+F31/F$9</f>
        <v/>
      </c>
      <c r="G43" s="314">
        <f>+G31/G$9</f>
        <v/>
      </c>
      <c r="H43" s="314">
        <f>+H31/H$9</f>
        <v/>
      </c>
      <c r="I43" s="314">
        <f>+I31/I$9</f>
        <v/>
      </c>
      <c r="J43" s="314">
        <f>+J31/J$9</f>
        <v/>
      </c>
      <c r="K43" s="314">
        <f>+K31/K$9</f>
        <v/>
      </c>
      <c r="L43" s="314">
        <f>+L31/L$9</f>
        <v/>
      </c>
      <c r="M43" s="314">
        <f>+M31/M$9</f>
        <v/>
      </c>
      <c r="N43" s="314">
        <f>+N31/N$9</f>
        <v/>
      </c>
      <c r="O43" s="314">
        <f>+O31/O$9</f>
        <v/>
      </c>
      <c r="P43" s="314">
        <f>+P31/P$9</f>
        <v/>
      </c>
      <c r="Q43" s="314">
        <f>+Q31/Q$9</f>
        <v/>
      </c>
      <c r="R43" s="314">
        <f>+R31/R$9</f>
        <v/>
      </c>
      <c r="S43" s="314">
        <f>+S31/S$9</f>
        <v/>
      </c>
      <c r="T43" s="314">
        <f>+T31/T$9</f>
        <v/>
      </c>
      <c r="U43" s="314">
        <f>+U31/U$9</f>
        <v/>
      </c>
      <c r="V43" s="314">
        <f>+V31/V$9</f>
        <v/>
      </c>
      <c r="W43" s="314">
        <f>+W31/W$9</f>
        <v/>
      </c>
      <c r="X43" s="314">
        <f>+X31/X$9</f>
        <v/>
      </c>
      <c r="Y43" s="314">
        <f>+Y31/Y$9</f>
        <v/>
      </c>
      <c r="Z43" s="314">
        <f>+Z31/Z$9</f>
        <v/>
      </c>
      <c r="AA43" s="314">
        <f>+AA31/AA$9</f>
        <v/>
      </c>
      <c r="AB43" s="314">
        <f>+AB31/AB$9</f>
        <v/>
      </c>
      <c r="AC43" s="314">
        <f>+AC31/AC$9</f>
        <v/>
      </c>
      <c r="AD43" s="314">
        <f>+AD31/AD$9</f>
        <v/>
      </c>
      <c r="AE43" s="314">
        <f>+AE31/AE$9</f>
        <v/>
      </c>
      <c r="AF43" s="314">
        <f>+AF31/AF$9</f>
        <v/>
      </c>
      <c r="AG43" s="314">
        <f>+AG31/AG$9</f>
        <v/>
      </c>
      <c r="AH43" s="314">
        <f>+AH31/AH$9</f>
        <v/>
      </c>
      <c r="AI43" s="314">
        <f>+AI31/AI$9</f>
        <v/>
      </c>
      <c r="AJ43" s="314">
        <f>+AJ31/AJ$9</f>
        <v/>
      </c>
      <c r="AK43" s="314">
        <f>+AK31/AK$9</f>
        <v/>
      </c>
      <c r="AL43" s="314">
        <f>+AL31/AL$9</f>
        <v/>
      </c>
      <c r="AM43" s="314">
        <f>+AM31/AM$9</f>
        <v/>
      </c>
      <c r="AN43" s="314">
        <f>+AN31/AN$9</f>
        <v/>
      </c>
      <c r="AO43" s="314">
        <f>+AO31/AO$9</f>
        <v/>
      </c>
      <c r="AP43" s="314">
        <f>+AP31/AP$9</f>
        <v/>
      </c>
      <c r="AQ43" s="314">
        <f>+AQ31/AQ$9</f>
        <v/>
      </c>
      <c r="AR43" s="314">
        <f>+AR31/AR$9</f>
        <v/>
      </c>
      <c r="AS43" s="314">
        <f>+AS31/AS$9</f>
        <v/>
      </c>
      <c r="AT43" s="314">
        <f>+AT31/AT$9</f>
        <v/>
      </c>
      <c r="AU43" s="314">
        <f>+AU31/AU$9</f>
        <v/>
      </c>
      <c r="AV43" s="314">
        <f>+AV31/AV$9</f>
        <v/>
      </c>
      <c r="AW43" s="314">
        <f>+AW31/AW$9</f>
        <v/>
      </c>
      <c r="AX43" s="314">
        <f>+AX31/AX$9</f>
        <v/>
      </c>
      <c r="AY43" s="314">
        <f>+AY31/AY$9</f>
        <v/>
      </c>
      <c r="AZ43" s="314">
        <f>+AZ31/AZ$9</f>
        <v/>
      </c>
      <c r="BA43" s="314">
        <f>+BA31/BA$9</f>
        <v/>
      </c>
      <c r="BB43" s="314">
        <f>+BB31/BB$9</f>
        <v/>
      </c>
      <c r="BC43" s="314">
        <f>+BC31/BC$9</f>
        <v/>
      </c>
      <c r="BD43" s="314">
        <f>+BD31/BD$9</f>
        <v/>
      </c>
      <c r="BE43" s="314">
        <f>+BE31/BE$9</f>
        <v/>
      </c>
      <c r="BF43" s="314">
        <f>+BF31/BF$9</f>
        <v/>
      </c>
      <c r="BG43" s="314">
        <f>+BG31/BG$9</f>
        <v/>
      </c>
      <c r="BH43" s="314">
        <f>+BH31/BH$9</f>
        <v/>
      </c>
      <c r="BI43" s="314">
        <f>+BI31/BI$9</f>
        <v/>
      </c>
      <c r="BJ43" s="314">
        <f>+BJ31/BJ$9</f>
        <v/>
      </c>
      <c r="BK43" s="314">
        <f>+BK31/BK$9</f>
        <v/>
      </c>
      <c r="BL43" s="314" t="n"/>
      <c r="BM43" s="314">
        <f>+BM31/BM$9</f>
        <v/>
      </c>
      <c r="BN43" s="314">
        <f>+BN31/BN$9</f>
        <v/>
      </c>
      <c r="BO43" s="314">
        <f>+BO31/BO$9</f>
        <v/>
      </c>
      <c r="BP43" s="314">
        <f>+BP31/BP$9</f>
        <v/>
      </c>
      <c r="BQ43" s="314">
        <f>+BQ31/BQ$9</f>
        <v/>
      </c>
      <c r="BR43" s="314">
        <f>+BR31/BR$9</f>
        <v/>
      </c>
      <c r="BS43" s="314">
        <f>+BS31/BS$9</f>
        <v/>
      </c>
      <c r="BT43" s="314">
        <f>+BT31/BT$9</f>
        <v/>
      </c>
      <c r="BU43" s="314">
        <f>+BU31/BU$9</f>
        <v/>
      </c>
      <c r="BV43" s="314">
        <f>+BV31/BV$9</f>
        <v/>
      </c>
      <c r="BW43" s="314">
        <f>+BW31/BW$9</f>
        <v/>
      </c>
      <c r="BX43" s="314">
        <f>+BX31/BX$9</f>
        <v/>
      </c>
      <c r="BY43" s="314">
        <f>+BY31/BY$9</f>
        <v/>
      </c>
      <c r="BZ43" s="314">
        <f>+BZ31/BZ$9</f>
        <v/>
      </c>
      <c r="CA43" s="314">
        <f>+CA31/CA$9</f>
        <v/>
      </c>
      <c r="CB43" s="314">
        <f>+CB31/CB$9</f>
        <v/>
      </c>
      <c r="CC43" s="314">
        <f>+CC31/CC$9</f>
        <v/>
      </c>
      <c r="CD43" s="314" t="n"/>
    </row>
    <row r="44" customFormat="1" s="76">
      <c r="B44" s="67" t="inlineStr">
        <is>
          <t>CRC Opex</t>
        </is>
      </c>
      <c r="D44" s="306">
        <f>+D32/D$9</f>
        <v/>
      </c>
      <c r="E44" s="306">
        <f>+E32/E$9</f>
        <v/>
      </c>
      <c r="F44" s="306">
        <f>+F32/F$9</f>
        <v/>
      </c>
      <c r="G44" s="306">
        <f>+G32/G$9</f>
        <v/>
      </c>
      <c r="H44" s="306">
        <f>+H32/H$9</f>
        <v/>
      </c>
      <c r="I44" s="306">
        <f>+I32/I$9</f>
        <v/>
      </c>
      <c r="J44" s="306">
        <f>+J32/J$9</f>
        <v/>
      </c>
      <c r="K44" s="306">
        <f>+K32/K$9</f>
        <v/>
      </c>
      <c r="L44" s="306">
        <f>+L32/L$9</f>
        <v/>
      </c>
      <c r="M44" s="306">
        <f>+M32/M$9</f>
        <v/>
      </c>
      <c r="N44" s="306">
        <f>+N32/N$9</f>
        <v/>
      </c>
      <c r="O44" s="306">
        <f>+O32/O$9</f>
        <v/>
      </c>
      <c r="P44" s="306">
        <f>+P32/P$9</f>
        <v/>
      </c>
      <c r="Q44" s="306">
        <f>+Q32/Q$9</f>
        <v/>
      </c>
      <c r="R44" s="306">
        <f>+R32/R$9</f>
        <v/>
      </c>
      <c r="S44" s="306">
        <f>+S32/S$9</f>
        <v/>
      </c>
      <c r="T44" s="306">
        <f>+T32/T$9</f>
        <v/>
      </c>
      <c r="U44" s="306">
        <f>+U32/U$9</f>
        <v/>
      </c>
      <c r="V44" s="306">
        <f>+V32/V$9</f>
        <v/>
      </c>
      <c r="W44" s="306">
        <f>+W32/W$9</f>
        <v/>
      </c>
      <c r="X44" s="306">
        <f>+X32/X$9</f>
        <v/>
      </c>
      <c r="Y44" s="306">
        <f>+Y32/Y$9</f>
        <v/>
      </c>
      <c r="Z44" s="306">
        <f>+Z32/Z$9</f>
        <v/>
      </c>
      <c r="AA44" s="306">
        <f>+AA32/AA$9</f>
        <v/>
      </c>
      <c r="AB44" s="306">
        <f>+AB32/AB$9</f>
        <v/>
      </c>
      <c r="AC44" s="306">
        <f>+AC32/AC$9</f>
        <v/>
      </c>
      <c r="AD44" s="306">
        <f>+AD32/AD$9</f>
        <v/>
      </c>
      <c r="AE44" s="306">
        <f>+AE32/AE$9</f>
        <v/>
      </c>
      <c r="AF44" s="306">
        <f>+AF32/AF$9</f>
        <v/>
      </c>
      <c r="AG44" s="306">
        <f>+AG32/AG$9</f>
        <v/>
      </c>
      <c r="AH44" s="306">
        <f>+AH32/AH$9</f>
        <v/>
      </c>
      <c r="AI44" s="306">
        <f>+AI32/AI$9</f>
        <v/>
      </c>
      <c r="AJ44" s="306">
        <f>+AJ32/AJ$9</f>
        <v/>
      </c>
      <c r="AK44" s="306">
        <f>+AK32/AK$9</f>
        <v/>
      </c>
      <c r="AL44" s="306">
        <f>+AL32/AL$9</f>
        <v/>
      </c>
      <c r="AM44" s="306">
        <f>+AM32/AM$9</f>
        <v/>
      </c>
      <c r="AN44" s="306">
        <f>+AN32/AN$9</f>
        <v/>
      </c>
      <c r="AO44" s="306">
        <f>+AO32/AO$9</f>
        <v/>
      </c>
      <c r="AP44" s="306">
        <f>+AP32/AP$9</f>
        <v/>
      </c>
      <c r="AQ44" s="306">
        <f>+AQ32/AQ$9</f>
        <v/>
      </c>
      <c r="AR44" s="306">
        <f>+AR32/AR$9</f>
        <v/>
      </c>
      <c r="AS44" s="306">
        <f>+AS32/AS$9</f>
        <v/>
      </c>
      <c r="AT44" s="306">
        <f>+AT32/AT$9</f>
        <v/>
      </c>
      <c r="AU44" s="306">
        <f>+AU32/AU$9</f>
        <v/>
      </c>
      <c r="AV44" s="306">
        <f>+AV32/AV$9</f>
        <v/>
      </c>
      <c r="AW44" s="306">
        <f>+AW32/AW$9</f>
        <v/>
      </c>
      <c r="AX44" s="306">
        <f>+AX32/AX$9</f>
        <v/>
      </c>
      <c r="AY44" s="306">
        <f>+AY32/AY$9</f>
        <v/>
      </c>
      <c r="AZ44" s="306">
        <f>+AZ32/AZ$9</f>
        <v/>
      </c>
      <c r="BA44" s="306">
        <f>+BA32/BA$9</f>
        <v/>
      </c>
      <c r="BB44" s="306">
        <f>+BB32/BB$9</f>
        <v/>
      </c>
      <c r="BC44" s="306">
        <f>+BC32/BC$9</f>
        <v/>
      </c>
      <c r="BD44" s="306">
        <f>+BD32/BD$9</f>
        <v/>
      </c>
      <c r="BE44" s="306">
        <f>+BE32/BE$9</f>
        <v/>
      </c>
      <c r="BF44" s="306">
        <f>+BF32/BF$9</f>
        <v/>
      </c>
      <c r="BG44" s="306">
        <f>+BG32/BG$9</f>
        <v/>
      </c>
      <c r="BH44" s="306">
        <f>+BH32/BH$9</f>
        <v/>
      </c>
      <c r="BI44" s="306">
        <f>+BI32/BI$9</f>
        <v/>
      </c>
      <c r="BJ44" s="306">
        <f>+BJ32/BJ$9</f>
        <v/>
      </c>
      <c r="BK44" s="306">
        <f>+BK32/BK$9</f>
        <v/>
      </c>
      <c r="BL44" s="306" t="n"/>
      <c r="BM44" s="306">
        <f>+BM32/BM$9</f>
        <v/>
      </c>
      <c r="BN44" s="306">
        <f>+BN32/BN$9</f>
        <v/>
      </c>
      <c r="BO44" s="306">
        <f>+BO32/BO$9</f>
        <v/>
      </c>
      <c r="BP44" s="306">
        <f>+BP32/BP$9</f>
        <v/>
      </c>
      <c r="BQ44" s="306">
        <f>+BQ32/BQ$9</f>
        <v/>
      </c>
      <c r="BR44" s="306">
        <f>+BR32/BR$9</f>
        <v/>
      </c>
      <c r="BS44" s="306">
        <f>+BS32/BS$9</f>
        <v/>
      </c>
      <c r="BT44" s="306">
        <f>+BT32/BT$9</f>
        <v/>
      </c>
      <c r="BU44" s="306">
        <f>+BU32/BU$9</f>
        <v/>
      </c>
      <c r="BV44" s="306">
        <f>+BV32/BV$9</f>
        <v/>
      </c>
      <c r="BW44" s="306">
        <f>+BW32/BW$9</f>
        <v/>
      </c>
      <c r="BX44" s="306">
        <f>+BX32/BX$9</f>
        <v/>
      </c>
      <c r="BY44" s="306">
        <f>+BY32/BY$9</f>
        <v/>
      </c>
      <c r="BZ44" s="306">
        <f>+BZ32/BZ$9</f>
        <v/>
      </c>
      <c r="CA44" s="306">
        <f>+CA32/CA$9</f>
        <v/>
      </c>
      <c r="CB44" s="306">
        <f>+CB32/CB$9</f>
        <v/>
      </c>
      <c r="CC44" s="306">
        <f>+CC32/CC$9</f>
        <v/>
      </c>
      <c r="CD44" s="306">
        <f>+CD32/CD$9</f>
        <v/>
      </c>
    </row>
    <row r="45" customFormat="1" s="76">
      <c r="B45" s="67" t="n"/>
      <c r="D45" s="57" t="n"/>
      <c r="E45" s="57" t="n"/>
      <c r="F45" s="57" t="n"/>
      <c r="G45" s="57" t="n"/>
      <c r="H45" s="57" t="n"/>
      <c r="I45" s="57" t="n"/>
      <c r="J45" s="57" t="n"/>
      <c r="K45" s="57" t="n"/>
      <c r="L45" s="57" t="n"/>
      <c r="M45" s="57" t="n"/>
      <c r="N45" s="57" t="n"/>
      <c r="O45" s="57" t="n"/>
      <c r="P45" s="57" t="n"/>
      <c r="Q45" s="57" t="n"/>
      <c r="R45" s="57" t="n"/>
      <c r="S45" s="57" t="n"/>
      <c r="T45" s="57" t="n"/>
      <c r="U45" s="57" t="n"/>
      <c r="V45" s="57" t="n"/>
      <c r="W45" s="57" t="n"/>
      <c r="X45" s="57" t="n"/>
      <c r="Y45" s="57" t="n"/>
      <c r="Z45" s="57" t="n"/>
      <c r="AA45" s="57" t="n"/>
      <c r="AB45" s="57" t="n"/>
      <c r="AC45" s="57" t="n"/>
      <c r="AD45" s="57" t="n"/>
      <c r="AE45" s="57" t="n"/>
      <c r="AF45" s="57" t="n"/>
      <c r="AG45" s="57" t="n"/>
      <c r="AH45" s="57" t="n"/>
      <c r="AI45" s="57" t="n"/>
      <c r="AJ45" s="57" t="n"/>
      <c r="AK45" s="57" t="n"/>
      <c r="AL45" s="57" t="n"/>
      <c r="AM45" s="57" t="n"/>
      <c r="AN45" s="57" t="n"/>
      <c r="AO45" s="57" t="n"/>
      <c r="AP45" s="57" t="n"/>
      <c r="AQ45" s="57" t="n"/>
      <c r="AR45" s="57" t="n"/>
      <c r="AS45" s="57" t="n"/>
      <c r="AT45" s="57" t="n"/>
      <c r="AU45" s="57" t="n"/>
      <c r="AV45" s="57" t="n"/>
      <c r="AW45" s="57" t="n"/>
      <c r="AX45" s="57" t="n"/>
      <c r="AY45" s="57" t="n"/>
      <c r="AZ45" s="57" t="n"/>
      <c r="BA45" s="57" t="n"/>
      <c r="BB45" s="57" t="n"/>
      <c r="BC45" s="57" t="n"/>
      <c r="BD45" s="57" t="n"/>
      <c r="BE45" s="57" t="n"/>
      <c r="BF45" s="57" t="n"/>
      <c r="BG45" s="57" t="n"/>
      <c r="BH45" s="57" t="n"/>
      <c r="BI45" s="57" t="n"/>
      <c r="BJ45" s="57" t="n"/>
      <c r="BK45" s="57" t="n"/>
      <c r="BM45" s="57" t="n"/>
      <c r="BN45" s="57" t="n"/>
      <c r="BO45" s="57" t="n"/>
      <c r="BP45" s="57" t="n"/>
      <c r="BQ45" s="57" t="n"/>
      <c r="BR45" s="57" t="n"/>
      <c r="BS45" s="57" t="n"/>
      <c r="BT45" s="57" t="n"/>
      <c r="BU45" s="57" t="n"/>
      <c r="BV45" s="57" t="n"/>
    </row>
    <row r="46" customFormat="1" s="76">
      <c r="B46" s="89" t="inlineStr">
        <is>
          <t>Memo:</t>
        </is>
      </c>
      <c r="D46" s="57" t="n"/>
      <c r="E46" s="57" t="n"/>
      <c r="F46" s="57" t="n"/>
      <c r="G46" s="57" t="n"/>
      <c r="H46" s="57" t="n"/>
      <c r="I46" s="57" t="n"/>
      <c r="J46" s="57" t="n"/>
      <c r="K46" s="57" t="n"/>
      <c r="L46" s="57" t="n"/>
      <c r="M46" s="57" t="n"/>
      <c r="N46" s="57" t="n"/>
      <c r="O46" s="57" t="n"/>
      <c r="P46" s="57" t="n"/>
      <c r="Q46" s="57" t="n"/>
      <c r="R46" s="57" t="n"/>
      <c r="S46" s="57" t="n"/>
      <c r="T46" s="57" t="n"/>
      <c r="U46" s="57" t="n"/>
      <c r="V46" s="57" t="n"/>
      <c r="W46" s="57" t="n"/>
      <c r="X46" s="57" t="n"/>
      <c r="Y46" s="57" t="n"/>
      <c r="Z46" s="57" t="n"/>
      <c r="AA46" s="57" t="n"/>
      <c r="AB46" s="57" t="n"/>
      <c r="AC46" s="57" t="n"/>
      <c r="AD46" s="57" t="n"/>
      <c r="AE46" s="57" t="n"/>
      <c r="AF46" s="57" t="n"/>
      <c r="AG46" s="57" t="n"/>
      <c r="AH46" s="57" t="n"/>
      <c r="AI46" s="57" t="n"/>
      <c r="AJ46" s="57" t="n"/>
      <c r="AK46" s="57" t="n"/>
      <c r="AL46" s="57" t="n"/>
      <c r="AM46" s="57" t="n"/>
      <c r="AN46" s="289" t="n"/>
      <c r="AO46" s="57" t="n"/>
      <c r="AP46" s="57" t="n"/>
      <c r="AQ46" s="57" t="n"/>
      <c r="AR46" s="289" t="n"/>
      <c r="AS46" s="57" t="n"/>
      <c r="AT46" s="57" t="n"/>
      <c r="AU46" s="57" t="n"/>
      <c r="AV46" s="289" t="n"/>
      <c r="AW46" s="57" t="n"/>
      <c r="AX46" s="57" t="n"/>
      <c r="AY46" s="57" t="n"/>
      <c r="AZ46" s="57" t="n"/>
      <c r="BA46" s="57" t="n"/>
      <c r="BB46" s="57" t="n"/>
      <c r="BC46" s="57" t="n"/>
      <c r="BD46" s="57" t="n"/>
      <c r="BE46" s="57" t="n"/>
      <c r="BF46" s="57" t="n"/>
      <c r="BG46" s="57" t="n"/>
      <c r="BH46" s="57" t="n"/>
      <c r="BI46" s="57" t="n"/>
      <c r="BJ46" s="57" t="n"/>
      <c r="BK46" s="57" t="n"/>
      <c r="BM46" s="57" t="n"/>
      <c r="BN46" s="57" t="n"/>
      <c r="BO46" s="57" t="n"/>
      <c r="BP46" s="57" t="n"/>
      <c r="BQ46" s="57" t="n"/>
      <c r="BR46" s="57" t="n"/>
      <c r="BS46" s="57" t="n"/>
      <c r="BT46" s="57" t="n"/>
      <c r="BU46" s="57" t="n"/>
      <c r="BV46" s="57" t="n"/>
    </row>
    <row r="47" customFormat="1" s="76">
      <c r="B47" s="101" t="inlineStr">
        <is>
          <t>Total CRC Expenses</t>
        </is>
      </c>
      <c r="D47" s="95">
        <f>+D9-D52</f>
        <v/>
      </c>
      <c r="E47" s="95">
        <f>+E9-E52</f>
        <v/>
      </c>
      <c r="F47" s="95">
        <f>+F9-F52</f>
        <v/>
      </c>
      <c r="G47" s="95">
        <f>+G9-G52</f>
        <v/>
      </c>
      <c r="H47" s="95">
        <f>+H9-H52</f>
        <v/>
      </c>
      <c r="I47" s="95">
        <f>+I9-I52</f>
        <v/>
      </c>
      <c r="J47" s="95">
        <f>+J9-J52</f>
        <v/>
      </c>
      <c r="K47" s="95">
        <f>+K9-K52</f>
        <v/>
      </c>
      <c r="L47" s="95">
        <f>+L9-L52</f>
        <v/>
      </c>
      <c r="M47" s="95">
        <f>+M9-M52</f>
        <v/>
      </c>
      <c r="N47" s="95">
        <f>+N9-N52</f>
        <v/>
      </c>
      <c r="O47" s="95">
        <f>+O9-O52</f>
        <v/>
      </c>
      <c r="P47" s="95">
        <f>+P9-P52</f>
        <v/>
      </c>
      <c r="Q47" s="95">
        <f>+Q9-Q52</f>
        <v/>
      </c>
      <c r="R47" s="95">
        <f>+R9-R52</f>
        <v/>
      </c>
      <c r="S47" s="95">
        <f>+S9-S52</f>
        <v/>
      </c>
      <c r="T47" s="95">
        <f>+T9-T52</f>
        <v/>
      </c>
      <c r="U47" s="95">
        <f>+U9-U52</f>
        <v/>
      </c>
      <c r="V47" s="95">
        <f>+V9-V52</f>
        <v/>
      </c>
      <c r="W47" s="95">
        <f>+W9-W52</f>
        <v/>
      </c>
      <c r="X47" s="95">
        <f>+X9-X52</f>
        <v/>
      </c>
      <c r="Y47" s="95">
        <f>+Y9-Y52</f>
        <v/>
      </c>
      <c r="Z47" s="95">
        <f>+Z9-Z52</f>
        <v/>
      </c>
      <c r="AA47" s="95">
        <f>+AA9-AA52</f>
        <v/>
      </c>
      <c r="AB47" s="95">
        <f>+AB9-AB52</f>
        <v/>
      </c>
      <c r="AC47" s="95">
        <f>+AC9-AC52</f>
        <v/>
      </c>
      <c r="AD47" s="95">
        <f>+AD9-AD52</f>
        <v/>
      </c>
      <c r="AE47" s="95">
        <f>+AE9-AE52</f>
        <v/>
      </c>
      <c r="AF47" s="95">
        <f>+AF9-AF52</f>
        <v/>
      </c>
      <c r="AG47" s="95">
        <f>+AG9-AG52</f>
        <v/>
      </c>
      <c r="AH47" s="95">
        <f>+AH9-AH52</f>
        <v/>
      </c>
      <c r="AI47" s="95">
        <f>+AI9-AI52</f>
        <v/>
      </c>
      <c r="AJ47" s="95">
        <f>+AJ9-AJ52</f>
        <v/>
      </c>
      <c r="AK47" s="95">
        <f>+AK9-AK52</f>
        <v/>
      </c>
      <c r="AL47" s="95">
        <f>+AL9-AL52</f>
        <v/>
      </c>
      <c r="AM47" s="95">
        <f>+AM9-AM52</f>
        <v/>
      </c>
      <c r="AN47" s="95">
        <f>+AN9-AN52</f>
        <v/>
      </c>
      <c r="AO47" s="95">
        <f>+AO9-AO52</f>
        <v/>
      </c>
      <c r="AP47" s="95">
        <f>+AP9-AP52</f>
        <v/>
      </c>
      <c r="AQ47" s="95">
        <f>+AQ9-AQ52</f>
        <v/>
      </c>
      <c r="AR47" s="95">
        <f>+AR9-AR52</f>
        <v/>
      </c>
      <c r="AS47" s="95">
        <f>+AS9-AS52</f>
        <v/>
      </c>
      <c r="AT47" s="95">
        <f>+AT9-AT52</f>
        <v/>
      </c>
      <c r="AU47" s="95">
        <f>+AU9-AU52</f>
        <v/>
      </c>
      <c r="AV47" s="95">
        <f>+AV9-AV52</f>
        <v/>
      </c>
      <c r="AW47" s="95">
        <f>+AW9-AW52</f>
        <v/>
      </c>
      <c r="AX47" s="95">
        <f>+AX9-AX52</f>
        <v/>
      </c>
      <c r="AY47" s="95">
        <f>+AY9-AY52</f>
        <v/>
      </c>
      <c r="AZ47" s="95">
        <f>+AZ9-AZ52</f>
        <v/>
      </c>
      <c r="BA47" s="95">
        <f>+BA9-BA52</f>
        <v/>
      </c>
      <c r="BB47" s="95">
        <f>+BB9-BB52</f>
        <v/>
      </c>
      <c r="BC47" s="95">
        <f>+BC9-BC52</f>
        <v/>
      </c>
      <c r="BD47" s="95">
        <f>+BD9-BD52</f>
        <v/>
      </c>
      <c r="BE47" s="95">
        <f>+BE9-BE52</f>
        <v/>
      </c>
      <c r="BF47" s="95">
        <f>+BF9-BF52</f>
        <v/>
      </c>
      <c r="BG47" s="95">
        <f>+BG9-BG52</f>
        <v/>
      </c>
      <c r="BH47" s="95">
        <f>+BH9-BH52</f>
        <v/>
      </c>
      <c r="BI47" s="95">
        <f>+BI9-BI52</f>
        <v/>
      </c>
      <c r="BJ47" s="95">
        <f>+BJ9-BJ52</f>
        <v/>
      </c>
      <c r="BK47" s="95">
        <f>+BK9-BK52</f>
        <v/>
      </c>
      <c r="BM47" s="95">
        <f>+BM9-BM52</f>
        <v/>
      </c>
      <c r="BN47" s="95">
        <f>+BN9-BN52</f>
        <v/>
      </c>
      <c r="BO47" s="95">
        <f>+BO9-BO52</f>
        <v/>
      </c>
      <c r="BP47" s="95">
        <f>+BP9-BP52</f>
        <v/>
      </c>
      <c r="BQ47" s="95">
        <f>+BQ9-BQ52</f>
        <v/>
      </c>
      <c r="BR47" s="95">
        <f>+BR9-BR52</f>
        <v/>
      </c>
      <c r="BS47" s="95">
        <f>+BS9-BS52</f>
        <v/>
      </c>
      <c r="BT47" s="95">
        <f>+BT9-BT52</f>
        <v/>
      </c>
      <c r="BU47" s="95">
        <f>+BU9-BU52</f>
        <v/>
      </c>
      <c r="BV47" s="95">
        <f>+BV9-BV52</f>
        <v/>
      </c>
      <c r="BW47" s="95">
        <f>+BW9-BW52</f>
        <v/>
      </c>
      <c r="BX47" s="95">
        <f>+BX9-BX52</f>
        <v/>
      </c>
      <c r="BY47" s="95">
        <f>+BY9-BY52</f>
        <v/>
      </c>
      <c r="BZ47" s="95">
        <f>+BZ9-BZ52</f>
        <v/>
      </c>
      <c r="CA47" s="95">
        <f>+CA9-CA52</f>
        <v/>
      </c>
      <c r="CB47" s="95">
        <f>+CB9-CB52</f>
        <v/>
      </c>
      <c r="CC47" s="95">
        <f>+CC9-CC52</f>
        <v/>
      </c>
      <c r="CD47" s="95">
        <f>+SUM(BH47:BK47)</f>
        <v/>
      </c>
    </row>
    <row r="48" customFormat="1" s="76">
      <c r="B48" s="67" t="inlineStr">
        <is>
          <t>Y/Y % Change</t>
        </is>
      </c>
      <c r="D48" s="57" t="n"/>
      <c r="E48" s="57" t="n"/>
      <c r="F48" s="57" t="n"/>
      <c r="G48" s="57" t="n"/>
      <c r="H48" s="304">
        <f>+H47/D47-1</f>
        <v/>
      </c>
      <c r="I48" s="304">
        <f>+I47/E47-1</f>
        <v/>
      </c>
      <c r="J48" s="304">
        <f>+J47/F47-1</f>
        <v/>
      </c>
      <c r="K48" s="304">
        <f>+K47/G47-1</f>
        <v/>
      </c>
      <c r="L48" s="304">
        <f>+L47/H47-1</f>
        <v/>
      </c>
      <c r="M48" s="304">
        <f>+M47/I47-1</f>
        <v/>
      </c>
      <c r="N48" s="304">
        <f>+N47/J47-1</f>
        <v/>
      </c>
      <c r="O48" s="304">
        <f>+O47/K47-1</f>
        <v/>
      </c>
      <c r="P48" s="304">
        <f>+P47/L47-1</f>
        <v/>
      </c>
      <c r="Q48" s="304">
        <f>+Q47/M47-1</f>
        <v/>
      </c>
      <c r="R48" s="304">
        <f>+R47/N47-1</f>
        <v/>
      </c>
      <c r="S48" s="304">
        <f>+S47/O47-1</f>
        <v/>
      </c>
      <c r="T48" s="304">
        <f>+T47/P47-1</f>
        <v/>
      </c>
      <c r="U48" s="304">
        <f>+U47/Q47-1</f>
        <v/>
      </c>
      <c r="V48" s="304">
        <f>+V47/R47-1</f>
        <v/>
      </c>
      <c r="W48" s="304">
        <f>+W47/S47-1</f>
        <v/>
      </c>
      <c r="X48" s="304">
        <f>+X47/T47-1</f>
        <v/>
      </c>
      <c r="Y48" s="304">
        <f>+Y47/U47-1</f>
        <v/>
      </c>
      <c r="Z48" s="304">
        <f>+Z47/V47-1</f>
        <v/>
      </c>
      <c r="AA48" s="304">
        <f>+AA47/W47-1</f>
        <v/>
      </c>
      <c r="AB48" s="304">
        <f>+AB47/X47-1</f>
        <v/>
      </c>
      <c r="AC48" s="304">
        <f>+AC47/Y47-1</f>
        <v/>
      </c>
      <c r="AD48" s="304">
        <f>+AD47/Z47-1</f>
        <v/>
      </c>
      <c r="AE48" s="304">
        <f>+AE47/AA47-1</f>
        <v/>
      </c>
      <c r="AF48" s="304">
        <f>+AF47/AB47-1</f>
        <v/>
      </c>
      <c r="AG48" s="304">
        <f>+AG47/AC47-1</f>
        <v/>
      </c>
      <c r="AH48" s="304">
        <f>+AH47/AD47-1</f>
        <v/>
      </c>
      <c r="AI48" s="304">
        <f>+AI47/AE47-1</f>
        <v/>
      </c>
      <c r="AJ48" s="304">
        <f>+AJ47/AF47-1</f>
        <v/>
      </c>
      <c r="AK48" s="304">
        <f>+AK47/AG47-1</f>
        <v/>
      </c>
      <c r="AL48" s="304">
        <f>+AL47/AH47-1</f>
        <v/>
      </c>
      <c r="AM48" s="304">
        <f>+AM47/AI47-1</f>
        <v/>
      </c>
      <c r="AN48" s="304">
        <f>+AN47/AJ47-1</f>
        <v/>
      </c>
      <c r="AO48" s="304">
        <f>+AO47/AK47-1</f>
        <v/>
      </c>
      <c r="AP48" s="304">
        <f>+AP47/AL47-1</f>
        <v/>
      </c>
      <c r="AQ48" s="304">
        <f>+AQ47/AM47-1</f>
        <v/>
      </c>
      <c r="AR48" s="304">
        <f>+AR47/AN47-1</f>
        <v/>
      </c>
      <c r="AS48" s="304">
        <f>+AS47/AO47-1</f>
        <v/>
      </c>
      <c r="AT48" s="304">
        <f>+AT47/AP47-1</f>
        <v/>
      </c>
      <c r="AU48" s="304">
        <f>+AU47/AQ47-1</f>
        <v/>
      </c>
      <c r="AV48" s="304">
        <f>+AV47/AR47-1</f>
        <v/>
      </c>
      <c r="AW48" s="304">
        <f>+AW47/AS47-1</f>
        <v/>
      </c>
      <c r="AX48" s="304">
        <f>+AX47/AT47-1</f>
        <v/>
      </c>
      <c r="AY48" s="304">
        <f>+AY47/AU47-1</f>
        <v/>
      </c>
      <c r="AZ48" s="304">
        <f>+AZ47/AV47-1</f>
        <v/>
      </c>
      <c r="BA48" s="304">
        <f>+BA47/AW47-1</f>
        <v/>
      </c>
      <c r="BB48" s="304">
        <f>+BB47/AX47-1</f>
        <v/>
      </c>
      <c r="BC48" s="304">
        <f>+BC47/AY47-1</f>
        <v/>
      </c>
      <c r="BD48" s="304">
        <f>+BD47/AZ47-1</f>
        <v/>
      </c>
      <c r="BE48" s="304">
        <f>+BE47/BA47-1</f>
        <v/>
      </c>
      <c r="BF48" s="304">
        <f>+BF47/BB47-1</f>
        <v/>
      </c>
      <c r="BG48" s="304">
        <f>+BG47/BC47-1</f>
        <v/>
      </c>
      <c r="BH48" s="304">
        <f>+BH47/BD47-1</f>
        <v/>
      </c>
      <c r="BI48" s="304">
        <f>+BI47/BE47-1</f>
        <v/>
      </c>
      <c r="BJ48" s="304">
        <f>+BJ47/BF47-1</f>
        <v/>
      </c>
      <c r="BK48" s="304">
        <f>+BK47/BG47-1</f>
        <v/>
      </c>
      <c r="BL48" s="304" t="n"/>
      <c r="BM48" s="304" t="n"/>
      <c r="BN48" s="304">
        <f>+BN47/BM47-1</f>
        <v/>
      </c>
      <c r="BO48" s="304">
        <f>+BO47/BN47-1</f>
        <v/>
      </c>
      <c r="BP48" s="304">
        <f>+BP47/BO47-1</f>
        <v/>
      </c>
      <c r="BQ48" s="304">
        <f>+BQ47/BP47-1</f>
        <v/>
      </c>
      <c r="BR48" s="304">
        <f>+BR47/BQ47-1</f>
        <v/>
      </c>
      <c r="BS48" s="304">
        <f>+BS47/BR47-1</f>
        <v/>
      </c>
      <c r="BT48" s="304">
        <f>+BT47/BS47-1</f>
        <v/>
      </c>
      <c r="BU48" s="304">
        <f>+BU47/BT47-1</f>
        <v/>
      </c>
      <c r="BV48" s="304">
        <f>+BV47/BU47-1</f>
        <v/>
      </c>
      <c r="BW48" s="304">
        <f>+BW47/BV47-1</f>
        <v/>
      </c>
      <c r="BX48" s="304">
        <f>+BX47/BW47-1</f>
        <v/>
      </c>
      <c r="BY48" s="304">
        <f>+BY47/BX47-1</f>
        <v/>
      </c>
      <c r="BZ48" s="304">
        <f>+BZ47/BY47-1</f>
        <v/>
      </c>
      <c r="CA48" s="304">
        <f>+CA47/BZ47-1</f>
        <v/>
      </c>
      <c r="CB48" s="304">
        <f>+CB47/CA47-1</f>
        <v/>
      </c>
      <c r="CC48" s="304">
        <f>+CC47/CB47-1</f>
        <v/>
      </c>
      <c r="CD48" s="304">
        <f>+CD47/CC47-1</f>
        <v/>
      </c>
    </row>
    <row r="49" customFormat="1" s="76">
      <c r="B49" s="67" t="inlineStr">
        <is>
          <t>Q/Q % Change</t>
        </is>
      </c>
      <c r="D49" s="57" t="n"/>
      <c r="E49" s="304">
        <f>+E47/D47-1</f>
        <v/>
      </c>
      <c r="F49" s="304">
        <f>+F47/E47-1</f>
        <v/>
      </c>
      <c r="G49" s="304">
        <f>+G47/F47-1</f>
        <v/>
      </c>
      <c r="H49" s="304">
        <f>+H47/G47-1</f>
        <v/>
      </c>
      <c r="I49" s="304">
        <f>+I47/H47-1</f>
        <v/>
      </c>
      <c r="J49" s="304">
        <f>+J47/I47-1</f>
        <v/>
      </c>
      <c r="K49" s="304">
        <f>+K47/J47-1</f>
        <v/>
      </c>
      <c r="L49" s="304">
        <f>+L47/K47-1</f>
        <v/>
      </c>
      <c r="M49" s="304">
        <f>+M47/L47-1</f>
        <v/>
      </c>
      <c r="N49" s="304">
        <f>+N47/M47-1</f>
        <v/>
      </c>
      <c r="O49" s="304">
        <f>+O47/N47-1</f>
        <v/>
      </c>
      <c r="P49" s="304">
        <f>+P47/O47-1</f>
        <v/>
      </c>
      <c r="Q49" s="304">
        <f>+Q47/P47-1</f>
        <v/>
      </c>
      <c r="R49" s="304">
        <f>+R47/Q47-1</f>
        <v/>
      </c>
      <c r="S49" s="304">
        <f>+S47/R47-1</f>
        <v/>
      </c>
      <c r="T49" s="304">
        <f>+T47/S47-1</f>
        <v/>
      </c>
      <c r="U49" s="304">
        <f>+U47/T47-1</f>
        <v/>
      </c>
      <c r="V49" s="304">
        <f>+V47/U47-1</f>
        <v/>
      </c>
      <c r="W49" s="304">
        <f>+W47/V47-1</f>
        <v/>
      </c>
      <c r="X49" s="304">
        <f>+X47/W47-1</f>
        <v/>
      </c>
      <c r="Y49" s="304">
        <f>+Y47/X47-1</f>
        <v/>
      </c>
      <c r="Z49" s="304">
        <f>+Z47/Y47-1</f>
        <v/>
      </c>
      <c r="AA49" s="304">
        <f>+AA47/Z47-1</f>
        <v/>
      </c>
      <c r="AB49" s="304">
        <f>+AB47/AA47-1</f>
        <v/>
      </c>
      <c r="AC49" s="304">
        <f>+AC47/AB47-1</f>
        <v/>
      </c>
      <c r="AD49" s="304">
        <f>+AD47/AC47-1</f>
        <v/>
      </c>
      <c r="AE49" s="304">
        <f>+AE47/AD47-1</f>
        <v/>
      </c>
      <c r="AF49" s="304">
        <f>+AF47/AE47-1</f>
        <v/>
      </c>
      <c r="AG49" s="304">
        <f>+AG47/AF47-1</f>
        <v/>
      </c>
      <c r="AH49" s="304">
        <f>+AH47/AG47-1</f>
        <v/>
      </c>
      <c r="AI49" s="304">
        <f>+AI47/AH47-1</f>
        <v/>
      </c>
      <c r="AJ49" s="304">
        <f>+AJ47/AI47-1</f>
        <v/>
      </c>
      <c r="AK49" s="304">
        <f>+AK47/AJ47-1</f>
        <v/>
      </c>
      <c r="AL49" s="304">
        <f>+AL47/AK47-1</f>
        <v/>
      </c>
      <c r="AM49" s="304">
        <f>+AM47/AL47-1</f>
        <v/>
      </c>
      <c r="AN49" s="304">
        <f>+AN47/AM47-1</f>
        <v/>
      </c>
      <c r="AO49" s="304">
        <f>+AO47/AN47-1</f>
        <v/>
      </c>
      <c r="AP49" s="304">
        <f>+AP47/AO47-1</f>
        <v/>
      </c>
      <c r="AQ49" s="304">
        <f>+AQ47/AP47-1</f>
        <v/>
      </c>
      <c r="AR49" s="304">
        <f>+AR47/AQ47-1</f>
        <v/>
      </c>
      <c r="AS49" s="304">
        <f>+AS47/AR47-1</f>
        <v/>
      </c>
      <c r="AT49" s="304">
        <f>+AT47/AS47-1</f>
        <v/>
      </c>
      <c r="AU49" s="304">
        <f>+AU47/AT47-1</f>
        <v/>
      </c>
      <c r="AV49" s="304">
        <f>+AV47/AU47-1</f>
        <v/>
      </c>
      <c r="AW49" s="304">
        <f>+AW47/AV47-1</f>
        <v/>
      </c>
      <c r="AX49" s="304">
        <f>+AX47/AW47-1</f>
        <v/>
      </c>
      <c r="AY49" s="304">
        <f>+AY47/AX47-1</f>
        <v/>
      </c>
      <c r="AZ49" s="304">
        <f>+AZ47/AY47-1</f>
        <v/>
      </c>
      <c r="BA49" s="304">
        <f>+BA47/AZ47-1</f>
        <v/>
      </c>
      <c r="BB49" s="304">
        <f>+BB47/BA47-1</f>
        <v/>
      </c>
      <c r="BC49" s="304">
        <f>+BC47/BB47-1</f>
        <v/>
      </c>
      <c r="BD49" s="304">
        <f>+BD47/BC47-1</f>
        <v/>
      </c>
      <c r="BE49" s="304">
        <f>+BE47/BD47-1</f>
        <v/>
      </c>
      <c r="BF49" s="304">
        <f>+BF47/BE47-1</f>
        <v/>
      </c>
      <c r="BG49" s="304">
        <f>+BG47/BF47-1</f>
        <v/>
      </c>
      <c r="BH49" s="304">
        <f>+BH47/BG47-1</f>
        <v/>
      </c>
      <c r="BI49" s="304">
        <f>+BI47/BH47-1</f>
        <v/>
      </c>
      <c r="BJ49" s="304">
        <f>+BJ47/BI47-1</f>
        <v/>
      </c>
      <c r="BK49" s="304">
        <f>+BK47/BJ47-1</f>
        <v/>
      </c>
      <c r="BL49" s="304" t="n"/>
      <c r="BM49" s="304" t="n"/>
      <c r="BN49" s="304" t="n"/>
      <c r="BO49" s="304" t="n"/>
      <c r="BP49" s="304" t="n"/>
      <c r="BQ49" s="304" t="n"/>
      <c r="BR49" s="304" t="n"/>
      <c r="BS49" s="304" t="n"/>
      <c r="BT49" s="304" t="n"/>
      <c r="BU49" s="304" t="n"/>
      <c r="BV49" s="304" t="n"/>
      <c r="BW49" s="304" t="n"/>
      <c r="BX49" s="304" t="n"/>
      <c r="BY49" s="304" t="n"/>
      <c r="BZ49" s="304" t="n"/>
      <c r="CA49" s="304" t="n"/>
      <c r="CB49" s="304" t="n"/>
      <c r="CC49" s="304" t="n"/>
      <c r="CD49" s="304" t="n"/>
    </row>
    <row r="50" customFormat="1" s="76">
      <c r="B50" s="67" t="inlineStr">
        <is>
          <t>% of Revenue</t>
        </is>
      </c>
      <c r="D50" s="57">
        <f>+D47/D9</f>
        <v/>
      </c>
      <c r="E50" s="57">
        <f>+E47/E9</f>
        <v/>
      </c>
      <c r="F50" s="57">
        <f>+F47/F9</f>
        <v/>
      </c>
      <c r="G50" s="57">
        <f>+G47/G9</f>
        <v/>
      </c>
      <c r="H50" s="57">
        <f>+H47/H9</f>
        <v/>
      </c>
      <c r="I50" s="57">
        <f>+I47/I9</f>
        <v/>
      </c>
      <c r="J50" s="57">
        <f>+J47/J9</f>
        <v/>
      </c>
      <c r="K50" s="57">
        <f>+K47/K9</f>
        <v/>
      </c>
      <c r="L50" s="57">
        <f>+L47/L9</f>
        <v/>
      </c>
      <c r="M50" s="57">
        <f>+M47/M9</f>
        <v/>
      </c>
      <c r="N50" s="57">
        <f>+N47/N9</f>
        <v/>
      </c>
      <c r="O50" s="57">
        <f>+O47/O9</f>
        <v/>
      </c>
      <c r="P50" s="57">
        <f>+P47/P9</f>
        <v/>
      </c>
      <c r="Q50" s="57">
        <f>+Q47/Q9</f>
        <v/>
      </c>
      <c r="R50" s="57">
        <f>+R47/R9</f>
        <v/>
      </c>
      <c r="S50" s="57">
        <f>+S47/S9</f>
        <v/>
      </c>
      <c r="T50" s="57">
        <f>+T47/T9</f>
        <v/>
      </c>
      <c r="U50" s="57">
        <f>+U47/U9</f>
        <v/>
      </c>
      <c r="V50" s="57">
        <f>+V47/V9</f>
        <v/>
      </c>
      <c r="W50" s="57">
        <f>+W47/W9</f>
        <v/>
      </c>
      <c r="X50" s="57">
        <f>+X47/X9</f>
        <v/>
      </c>
      <c r="Y50" s="57">
        <f>+Y47/Y9</f>
        <v/>
      </c>
      <c r="Z50" s="57">
        <f>+Z47/Z9</f>
        <v/>
      </c>
      <c r="AA50" s="57">
        <f>+AA47/AA9</f>
        <v/>
      </c>
      <c r="AB50" s="57">
        <f>+AB47/AB9</f>
        <v/>
      </c>
      <c r="AC50" s="57">
        <f>+AC47/AC9</f>
        <v/>
      </c>
      <c r="AD50" s="57">
        <f>+AD47/AD9</f>
        <v/>
      </c>
      <c r="AE50" s="57">
        <f>+AE47/AE9</f>
        <v/>
      </c>
      <c r="AF50" s="57">
        <f>+AF47/AF9</f>
        <v/>
      </c>
      <c r="AG50" s="57">
        <f>+AG47/AG9</f>
        <v/>
      </c>
      <c r="AH50" s="57">
        <f>+AH47/AH9</f>
        <v/>
      </c>
      <c r="AI50" s="57">
        <f>+AI47/AI9</f>
        <v/>
      </c>
      <c r="AJ50" s="57">
        <f>+AJ47/AJ9</f>
        <v/>
      </c>
      <c r="AK50" s="57">
        <f>+AK47/AK9</f>
        <v/>
      </c>
      <c r="AL50" s="57">
        <f>+AL47/AL9</f>
        <v/>
      </c>
      <c r="AM50" s="57">
        <f>+AM47/AM9</f>
        <v/>
      </c>
      <c r="AN50" s="57">
        <f>+AN47/AN9</f>
        <v/>
      </c>
      <c r="AO50" s="57">
        <f>+AO47/AO9</f>
        <v/>
      </c>
      <c r="AP50" s="57">
        <f>+AP47/AP9</f>
        <v/>
      </c>
      <c r="AQ50" s="57">
        <f>+AQ47/AQ9</f>
        <v/>
      </c>
      <c r="AR50" s="57">
        <f>+AR47/AR9</f>
        <v/>
      </c>
      <c r="AS50" s="57">
        <f>+AS47/AS9</f>
        <v/>
      </c>
      <c r="AT50" s="57">
        <f>+AT47/AT9</f>
        <v/>
      </c>
      <c r="AU50" s="57">
        <f>+AU47/AU9</f>
        <v/>
      </c>
      <c r="AV50" s="57">
        <f>+AV47/AV9</f>
        <v/>
      </c>
      <c r="AW50" s="57">
        <f>+AW47/AW9</f>
        <v/>
      </c>
      <c r="AX50" s="57">
        <f>+AX47/AX9</f>
        <v/>
      </c>
      <c r="AY50" s="57">
        <f>+AY47/AY9</f>
        <v/>
      </c>
      <c r="AZ50" s="57">
        <f>+AZ47/AZ9</f>
        <v/>
      </c>
      <c r="BA50" s="57">
        <f>+BA47/BA9</f>
        <v/>
      </c>
      <c r="BB50" s="57">
        <f>+BB47/BB9</f>
        <v/>
      </c>
      <c r="BC50" s="57">
        <f>+BC47/BC9</f>
        <v/>
      </c>
      <c r="BD50" s="57">
        <f>+BD47/BD9</f>
        <v/>
      </c>
      <c r="BE50" s="57">
        <f>+BE47/BE9</f>
        <v/>
      </c>
      <c r="BF50" s="57">
        <f>+BF47/BF9</f>
        <v/>
      </c>
      <c r="BG50" s="57">
        <f>+BG47/BG9</f>
        <v/>
      </c>
      <c r="BH50" s="57">
        <f>+BH47/BH9</f>
        <v/>
      </c>
      <c r="BI50" s="57">
        <f>+BI47/BI9</f>
        <v/>
      </c>
      <c r="BJ50" s="57">
        <f>+BJ47/BJ9</f>
        <v/>
      </c>
      <c r="BK50" s="57">
        <f>+BK47/BK9</f>
        <v/>
      </c>
      <c r="BM50" s="57">
        <f>+BM47/BM9</f>
        <v/>
      </c>
      <c r="BN50" s="57">
        <f>+BN47/BN9</f>
        <v/>
      </c>
      <c r="BO50" s="57">
        <f>+BO47/BO9</f>
        <v/>
      </c>
      <c r="BP50" s="57">
        <f>+BP47/BP9</f>
        <v/>
      </c>
      <c r="BQ50" s="57">
        <f>+BQ47/BQ9</f>
        <v/>
      </c>
      <c r="BR50" s="57">
        <f>+BR47/BR9</f>
        <v/>
      </c>
      <c r="BS50" s="57">
        <f>+BS47/BS9</f>
        <v/>
      </c>
      <c r="BT50" s="57">
        <f>+BT47/BT9</f>
        <v/>
      </c>
      <c r="BU50" s="57">
        <f>+BU47/BU9</f>
        <v/>
      </c>
      <c r="BV50" s="57">
        <f>+BV47/BV9</f>
        <v/>
      </c>
      <c r="BW50" s="57">
        <f>+BW47/BW9</f>
        <v/>
      </c>
      <c r="BX50" s="57">
        <f>+BX47/BX9</f>
        <v/>
      </c>
      <c r="BY50" s="57">
        <f>+BY47/BY9</f>
        <v/>
      </c>
      <c r="BZ50" s="57">
        <f>+BZ47/BZ9</f>
        <v/>
      </c>
      <c r="CA50" s="57">
        <f>+CA47/CA9</f>
        <v/>
      </c>
      <c r="CB50" s="57">
        <f>+CB47/CB9</f>
        <v/>
      </c>
      <c r="CC50" s="57">
        <f>+CC47/CC9</f>
        <v/>
      </c>
      <c r="CD50" s="57">
        <f>+CD47/CD9</f>
        <v/>
      </c>
    </row>
    <row r="51">
      <c r="B51" s="63" t="n"/>
      <c r="H51" s="49" t="n"/>
      <c r="I51" s="49" t="n"/>
      <c r="J51" s="49" t="n"/>
      <c r="K51" s="49" t="n"/>
      <c r="L51" s="49" t="n"/>
      <c r="AB51" s="49" t="n"/>
      <c r="AC51" s="49" t="n"/>
      <c r="AD51" s="49" t="n"/>
      <c r="AS51" s="56" t="n"/>
      <c r="AT51" s="56" t="n"/>
      <c r="AU51" s="56" t="n"/>
      <c r="AV51" s="56" t="n"/>
      <c r="AW51" s="56" t="n"/>
      <c r="AX51" s="56" t="n"/>
      <c r="AY51" s="56" t="n"/>
      <c r="AZ51" s="56" t="n"/>
      <c r="BA51" s="56" t="n"/>
      <c r="BB51" s="56" t="n"/>
      <c r="BC51" s="56" t="n"/>
      <c r="BD51" s="56" t="n"/>
      <c r="BE51" s="56" t="n"/>
      <c r="BF51" s="56" t="n"/>
      <c r="BG51" s="56" t="n"/>
      <c r="BH51" s="55" t="n"/>
      <c r="BI51" s="56" t="n"/>
      <c r="BJ51" s="56" t="n"/>
      <c r="BK51" s="56" t="n"/>
      <c r="BQ51" s="49" t="n"/>
    </row>
    <row r="52" customFormat="1" s="58">
      <c r="B52" s="58" t="inlineStr">
        <is>
          <t>CRC EBIT</t>
        </is>
      </c>
      <c r="D52" s="59">
        <f>+D25-D32</f>
        <v/>
      </c>
      <c r="E52" s="59">
        <f>+E25-E32</f>
        <v/>
      </c>
      <c r="F52" s="59">
        <f>+F25-F32</f>
        <v/>
      </c>
      <c r="G52" s="59">
        <f>+G25-G32</f>
        <v/>
      </c>
      <c r="H52" s="59">
        <f>+H25-H32</f>
        <v/>
      </c>
      <c r="I52" s="59">
        <f>+I25-I32</f>
        <v/>
      </c>
      <c r="J52" s="59">
        <f>+J25-J32</f>
        <v/>
      </c>
      <c r="K52" s="59">
        <f>+K25-K32</f>
        <v/>
      </c>
      <c r="L52" s="59">
        <f>+L25-L32</f>
        <v/>
      </c>
      <c r="M52" s="59">
        <f>+M25-M32</f>
        <v/>
      </c>
      <c r="N52" s="59">
        <f>+N25-N32</f>
        <v/>
      </c>
      <c r="O52" s="59">
        <f>+O25-O32</f>
        <v/>
      </c>
      <c r="P52" s="59">
        <f>+P25-P32</f>
        <v/>
      </c>
      <c r="Q52" s="59">
        <f>+Q25-Q32</f>
        <v/>
      </c>
      <c r="R52" s="59">
        <f>+R25-R32</f>
        <v/>
      </c>
      <c r="S52" s="59">
        <f>+S25-S32</f>
        <v/>
      </c>
      <c r="T52" s="59">
        <f>+T25-T32</f>
        <v/>
      </c>
      <c r="U52" s="59">
        <f>+U25-U32</f>
        <v/>
      </c>
      <c r="V52" s="59">
        <f>+V25-V32</f>
        <v/>
      </c>
      <c r="W52" s="59">
        <f>+W25-W32</f>
        <v/>
      </c>
      <c r="X52" s="59">
        <f>+X25-X32</f>
        <v/>
      </c>
      <c r="Y52" s="59">
        <f>+Y25-Y32</f>
        <v/>
      </c>
      <c r="Z52" s="59">
        <f>+Z25-Z32</f>
        <v/>
      </c>
      <c r="AA52" s="59">
        <f>+AA25-AA32</f>
        <v/>
      </c>
      <c r="AB52" s="59">
        <f>+AB25-AB32</f>
        <v/>
      </c>
      <c r="AC52" s="59">
        <f>+AC25-AC32</f>
        <v/>
      </c>
      <c r="AD52" s="59">
        <f>+AD25-AD32</f>
        <v/>
      </c>
      <c r="AE52" s="59">
        <f>+AE25-AE32</f>
        <v/>
      </c>
      <c r="AF52" s="59">
        <f>+AF25-AF32</f>
        <v/>
      </c>
      <c r="AG52" s="59">
        <f>+AG25-AG32</f>
        <v/>
      </c>
      <c r="AH52" s="59">
        <f>+AH25-AH32</f>
        <v/>
      </c>
      <c r="AI52" s="59">
        <f>+AI25-AI32</f>
        <v/>
      </c>
      <c r="AJ52" s="59">
        <f>+AJ25-AJ32</f>
        <v/>
      </c>
      <c r="AK52" s="59">
        <f>+AK25-AK32</f>
        <v/>
      </c>
      <c r="AL52" s="59">
        <f>+AL25-AL32</f>
        <v/>
      </c>
      <c r="AM52" s="59">
        <f>+AM25-AM32</f>
        <v/>
      </c>
      <c r="AN52" s="59">
        <f>+AN25-AN32</f>
        <v/>
      </c>
      <c r="AO52" s="59">
        <f>+AO25-AO32</f>
        <v/>
      </c>
      <c r="AP52" s="59">
        <f>+AP25-AP32</f>
        <v/>
      </c>
      <c r="AQ52" s="59">
        <f>+AQ25-AQ32</f>
        <v/>
      </c>
      <c r="AR52" s="59">
        <f>+AR25-AR32</f>
        <v/>
      </c>
      <c r="AS52" s="59">
        <f>+AS25-AS32</f>
        <v/>
      </c>
      <c r="AT52" s="59">
        <f>+AT25-AT32</f>
        <v/>
      </c>
      <c r="AU52" s="59">
        <f>+AU25-AU32</f>
        <v/>
      </c>
      <c r="AV52" s="59">
        <f>+AV25-AV32</f>
        <v/>
      </c>
      <c r="AW52" s="59">
        <f>+AW25-AW32</f>
        <v/>
      </c>
      <c r="AX52" s="59">
        <f>+AX25-AX32</f>
        <v/>
      </c>
      <c r="AY52" s="59">
        <f>+AY25-AY32</f>
        <v/>
      </c>
      <c r="AZ52" s="59">
        <f>+AZ25-AZ32</f>
        <v/>
      </c>
      <c r="BA52" s="59">
        <f>+BA25-BA32</f>
        <v/>
      </c>
      <c r="BB52" s="59">
        <f>+BB25-BB32</f>
        <v/>
      </c>
      <c r="BC52" s="59">
        <f>+BC25-BC32</f>
        <v/>
      </c>
      <c r="BD52" s="59">
        <f>+BD25-BD32</f>
        <v/>
      </c>
      <c r="BE52" s="59">
        <f>+BE25-BE32</f>
        <v/>
      </c>
      <c r="BF52" s="59">
        <f>+BF25-BF32</f>
        <v/>
      </c>
      <c r="BG52" s="59">
        <f>+BG25-BG32</f>
        <v/>
      </c>
      <c r="BH52" s="59">
        <f>+BH25-BH32</f>
        <v/>
      </c>
      <c r="BI52" s="59">
        <f>+BI25-BI32</f>
        <v/>
      </c>
      <c r="BJ52" s="59">
        <f>+BJ25-BJ32</f>
        <v/>
      </c>
      <c r="BK52" s="59">
        <f>+BK25-BK32</f>
        <v/>
      </c>
      <c r="BM52" s="59">
        <f>+BM25-BM32</f>
        <v/>
      </c>
      <c r="BN52" s="59">
        <f>+BN25-BN32</f>
        <v/>
      </c>
      <c r="BO52" s="59">
        <f>+BO25-BO32</f>
        <v/>
      </c>
      <c r="BP52" s="59">
        <f>+BP25-BP32</f>
        <v/>
      </c>
      <c r="BQ52" s="59">
        <f>+BQ25-BQ32</f>
        <v/>
      </c>
      <c r="BR52" s="59">
        <f>+BR25-BR32</f>
        <v/>
      </c>
      <c r="BS52" s="59">
        <f>+BS25-BS32</f>
        <v/>
      </c>
      <c r="BT52" s="59">
        <f>+BT25-BT32</f>
        <v/>
      </c>
      <c r="BU52" s="59">
        <f>+BU25-BU32</f>
        <v/>
      </c>
      <c r="BV52" s="59">
        <f>+BV25-BV32</f>
        <v/>
      </c>
      <c r="BW52" s="59">
        <f>+SUM(AF52:AI52)</f>
        <v/>
      </c>
      <c r="BX52" s="59">
        <f>SUM(AJ52:AM52)</f>
        <v/>
      </c>
      <c r="BY52" s="59">
        <f>+SUM(AN52:AQ52)</f>
        <v/>
      </c>
      <c r="BZ52" s="59">
        <f>+SUM(AR52:AU52)</f>
        <v/>
      </c>
      <c r="CA52" s="59">
        <f>+SUM(AV52:AY52)</f>
        <v/>
      </c>
      <c r="CB52" s="59">
        <f>+SUM(AZ52:BC52)</f>
        <v/>
      </c>
      <c r="CC52" s="59">
        <f>+SUM(BD52:BG52)</f>
        <v/>
      </c>
      <c r="CD52" s="59">
        <f>+SUM(BH52:BK52)</f>
        <v/>
      </c>
      <c r="CE52" s="204" t="n"/>
    </row>
    <row r="53">
      <c r="B53" s="60" t="inlineStr">
        <is>
          <t>Y/Y % Change</t>
        </is>
      </c>
      <c r="H53" s="304">
        <f>+H52/D52-1</f>
        <v/>
      </c>
      <c r="I53" s="304">
        <f>+I52/E52-1</f>
        <v/>
      </c>
      <c r="J53" s="304">
        <f>+J52/F52-1</f>
        <v/>
      </c>
      <c r="K53" s="304">
        <f>+K52/G52-1</f>
        <v/>
      </c>
      <c r="L53" s="304">
        <f>+L52/H52-1</f>
        <v/>
      </c>
      <c r="M53" s="304">
        <f>+M52/I52-1</f>
        <v/>
      </c>
      <c r="N53" s="304">
        <f>+N52/J52-1</f>
        <v/>
      </c>
      <c r="O53" s="304">
        <f>+O52/K52-1</f>
        <v/>
      </c>
      <c r="P53" s="304">
        <f>+P52/L52-1</f>
        <v/>
      </c>
      <c r="Q53" s="304">
        <f>+Q52/M52-1</f>
        <v/>
      </c>
      <c r="R53" s="304">
        <f>+R52/N52-1</f>
        <v/>
      </c>
      <c r="S53" s="304">
        <f>+S52/O52-1</f>
        <v/>
      </c>
      <c r="T53" s="304">
        <f>+T52/P52-1</f>
        <v/>
      </c>
      <c r="U53" s="304">
        <f>+U52/Q52-1</f>
        <v/>
      </c>
      <c r="V53" s="304">
        <f>+V52/R52-1</f>
        <v/>
      </c>
      <c r="W53" s="304">
        <f>+W52/S52-1</f>
        <v/>
      </c>
      <c r="X53" s="304">
        <f>+X52/T52-1</f>
        <v/>
      </c>
      <c r="Y53" s="304">
        <f>+Y52/U52-1</f>
        <v/>
      </c>
      <c r="Z53" s="304">
        <f>+Z52/V52-1</f>
        <v/>
      </c>
      <c r="AA53" s="304">
        <f>+AA52/W52-1</f>
        <v/>
      </c>
      <c r="AB53" s="304">
        <f>+AB52/X52-1</f>
        <v/>
      </c>
      <c r="AC53" s="304">
        <f>+AC52/Y52-1</f>
        <v/>
      </c>
      <c r="AD53" s="304">
        <f>+AD52/Z52-1</f>
        <v/>
      </c>
      <c r="AE53" s="304">
        <f>+AE52/AA52-1</f>
        <v/>
      </c>
      <c r="AF53" s="304">
        <f>+AF52/AB52-1</f>
        <v/>
      </c>
      <c r="AG53" s="304">
        <f>+AG52/AC52-1</f>
        <v/>
      </c>
      <c r="AH53" s="304">
        <f>+AH52/AD52-1</f>
        <v/>
      </c>
      <c r="AI53" s="304">
        <f>+AI52/AE52-1</f>
        <v/>
      </c>
      <c r="AJ53" s="304">
        <f>+AJ52/AF52-1</f>
        <v/>
      </c>
      <c r="AK53" s="304">
        <f>+AK52/AG52-1</f>
        <v/>
      </c>
      <c r="AL53" s="304">
        <f>+AL52/AH52-1</f>
        <v/>
      </c>
      <c r="AM53" s="304">
        <f>+AM52/AI52-1</f>
        <v/>
      </c>
      <c r="AN53" s="304">
        <f>+AN52/AJ52-1</f>
        <v/>
      </c>
      <c r="AO53" s="304">
        <f>+AO52/AK52-1</f>
        <v/>
      </c>
      <c r="AP53" s="304">
        <f>+AP52/AL52-1</f>
        <v/>
      </c>
      <c r="AQ53" s="304">
        <f>+AQ52/AM52-1</f>
        <v/>
      </c>
      <c r="AR53" s="304">
        <f>+AR52/AN52-1</f>
        <v/>
      </c>
      <c r="AS53" s="304">
        <f>+AS52/AO52-1</f>
        <v/>
      </c>
      <c r="AT53" s="304">
        <f>+AT52/AP52-1</f>
        <v/>
      </c>
      <c r="AU53" s="304">
        <f>+AU52/AQ52-1</f>
        <v/>
      </c>
      <c r="AV53" s="304">
        <f>+AV52/AR52-1</f>
        <v/>
      </c>
      <c r="AW53" s="304">
        <f>+AW52/AS52-1</f>
        <v/>
      </c>
      <c r="AX53" s="304">
        <f>+AX52/AT52-1</f>
        <v/>
      </c>
      <c r="AY53" s="304">
        <f>+AY52/AU52-1</f>
        <v/>
      </c>
      <c r="AZ53" s="304">
        <f>+AZ52/AV52-1</f>
        <v/>
      </c>
      <c r="BA53" s="304">
        <f>+BA52/AW52-1</f>
        <v/>
      </c>
      <c r="BB53" s="304">
        <f>+BB52/AX52-1</f>
        <v/>
      </c>
      <c r="BC53" s="304">
        <f>+BC52/AY52-1</f>
        <v/>
      </c>
      <c r="BD53" s="304">
        <f>+BD52/AZ52-1</f>
        <v/>
      </c>
      <c r="BE53" s="304">
        <f>+BE52/BA52-1</f>
        <v/>
      </c>
      <c r="BF53" s="304">
        <f>+BF52/BB52-1</f>
        <v/>
      </c>
      <c r="BG53" s="304">
        <f>+BG52/BC52-1</f>
        <v/>
      </c>
      <c r="BH53" s="304">
        <f>+BH52/BD52-1</f>
        <v/>
      </c>
      <c r="BI53" s="304">
        <f>+BI52/BE52-1</f>
        <v/>
      </c>
      <c r="BJ53" s="304">
        <f>+BJ52/BF52-1</f>
        <v/>
      </c>
      <c r="BK53" s="304">
        <f>+BK52/BG52-1</f>
        <v/>
      </c>
      <c r="BL53" s="304" t="n"/>
      <c r="BM53" s="304" t="n"/>
      <c r="BN53" s="304">
        <f>+BN52/BM52-1</f>
        <v/>
      </c>
      <c r="BO53" s="304">
        <f>+BO52/BN52-1</f>
        <v/>
      </c>
      <c r="BP53" s="304">
        <f>+BP52/BO52-1</f>
        <v/>
      </c>
      <c r="BQ53" s="304">
        <f>+BQ52/BP52-1</f>
        <v/>
      </c>
      <c r="BR53" s="304">
        <f>+BR52/BQ52-1</f>
        <v/>
      </c>
      <c r="BS53" s="304">
        <f>+BS52/BR52-1</f>
        <v/>
      </c>
      <c r="BT53" s="304">
        <f>+BT52/BS52-1</f>
        <v/>
      </c>
      <c r="BU53" s="304">
        <f>+BU52/BT52-1</f>
        <v/>
      </c>
      <c r="BV53" s="304">
        <f>+BV52/BU52-1</f>
        <v/>
      </c>
      <c r="BW53" s="304">
        <f>+BW52/BV52-1</f>
        <v/>
      </c>
      <c r="BX53" s="304">
        <f>+BX52/BW52-1</f>
        <v/>
      </c>
      <c r="BY53" s="304">
        <f>+BY52/BX52-1</f>
        <v/>
      </c>
      <c r="BZ53" s="304">
        <f>+BZ52/BY52-1</f>
        <v/>
      </c>
      <c r="CA53" s="304">
        <f>+CA52/BZ52-1</f>
        <v/>
      </c>
      <c r="CB53" s="304">
        <f>+CB52/CA52-1</f>
        <v/>
      </c>
      <c r="CC53" s="304">
        <f>+CC52/CB52-1</f>
        <v/>
      </c>
      <c r="CD53" s="304">
        <f>+CD52/CC52-1</f>
        <v/>
      </c>
      <c r="CE53" s="56" t="n"/>
    </row>
    <row r="54">
      <c r="B54" s="60" t="inlineStr">
        <is>
          <t>Margin</t>
        </is>
      </c>
      <c r="D54" s="306">
        <f>+D52/D9</f>
        <v/>
      </c>
      <c r="E54" s="306">
        <f>+E52/E9</f>
        <v/>
      </c>
      <c r="F54" s="306">
        <f>+F52/F9</f>
        <v/>
      </c>
      <c r="G54" s="306">
        <f>+G52/G9</f>
        <v/>
      </c>
      <c r="H54" s="306">
        <f>+H52/H9</f>
        <v/>
      </c>
      <c r="I54" s="306">
        <f>+I52/I9</f>
        <v/>
      </c>
      <c r="J54" s="306">
        <f>+J52/J9</f>
        <v/>
      </c>
      <c r="K54" s="306">
        <f>+K52/K9</f>
        <v/>
      </c>
      <c r="L54" s="306">
        <f>+L52/L9</f>
        <v/>
      </c>
      <c r="M54" s="306">
        <f>+M52/M9</f>
        <v/>
      </c>
      <c r="N54" s="306">
        <f>+N52/N9</f>
        <v/>
      </c>
      <c r="O54" s="306">
        <f>+O52/O9</f>
        <v/>
      </c>
      <c r="P54" s="306">
        <f>+P52/P9</f>
        <v/>
      </c>
      <c r="Q54" s="306">
        <f>+Q52/Q9</f>
        <v/>
      </c>
      <c r="R54" s="306">
        <f>+R52/R9</f>
        <v/>
      </c>
      <c r="S54" s="306">
        <f>+S52/S9</f>
        <v/>
      </c>
      <c r="T54" s="306">
        <f>+T52/T9</f>
        <v/>
      </c>
      <c r="U54" s="306">
        <f>+U52/U9</f>
        <v/>
      </c>
      <c r="V54" s="306">
        <f>+V52/V9</f>
        <v/>
      </c>
      <c r="W54" s="306">
        <f>+W52/W9</f>
        <v/>
      </c>
      <c r="X54" s="306">
        <f>+X52/X9</f>
        <v/>
      </c>
      <c r="Y54" s="306">
        <f>+Y52/Y9</f>
        <v/>
      </c>
      <c r="Z54" s="306">
        <f>+Z52/Z9</f>
        <v/>
      </c>
      <c r="AA54" s="306">
        <f>+AA52/AA9</f>
        <v/>
      </c>
      <c r="AB54" s="306">
        <f>+AB52/AB9</f>
        <v/>
      </c>
      <c r="AC54" s="306">
        <f>+AC52/AC9</f>
        <v/>
      </c>
      <c r="AD54" s="306">
        <f>+AD52/AD9</f>
        <v/>
      </c>
      <c r="AE54" s="306">
        <f>+AE52/AE9</f>
        <v/>
      </c>
      <c r="AF54" s="306">
        <f>+AF52/AF9</f>
        <v/>
      </c>
      <c r="AG54" s="306">
        <f>+AG52/AG9</f>
        <v/>
      </c>
      <c r="AH54" s="306">
        <f>+AH52/AH9</f>
        <v/>
      </c>
      <c r="AI54" s="306">
        <f>+AI52/AI9</f>
        <v/>
      </c>
      <c r="AJ54" s="306">
        <f>+AJ52/AJ9</f>
        <v/>
      </c>
      <c r="AK54" s="306">
        <f>+AK52/AK9</f>
        <v/>
      </c>
      <c r="AL54" s="306">
        <f>+AL52/AL9</f>
        <v/>
      </c>
      <c r="AM54" s="306">
        <f>+AM52/AM9</f>
        <v/>
      </c>
      <c r="AN54" s="306">
        <f>+AN52/AN9</f>
        <v/>
      </c>
      <c r="AO54" s="306">
        <f>+AO52/AO9</f>
        <v/>
      </c>
      <c r="AP54" s="306">
        <f>+AP52/AP9</f>
        <v/>
      </c>
      <c r="AQ54" s="306">
        <f>+AQ52/AQ9</f>
        <v/>
      </c>
      <c r="AR54" s="306">
        <f>+AR52/AR9</f>
        <v/>
      </c>
      <c r="AS54" s="306">
        <f>+AS52/AS9</f>
        <v/>
      </c>
      <c r="AT54" s="306">
        <f>+AT52/AT9</f>
        <v/>
      </c>
      <c r="AU54" s="306">
        <f>+AU52/AU9</f>
        <v/>
      </c>
      <c r="AV54" s="306">
        <f>+AV52/AV9</f>
        <v/>
      </c>
      <c r="AW54" s="306">
        <f>+AW52/AW9</f>
        <v/>
      </c>
      <c r="AX54" s="306">
        <f>+AX52/AX9</f>
        <v/>
      </c>
      <c r="AY54" s="306">
        <f>+AY52/AY9</f>
        <v/>
      </c>
      <c r="AZ54" s="306">
        <f>+AZ52/AZ9</f>
        <v/>
      </c>
      <c r="BA54" s="306">
        <f>+BA52/BA9</f>
        <v/>
      </c>
      <c r="BB54" s="306">
        <f>+BB52/BB9</f>
        <v/>
      </c>
      <c r="BC54" s="306">
        <f>+BC52/BC9</f>
        <v/>
      </c>
      <c r="BD54" s="306">
        <f>+BD52/BD9</f>
        <v/>
      </c>
      <c r="BE54" s="306">
        <f>+BE52/BE9</f>
        <v/>
      </c>
      <c r="BF54" s="306">
        <f>+BF52/BF9</f>
        <v/>
      </c>
      <c r="BG54" s="306">
        <f>+BG52/BG9</f>
        <v/>
      </c>
      <c r="BH54" s="306">
        <f>+BH52/BH9</f>
        <v/>
      </c>
      <c r="BI54" s="306">
        <f>+BI52/BI9</f>
        <v/>
      </c>
      <c r="BJ54" s="306">
        <f>+BJ52/BJ9</f>
        <v/>
      </c>
      <c r="BK54" s="306">
        <f>+BK52/BK9</f>
        <v/>
      </c>
      <c r="BL54" s="306" t="n"/>
      <c r="BM54" s="306">
        <f>+BM52/BM9</f>
        <v/>
      </c>
      <c r="BN54" s="306">
        <f>+BN52/BN9</f>
        <v/>
      </c>
      <c r="BO54" s="306">
        <f>+BO52/BO9</f>
        <v/>
      </c>
      <c r="BP54" s="306">
        <f>+BP52/BP9</f>
        <v/>
      </c>
      <c r="BQ54" s="306">
        <f>+BQ52/BQ9</f>
        <v/>
      </c>
      <c r="BR54" s="306">
        <f>+BR52/BR9</f>
        <v/>
      </c>
      <c r="BS54" s="306">
        <f>+BS52/BS9</f>
        <v/>
      </c>
      <c r="BT54" s="306">
        <f>+BT52/BT9</f>
        <v/>
      </c>
      <c r="BU54" s="306">
        <f>+BU52/BU9</f>
        <v/>
      </c>
      <c r="BV54" s="306">
        <f>+BV52/BV9</f>
        <v/>
      </c>
      <c r="BW54" s="306">
        <f>+BW52/BW9</f>
        <v/>
      </c>
      <c r="BX54" s="306">
        <f>+BX52/BX9</f>
        <v/>
      </c>
      <c r="BY54" s="306">
        <f>+BY52/BY9</f>
        <v/>
      </c>
      <c r="BZ54" s="306">
        <f>+BZ52/BZ9</f>
        <v/>
      </c>
      <c r="CA54" s="306">
        <f>+CA52/CA9</f>
        <v/>
      </c>
      <c r="CB54" s="306">
        <f>+CB52/CB9</f>
        <v/>
      </c>
      <c r="CC54" s="306">
        <f>+CC52/CC9</f>
        <v/>
      </c>
      <c r="CD54" s="306">
        <f>+CD52/CD9</f>
        <v/>
      </c>
      <c r="CE54" s="64" t="n"/>
    </row>
    <row r="55">
      <c r="B55" s="60" t="inlineStr">
        <is>
          <t>Incremental Margin</t>
        </is>
      </c>
      <c r="D55" s="306" t="n"/>
      <c r="E55" s="306" t="n"/>
      <c r="F55" s="306" t="n"/>
      <c r="G55" s="306" t="n"/>
      <c r="H55" s="306">
        <f>+(H52-D52)/(H9-D9)</f>
        <v/>
      </c>
      <c r="I55" s="306">
        <f>+(I52-E52)/(I9-E9)</f>
        <v/>
      </c>
      <c r="J55" s="306">
        <f>+(J52-F52)/(J9-F9)</f>
        <v/>
      </c>
      <c r="K55" s="306">
        <f>+(K52-G52)/(K9-G9)</f>
        <v/>
      </c>
      <c r="L55" s="306">
        <f>+(L52-H52)/(L9-H9)</f>
        <v/>
      </c>
      <c r="M55" s="306">
        <f>+(M52-I52)/(M9-I9)</f>
        <v/>
      </c>
      <c r="N55" s="306">
        <f>+(N52-J52)/(N9-J9)</f>
        <v/>
      </c>
      <c r="O55" s="306">
        <f>+(O52-K52)/(O9-K9)</f>
        <v/>
      </c>
      <c r="P55" s="306">
        <f>+(P52-L52)/(P9-L9)</f>
        <v/>
      </c>
      <c r="Q55" s="306">
        <f>+(Q52-M52)/(Q9-M9)</f>
        <v/>
      </c>
      <c r="R55" s="306">
        <f>+(R52-N52)/(R9-N9)</f>
        <v/>
      </c>
      <c r="S55" s="306">
        <f>+(S52-O52)/(S9-O9)</f>
        <v/>
      </c>
      <c r="T55" s="306">
        <f>+(T52-P52)/(T9-P9)</f>
        <v/>
      </c>
      <c r="U55" s="306">
        <f>+(U52-Q52)/(U9-Q9)</f>
        <v/>
      </c>
      <c r="V55" s="306">
        <f>+(V52-R52)/(V9-R9)</f>
        <v/>
      </c>
      <c r="W55" s="306">
        <f>+(W52-S52)/(W9-S9)</f>
        <v/>
      </c>
      <c r="X55" s="306">
        <f>+(X52-T52)/(X9-T9)</f>
        <v/>
      </c>
      <c r="Y55" s="306">
        <f>+(Y52-U52)/(Y9-U9)</f>
        <v/>
      </c>
      <c r="Z55" s="306">
        <f>+(Z52-V52)/(Z9-V9)</f>
        <v/>
      </c>
      <c r="AA55" s="306">
        <f>+(AA52-W52)/(AA9-W9)</f>
        <v/>
      </c>
      <c r="AB55" s="306">
        <f>+(AB52-X52)/(AB9-X9)</f>
        <v/>
      </c>
      <c r="AC55" s="306">
        <f>+(AC52-Y52)/(AC9-Y9)</f>
        <v/>
      </c>
      <c r="AD55" s="306">
        <f>+(AD52-Z52)/(AD9-Z9)</f>
        <v/>
      </c>
      <c r="AE55" s="306">
        <f>+(AE52-AA52)/(AE9-AA9)</f>
        <v/>
      </c>
      <c r="AF55" s="306">
        <f>+(AF52-AB52)/(AF9-AB9)</f>
        <v/>
      </c>
      <c r="AG55" s="306">
        <f>+(AG52-AC52)/(AG9-AC9)</f>
        <v/>
      </c>
      <c r="AH55" s="306">
        <f>+(AH52-AD52)/(AH9-AD9)</f>
        <v/>
      </c>
      <c r="AI55" s="306">
        <f>+(AI52-AE52)/(AI9-AE9)</f>
        <v/>
      </c>
      <c r="AJ55" s="306">
        <f>+(AJ52-AF52)/(AJ9-AF9)</f>
        <v/>
      </c>
      <c r="AK55" s="306">
        <f>+(AK52-AG52)/(AK9-AG9)</f>
        <v/>
      </c>
      <c r="AL55" s="306">
        <f>+(AL52-AH52)/(AL9-AH9)</f>
        <v/>
      </c>
      <c r="AM55" s="306">
        <f>+(AM52-AI52)/(AM9-AI9)</f>
        <v/>
      </c>
      <c r="AN55" s="306">
        <f>+(AN52-AJ52)/(AN9-AJ9)</f>
        <v/>
      </c>
      <c r="AO55" s="306">
        <f>+(AO52-AK52)/(AO9-AK9)</f>
        <v/>
      </c>
      <c r="AP55" s="306">
        <f>+(AP52-AL52)/(AP9-AL9)</f>
        <v/>
      </c>
      <c r="AQ55" s="306">
        <f>+(AQ52-AM52)/(AQ9-AM9)</f>
        <v/>
      </c>
      <c r="AR55" s="306">
        <f>+(AR52-AN52)/(AR9-AN9)</f>
        <v/>
      </c>
      <c r="AS55" s="306">
        <f>+(AS52-AO52)/(AS9-AO9)</f>
        <v/>
      </c>
      <c r="AT55" s="306">
        <f>+(AT52-AP52)/(AT9-AP9)</f>
        <v/>
      </c>
      <c r="AU55" s="306">
        <f>+(AU52-AQ52)/(AU9-AQ9)</f>
        <v/>
      </c>
      <c r="AV55" s="306">
        <f>+(AV52-AR52)/(AV9-AR9)</f>
        <v/>
      </c>
      <c r="AW55" s="306">
        <f>+(AW52-AS52)/(AW9-AS9)</f>
        <v/>
      </c>
      <c r="AX55" s="306">
        <f>+(AX52-AT52)/(AX9-AT9)</f>
        <v/>
      </c>
      <c r="AY55" s="306">
        <f>+(AY52-AU52)/(AY9-AU9)</f>
        <v/>
      </c>
      <c r="AZ55" s="306">
        <f>+(AZ52-AV52)/(AZ9-AV9)</f>
        <v/>
      </c>
      <c r="BA55" s="306">
        <f>+(BA52-AW52)/(BA9-AW9)</f>
        <v/>
      </c>
      <c r="BB55" s="306">
        <f>+(BB52-AX52)/(BB9-AX9)</f>
        <v/>
      </c>
      <c r="BC55" s="306">
        <f>+(BC52-AY52)/(BC9-AY9)</f>
        <v/>
      </c>
      <c r="BD55" s="306">
        <f>+(BD52-AZ52)/(BD9-AZ9)</f>
        <v/>
      </c>
      <c r="BE55" s="306">
        <f>+(BE52-BA52)/(BE9-BA9)</f>
        <v/>
      </c>
      <c r="BF55" s="306">
        <f>+(BF52-BB52)/(BF9-BB9)</f>
        <v/>
      </c>
      <c r="BG55" s="306">
        <f>+(BG52-BC52)/(BG9-BC9)</f>
        <v/>
      </c>
      <c r="BH55" s="306">
        <f>+(BH52-BD52)/(BH9-BD9)</f>
        <v/>
      </c>
      <c r="BI55" s="306">
        <f>+(BI52-BE52)/(BI9-BE9)</f>
        <v/>
      </c>
      <c r="BJ55" s="306">
        <f>+(BJ52-BF52)/(BJ9-BF9)</f>
        <v/>
      </c>
      <c r="BK55" s="306">
        <f>+(BK52-BG52)/(BK9-BG9)</f>
        <v/>
      </c>
      <c r="BL55" s="306" t="n"/>
      <c r="BM55" s="306" t="n"/>
      <c r="BN55" s="306">
        <f>+(BN52-BM52)/(BN9-BM9)</f>
        <v/>
      </c>
      <c r="BO55" s="306">
        <f>+(BO52-BN52)/(BO9-BN9)</f>
        <v/>
      </c>
      <c r="BP55" s="306">
        <f>+(BP52-BO52)/(BP9-BO9)</f>
        <v/>
      </c>
      <c r="BQ55" s="306">
        <f>+(BQ52-BP52)/(BQ9-BP9)</f>
        <v/>
      </c>
      <c r="BR55" s="306">
        <f>+(BR52-BQ52)/(BR9-BQ9)</f>
        <v/>
      </c>
      <c r="BS55" s="306">
        <f>+(BS52-BR52)/(BS9-BR9)</f>
        <v/>
      </c>
      <c r="BT55" s="306">
        <f>+(BT52-BS52)/(BT9-BS9)</f>
        <v/>
      </c>
      <c r="BU55" s="306">
        <f>+(BU52-BT52)/(BU9-BT9)</f>
        <v/>
      </c>
      <c r="BV55" s="306">
        <f>+(BV52-BU52)/(BV9-BU9)</f>
        <v/>
      </c>
      <c r="BW55" s="306">
        <f>+(BW52-BV52)/(BW9-BV9)</f>
        <v/>
      </c>
      <c r="BX55" s="306">
        <f>+(BX52-BW52)/(BX9-BW9)</f>
        <v/>
      </c>
      <c r="BY55" s="306">
        <f>+(BY52-BX52)/(BY9-BX9)</f>
        <v/>
      </c>
      <c r="BZ55" s="306">
        <f>+(BZ52-BY52)/(BZ9-BY9)</f>
        <v/>
      </c>
      <c r="CA55" s="306">
        <f>+(CA52-BZ52)/(CA9-BZ9)</f>
        <v/>
      </c>
      <c r="CB55" s="306">
        <f>+(CB52-CA52)/(CB9-CA9)</f>
        <v/>
      </c>
      <c r="CC55" s="306">
        <f>+(CC52-CB52)/(CC9-CB9)</f>
        <v/>
      </c>
      <c r="CD55" s="306">
        <f>+(CD52-CC52)/(CD9-CC9)</f>
        <v/>
      </c>
    </row>
    <row r="56">
      <c r="B56" s="60" t="n"/>
      <c r="D56" s="306" t="n"/>
      <c r="E56" s="306" t="n"/>
      <c r="F56" s="306" t="n"/>
      <c r="G56" s="306" t="n"/>
      <c r="H56" s="306" t="n"/>
      <c r="I56" s="306" t="n"/>
      <c r="J56" s="306" t="n"/>
      <c r="K56" s="306" t="n"/>
      <c r="L56" s="306" t="n"/>
      <c r="M56" s="306" t="n"/>
      <c r="N56" s="306" t="n"/>
      <c r="O56" s="306" t="n"/>
      <c r="P56" s="306" t="n"/>
      <c r="Q56" s="306" t="n"/>
      <c r="R56" s="306" t="n"/>
      <c r="S56" s="306" t="n"/>
      <c r="T56" s="306" t="n"/>
      <c r="U56" s="306" t="n"/>
      <c r="V56" s="306" t="n"/>
      <c r="W56" s="306" t="n"/>
      <c r="X56" s="306" t="n"/>
      <c r="Y56" s="306" t="n"/>
      <c r="Z56" s="306" t="n"/>
      <c r="AA56" s="306" t="n"/>
      <c r="AB56" s="306" t="n"/>
      <c r="AC56" s="306" t="n"/>
      <c r="AD56" s="306" t="n"/>
      <c r="AE56" s="306" t="n"/>
      <c r="AF56" s="306" t="n"/>
      <c r="AG56" s="306" t="n"/>
      <c r="AH56" s="306" t="n"/>
      <c r="AI56" s="306" t="n"/>
      <c r="AJ56" s="306" t="n"/>
      <c r="AK56" s="306" t="n"/>
      <c r="AL56" s="306" t="n"/>
      <c r="AM56" s="306" t="n"/>
      <c r="AN56" s="306" t="n"/>
      <c r="AO56" s="306" t="n"/>
      <c r="AP56" s="306" t="n"/>
      <c r="AQ56" s="306" t="n"/>
      <c r="AR56" s="306" t="n"/>
      <c r="AS56" s="306" t="n"/>
      <c r="AT56" s="306" t="n"/>
      <c r="AU56" s="306" t="n"/>
      <c r="AV56" s="306" t="n"/>
      <c r="AW56" s="306" t="n"/>
      <c r="AX56" s="306" t="n"/>
      <c r="AY56" s="306" t="n"/>
      <c r="AZ56" s="306" t="n"/>
      <c r="BA56" s="306" t="n"/>
      <c r="BB56" s="306" t="n"/>
      <c r="BC56" s="306" t="n"/>
      <c r="BD56" s="306" t="n"/>
      <c r="BE56" s="306" t="n"/>
      <c r="BF56" s="306" t="n"/>
      <c r="BG56" s="306" t="n"/>
      <c r="BH56" s="202" t="n"/>
      <c r="BI56" s="306" t="n"/>
      <c r="BJ56" s="306" t="n"/>
      <c r="BK56" s="306" t="n"/>
      <c r="BL56" s="306" t="n"/>
      <c r="BM56" s="306" t="n"/>
      <c r="BN56" s="306" t="n"/>
      <c r="BO56" s="306" t="n"/>
      <c r="BP56" s="306" t="n"/>
      <c r="BQ56" s="306" t="n"/>
      <c r="BR56" s="306" t="n"/>
      <c r="BS56" s="306" t="n"/>
      <c r="BT56" s="306" t="n"/>
      <c r="BU56" s="306" t="n"/>
      <c r="BV56" s="306" t="n"/>
      <c r="BW56" s="306" t="n"/>
      <c r="BX56" s="306" t="n"/>
      <c r="BY56" s="306" t="n"/>
      <c r="BZ56" s="306" t="n"/>
      <c r="CA56" s="306" t="n"/>
      <c r="CB56" s="306" t="n"/>
      <c r="CC56" s="306" t="n"/>
      <c r="CD56" s="306" t="n"/>
    </row>
    <row r="57">
      <c r="B57" s="62" t="inlineStr">
        <is>
          <t>Memo:</t>
        </is>
      </c>
      <c r="D57" s="306" t="n"/>
      <c r="E57" s="306" t="n"/>
      <c r="F57" s="306" t="n"/>
      <c r="G57" s="306" t="n"/>
      <c r="H57" s="306" t="n"/>
      <c r="I57" s="306" t="n"/>
      <c r="J57" s="306" t="n"/>
      <c r="K57" s="306" t="n"/>
      <c r="L57" s="306" t="n"/>
      <c r="M57" s="306" t="n"/>
      <c r="N57" s="306" t="n"/>
      <c r="O57" s="306" t="n"/>
      <c r="P57" s="306" t="n"/>
      <c r="Q57" s="306" t="n"/>
      <c r="R57" s="306" t="n"/>
      <c r="S57" s="306" t="n"/>
      <c r="T57" s="306" t="n"/>
      <c r="U57" s="306" t="n"/>
      <c r="V57" s="306" t="n"/>
      <c r="W57" s="306" t="n"/>
      <c r="X57" s="306" t="n"/>
      <c r="Y57" s="306" t="n"/>
      <c r="Z57" s="306" t="n"/>
      <c r="AA57" s="306" t="n"/>
      <c r="AB57" s="306" t="n"/>
      <c r="AC57" s="306" t="n"/>
      <c r="AD57" s="306" t="n"/>
      <c r="AE57" s="306" t="n"/>
      <c r="AF57" s="306" t="n"/>
      <c r="AG57" s="306" t="n"/>
      <c r="AH57" s="306" t="n"/>
      <c r="AI57" s="306" t="n"/>
      <c r="AJ57" s="306" t="n"/>
      <c r="AK57" s="306" t="n"/>
      <c r="AL57" s="306" t="n"/>
      <c r="AM57" s="306" t="n"/>
      <c r="AN57" s="306" t="n"/>
      <c r="AO57" s="306" t="n"/>
      <c r="AP57" s="306" t="n"/>
      <c r="AQ57" s="306" t="n"/>
      <c r="AR57" s="306" t="n"/>
      <c r="AS57" s="306" t="n"/>
      <c r="AT57" s="306" t="n"/>
      <c r="AU57" s="306" t="n"/>
      <c r="AV57" s="306" t="n"/>
      <c r="AW57" s="306" t="n"/>
      <c r="AX57" s="306" t="n"/>
      <c r="AY57" s="306" t="n"/>
      <c r="AZ57" s="306" t="n"/>
      <c r="BA57" s="306" t="n"/>
      <c r="BB57" s="306" t="n"/>
      <c r="BC57" s="306" t="n"/>
      <c r="BD57" s="306" t="n"/>
      <c r="BE57" s="306" t="n"/>
      <c r="BF57" s="306" t="n"/>
      <c r="BG57" s="306" t="n"/>
      <c r="BH57" s="306" t="n"/>
      <c r="BI57" s="306" t="n"/>
      <c r="BJ57" s="306" t="n"/>
      <c r="BK57" s="306" t="n"/>
      <c r="BL57" s="306" t="n"/>
      <c r="BM57" s="306" t="n"/>
      <c r="BN57" s="306" t="n"/>
      <c r="BO57" s="306" t="n"/>
      <c r="BP57" s="306" t="n"/>
      <c r="BQ57" s="306" t="n"/>
      <c r="BR57" s="306" t="n"/>
      <c r="BS57" s="306" t="n"/>
      <c r="BT57" s="306" t="n"/>
      <c r="BU57" s="306" t="n"/>
      <c r="BV57" s="306" t="n"/>
      <c r="BW57" s="306" t="n"/>
      <c r="BX57" s="306" t="n"/>
      <c r="BY57" s="306" t="n"/>
      <c r="BZ57" s="306" t="n"/>
      <c r="CA57" s="306" t="n"/>
      <c r="CB57" s="306" t="n"/>
      <c r="CC57" s="306" t="n"/>
      <c r="CD57" s="202" t="n"/>
    </row>
    <row r="58">
      <c r="B58" s="60" t="inlineStr">
        <is>
          <t>Consensus EBIT</t>
        </is>
      </c>
      <c r="D58" s="306" t="n"/>
      <c r="E58" s="306" t="n"/>
      <c r="F58" s="306" t="n"/>
      <c r="G58" s="306" t="n"/>
      <c r="H58" s="306" t="n"/>
      <c r="I58" s="306" t="n"/>
      <c r="J58" s="306" t="n"/>
      <c r="K58" s="306" t="n"/>
      <c r="L58" s="306" t="n"/>
      <c r="M58" s="306" t="n"/>
      <c r="N58" s="306" t="n"/>
      <c r="O58" s="306" t="n"/>
      <c r="P58" s="306" t="n"/>
      <c r="Q58" s="306" t="n"/>
      <c r="R58" s="306" t="n"/>
      <c r="S58" s="306" t="n"/>
      <c r="T58" s="306" t="n"/>
      <c r="U58" s="306" t="n"/>
      <c r="V58" s="306" t="n"/>
      <c r="W58" s="306" t="n"/>
      <c r="X58" s="306" t="n"/>
      <c r="Y58" s="306" t="n"/>
      <c r="Z58" s="306" t="n"/>
      <c r="AA58" s="306" t="n"/>
      <c r="AB58" s="306" t="n"/>
      <c r="AC58" s="306" t="n"/>
      <c r="AD58" s="306" t="n"/>
      <c r="AE58" s="306" t="n"/>
      <c r="AF58" s="306" t="n"/>
      <c r="AG58" s="306" t="n"/>
      <c r="AH58" s="306" t="n"/>
      <c r="AI58" s="306" t="n"/>
      <c r="AJ58" s="306" t="n"/>
      <c r="AK58" s="306" t="n"/>
      <c r="AL58" s="306" t="n"/>
      <c r="AM58" s="306" t="n"/>
      <c r="AN58" s="306" t="n"/>
      <c r="AO58" s="306" t="n"/>
      <c r="AP58" s="306" t="n"/>
      <c r="AQ58" s="306" t="n"/>
      <c r="AR58" s="306" t="n"/>
      <c r="AS58" s="306" t="n"/>
      <c r="AT58" s="306" t="n"/>
      <c r="AU58" s="306" t="n"/>
      <c r="AV58" s="306" t="n"/>
      <c r="AW58" s="306" t="n"/>
      <c r="AX58" s="306" t="n"/>
      <c r="AY58" s="306" t="n"/>
      <c r="AZ58" s="306" t="n"/>
      <c r="BA58" s="306" t="n"/>
      <c r="BB58" s="306" t="n"/>
      <c r="BC58" s="306" t="n"/>
      <c r="BD58" s="306" t="n"/>
      <c r="BE58" s="306" t="n"/>
      <c r="BF58" s="306" t="n"/>
      <c r="BG58" s="202" t="n"/>
      <c r="BH58" s="100">
        <f>+BH52</f>
        <v/>
      </c>
      <c r="BI58" s="100">
        <f>+BI52</f>
        <v/>
      </c>
      <c r="BJ58" s="202">
        <f>_xll.ciqfunctions.udf.CIQ($B$2, "IQ_EBIT_EST", BJ$1)</f>
        <v/>
      </c>
      <c r="BK58" s="202">
        <f>_xll.ciqfunctions.udf.CIQ($B$2, "IQ_EBIT_EST", BK$1)</f>
        <v/>
      </c>
      <c r="BL58" s="306" t="n"/>
      <c r="BM58" s="306" t="n"/>
      <c r="BN58" s="306" t="n"/>
      <c r="BO58" s="306" t="n"/>
      <c r="BP58" s="306" t="n"/>
      <c r="BQ58" s="306" t="n"/>
      <c r="BR58" s="306" t="n"/>
      <c r="BS58" s="306" t="n"/>
      <c r="BT58" s="306" t="n"/>
      <c r="BU58" s="306" t="n"/>
      <c r="BV58" s="306" t="n"/>
      <c r="BW58" s="306" t="n"/>
      <c r="BX58" s="306" t="n"/>
      <c r="BY58" s="306" t="n"/>
      <c r="BZ58" s="306" t="n"/>
      <c r="CA58" s="306" t="n"/>
      <c r="CB58" s="306" t="n"/>
      <c r="CC58" s="202" t="n"/>
      <c r="CD58" s="202">
        <f>_xll.ciqfunctions.udf.CIQ($B$2, "IQ_EBIT_EST", CD$1)</f>
        <v/>
      </c>
      <c r="CF58" s="64" t="n"/>
    </row>
    <row r="59">
      <c r="B59" s="101" t="inlineStr">
        <is>
          <t>Y/Y % Change</t>
        </is>
      </c>
      <c r="D59" s="306" t="n"/>
      <c r="E59" s="306" t="n"/>
      <c r="F59" s="306" t="n"/>
      <c r="G59" s="306" t="n"/>
      <c r="H59" s="306" t="n"/>
      <c r="I59" s="306" t="n"/>
      <c r="J59" s="306" t="n"/>
      <c r="K59" s="306" t="n"/>
      <c r="L59" s="306" t="n"/>
      <c r="M59" s="306" t="n"/>
      <c r="N59" s="306" t="n"/>
      <c r="O59" s="306" t="n"/>
      <c r="P59" s="306" t="n"/>
      <c r="Q59" s="306" t="n"/>
      <c r="R59" s="306" t="n"/>
      <c r="S59" s="306" t="n"/>
      <c r="T59" s="306" t="n"/>
      <c r="U59" s="306" t="n"/>
      <c r="V59" s="306" t="n"/>
      <c r="W59" s="306" t="n"/>
      <c r="X59" s="306" t="n"/>
      <c r="Y59" s="306" t="n"/>
      <c r="Z59" s="306" t="n"/>
      <c r="AA59" s="306" t="n"/>
      <c r="AB59" s="306" t="n"/>
      <c r="AC59" s="306" t="n"/>
      <c r="AD59" s="306" t="n"/>
      <c r="AE59" s="306" t="n"/>
      <c r="AF59" s="306" t="n"/>
      <c r="AG59" s="306" t="n"/>
      <c r="AH59" s="306" t="n"/>
      <c r="AI59" s="306" t="n"/>
      <c r="AJ59" s="306" t="n"/>
      <c r="AK59" s="306" t="n"/>
      <c r="AL59" s="306" t="n"/>
      <c r="AM59" s="306" t="n"/>
      <c r="AN59" s="306" t="n"/>
      <c r="AO59" s="306" t="n"/>
      <c r="AP59" s="306" t="n"/>
      <c r="AQ59" s="306" t="n"/>
      <c r="AR59" s="306" t="n"/>
      <c r="AS59" s="306" t="n"/>
      <c r="AT59" s="306" t="n"/>
      <c r="AU59" s="306" t="n"/>
      <c r="AV59" s="306" t="n"/>
      <c r="AW59" s="306" t="n"/>
      <c r="AX59" s="306" t="n"/>
      <c r="AY59" s="306" t="n"/>
      <c r="AZ59" s="306" t="n"/>
      <c r="BA59" s="306" t="n"/>
      <c r="BB59" s="306" t="n"/>
      <c r="BC59" s="306" t="n"/>
      <c r="BD59" s="306" t="n"/>
      <c r="BE59" s="306" t="n"/>
      <c r="BF59" s="306" t="n"/>
      <c r="BG59" s="304" t="n"/>
      <c r="BH59" s="304">
        <f>+IFERROR(BH58/BD52-1,"n/a")</f>
        <v/>
      </c>
      <c r="BI59" s="304">
        <f>+IFERROR(BI58/BE52-1,"n/a")</f>
        <v/>
      </c>
      <c r="BJ59" s="304">
        <f>+IFERROR(BJ58/BF52-1,"n/a")</f>
        <v/>
      </c>
      <c r="BK59" s="304">
        <f>+IFERROR(BK58/BG52-1,"n/a")</f>
        <v/>
      </c>
      <c r="BQ59" s="49" t="n"/>
      <c r="CC59" s="304" t="n"/>
      <c r="CD59" s="304">
        <f>+IFERROR(CD58/CC52-1,"n/a")</f>
        <v/>
      </c>
      <c r="CG59" s="56">
        <f>6500/CC81</f>
        <v/>
      </c>
    </row>
    <row r="60">
      <c r="B60" s="101" t="inlineStr">
        <is>
          <t>Margin</t>
        </is>
      </c>
      <c r="H60" s="49" t="n"/>
      <c r="I60" s="49" t="n"/>
      <c r="J60" s="49" t="n"/>
      <c r="K60" s="49" t="n"/>
      <c r="L60" s="49" t="n"/>
      <c r="AB60" s="49" t="n"/>
      <c r="AC60" s="49" t="n"/>
      <c r="AD60" s="49" t="n"/>
      <c r="BG60" s="306" t="n"/>
      <c r="BH60" s="306">
        <f>+IFERROR(BH58/BH18,"n/a")</f>
        <v/>
      </c>
      <c r="BI60" s="306">
        <f>+IFERROR(BI58/BI18,"n/a")</f>
        <v/>
      </c>
      <c r="BJ60" s="306">
        <f>+IFERROR(BJ58/BJ18,"n/a")</f>
        <v/>
      </c>
      <c r="BK60" s="306">
        <f>+IFERROR(BK58/BK18,"n/a")</f>
        <v/>
      </c>
      <c r="BL60" s="306" t="n"/>
      <c r="BQ60" s="49" t="n"/>
      <c r="CC60" s="306" t="n"/>
      <c r="CD60" s="306">
        <f>+IFERROR(CD58/CD18,"n/a")</f>
        <v/>
      </c>
    </row>
    <row r="61">
      <c r="B61" s="67" t="n"/>
      <c r="D61" s="306" t="n"/>
      <c r="E61" s="306" t="n"/>
      <c r="F61" s="306" t="n"/>
      <c r="G61" s="306" t="n"/>
      <c r="H61" s="306" t="n"/>
      <c r="I61" s="306" t="n"/>
      <c r="J61" s="306" t="n"/>
      <c r="K61" s="306" t="n"/>
      <c r="L61" s="306" t="n"/>
      <c r="M61" s="306" t="n"/>
      <c r="N61" s="306" t="n"/>
      <c r="O61" s="306" t="n"/>
      <c r="P61" s="306" t="n"/>
      <c r="Q61" s="306" t="n"/>
      <c r="R61" s="306" t="n"/>
      <c r="S61" s="306" t="n"/>
      <c r="T61" s="306" t="n"/>
      <c r="U61" s="306" t="n"/>
      <c r="V61" s="306" t="n"/>
      <c r="W61" s="306" t="n"/>
      <c r="X61" s="306" t="n"/>
      <c r="Y61" s="306" t="n"/>
      <c r="Z61" s="306" t="n"/>
      <c r="AA61" s="306" t="n"/>
      <c r="AB61" s="306" t="n"/>
      <c r="AC61" s="306" t="n"/>
      <c r="AD61" s="306" t="n"/>
      <c r="AE61" s="306" t="n"/>
      <c r="AF61" s="306" t="n"/>
      <c r="AG61" s="306" t="n"/>
      <c r="AH61" s="306" t="n"/>
      <c r="AI61" s="306" t="n"/>
      <c r="AJ61" s="306" t="n"/>
      <c r="AK61" s="306" t="n"/>
      <c r="AL61" s="306" t="n"/>
      <c r="AM61" s="306" t="n"/>
      <c r="AN61" s="306" t="n"/>
      <c r="AO61" s="306" t="n"/>
      <c r="AP61" s="306" t="n"/>
      <c r="AQ61" s="306" t="n"/>
      <c r="AR61" s="306" t="n"/>
      <c r="AS61" s="306" t="n"/>
      <c r="AT61" s="306" t="n"/>
      <c r="AU61" s="306" t="n"/>
      <c r="AV61" s="306" t="n"/>
      <c r="AW61" s="306" t="n"/>
      <c r="AX61" s="306" t="n"/>
      <c r="AY61" s="306" t="n"/>
      <c r="AZ61" s="306" t="n"/>
      <c r="BA61" s="306" t="n"/>
      <c r="BB61" s="306" t="n"/>
      <c r="BC61" s="306" t="n"/>
      <c r="BD61" s="306" t="n"/>
      <c r="BE61" s="306" t="n"/>
      <c r="BF61" s="306" t="n"/>
      <c r="BG61" s="306" t="n"/>
      <c r="BH61" s="306" t="n"/>
      <c r="BI61" s="306" t="n"/>
      <c r="BJ61" s="306" t="n"/>
      <c r="BK61" s="306" t="n"/>
      <c r="BL61" s="306" t="n"/>
      <c r="BM61" s="306" t="n"/>
      <c r="BN61" s="306" t="n"/>
      <c r="BO61" s="306" t="n"/>
      <c r="BP61" s="306" t="n"/>
      <c r="BQ61" s="306" t="n"/>
      <c r="BR61" s="306" t="n"/>
      <c r="BS61" s="306" t="n"/>
      <c r="BT61" s="306" t="n"/>
      <c r="BU61" s="306" t="n"/>
      <c r="BV61" s="306" t="n"/>
      <c r="BW61" s="306" t="n"/>
      <c r="BX61" s="306" t="n"/>
      <c r="BY61" s="306" t="n"/>
      <c r="BZ61" s="306" t="n"/>
      <c r="CA61" s="306" t="n"/>
      <c r="CB61" s="306" t="n"/>
      <c r="CC61" s="306" t="n"/>
      <c r="CD61" s="306" t="n"/>
    </row>
    <row r="62">
      <c r="B62" s="62" t="inlineStr">
        <is>
          <t>Memo:</t>
        </is>
      </c>
      <c r="D62" s="306" t="n"/>
      <c r="E62" s="306" t="n"/>
      <c r="F62" s="306" t="n"/>
      <c r="G62" s="306" t="n"/>
      <c r="H62" s="306" t="n"/>
      <c r="I62" s="306" t="n"/>
      <c r="J62" s="306" t="n"/>
      <c r="K62" s="306" t="n"/>
      <c r="L62" s="306" t="n"/>
      <c r="M62" s="306" t="n"/>
      <c r="N62" s="306" t="n"/>
      <c r="O62" s="306" t="n"/>
      <c r="P62" s="306" t="n"/>
      <c r="Q62" s="306" t="n"/>
      <c r="R62" s="306" t="n"/>
      <c r="S62" s="306" t="n"/>
      <c r="T62" s="306" t="n"/>
      <c r="U62" s="306" t="n"/>
      <c r="V62" s="306" t="n"/>
      <c r="W62" s="306" t="n"/>
      <c r="X62" s="306" t="n"/>
      <c r="Y62" s="306" t="n"/>
      <c r="Z62" s="306" t="n"/>
      <c r="AA62" s="306" t="n"/>
      <c r="AB62" s="306" t="n"/>
      <c r="AC62" s="306" t="n"/>
      <c r="AD62" s="306" t="n"/>
      <c r="AE62" s="306" t="n"/>
      <c r="AF62" s="306" t="n"/>
      <c r="AG62" s="306" t="n"/>
      <c r="AH62" s="306" t="n"/>
      <c r="AI62" s="306" t="n"/>
      <c r="AJ62" s="306" t="n"/>
      <c r="AK62" s="306" t="n"/>
      <c r="AL62" s="306" t="n"/>
      <c r="AM62" s="306" t="n"/>
      <c r="AN62" s="306" t="n"/>
      <c r="AO62" s="306" t="n"/>
      <c r="AP62" s="306" t="n"/>
      <c r="AQ62" s="306" t="n"/>
      <c r="AR62" s="306" t="n"/>
      <c r="AS62" s="306" t="n"/>
      <c r="AT62" s="306" t="n"/>
      <c r="AU62" s="306" t="n"/>
      <c r="AV62" s="306" t="n"/>
      <c r="AW62" s="306" t="n"/>
      <c r="AX62" s="306" t="n"/>
      <c r="AY62" s="306" t="n"/>
      <c r="AZ62" s="306" t="n"/>
      <c r="BA62" s="306" t="n"/>
      <c r="BB62" s="306" t="n"/>
      <c r="BC62" s="306" t="n"/>
      <c r="BD62" s="306" t="n"/>
      <c r="BE62" s="306" t="n"/>
      <c r="BF62" s="306" t="n"/>
      <c r="BG62" s="306" t="n"/>
      <c r="BH62" s="306" t="n"/>
      <c r="BI62" s="306" t="n"/>
      <c r="BJ62" s="306" t="n"/>
      <c r="BK62" s="306" t="n"/>
      <c r="BL62" s="306" t="n"/>
      <c r="BM62" s="306" t="n"/>
      <c r="BN62" s="306" t="n"/>
      <c r="BO62" s="306" t="n"/>
      <c r="BP62" s="306" t="n"/>
      <c r="BQ62" s="306" t="n"/>
      <c r="BR62" s="306" t="n"/>
      <c r="BS62" s="306" t="n"/>
      <c r="BT62" s="306" t="n"/>
      <c r="BU62" s="306" t="n"/>
      <c r="BV62" s="306" t="n"/>
      <c r="BW62" s="306" t="n"/>
      <c r="BX62" s="306" t="n"/>
      <c r="BY62" s="306" t="n"/>
      <c r="BZ62" s="306" t="n"/>
      <c r="CA62" s="306" t="n"/>
      <c r="CB62" s="306" t="n"/>
      <c r="CC62" s="306" t="n"/>
      <c r="CD62" s="306" t="n"/>
    </row>
    <row r="63">
      <c r="B63" s="60" t="inlineStr">
        <is>
          <t>Impact of 2Q22 Useful Life Change</t>
        </is>
      </c>
      <c r="D63" s="306" t="n"/>
      <c r="E63" s="306" t="n"/>
      <c r="F63" s="306" t="n"/>
      <c r="G63" s="306" t="n"/>
      <c r="H63" s="306" t="n"/>
      <c r="I63" s="306" t="n"/>
      <c r="J63" s="306" t="n"/>
      <c r="K63" s="306" t="n"/>
      <c r="L63" s="306" t="n"/>
      <c r="M63" s="306" t="n"/>
      <c r="N63" s="306" t="n"/>
      <c r="O63" s="306" t="n"/>
      <c r="P63" s="306" t="n"/>
      <c r="Q63" s="306" t="n"/>
      <c r="R63" s="306" t="n"/>
      <c r="S63" s="306" t="n"/>
      <c r="T63" s="306" t="n"/>
      <c r="U63" s="306" t="n"/>
      <c r="V63" s="306" t="n"/>
      <c r="W63" s="306" t="n"/>
      <c r="X63" s="306" t="n"/>
      <c r="Y63" s="306" t="n"/>
      <c r="Z63" s="306" t="n"/>
      <c r="AA63" s="306" t="n"/>
      <c r="AB63" s="306" t="n"/>
      <c r="AC63" s="306" t="n"/>
      <c r="AD63" s="306" t="n"/>
      <c r="AE63" s="306" t="n"/>
      <c r="AF63" s="306" t="n"/>
      <c r="AG63" s="306" t="n"/>
      <c r="AH63" s="306" t="n"/>
      <c r="AI63" s="306" t="n"/>
      <c r="AJ63" s="306" t="n"/>
      <c r="AK63" s="306" t="n"/>
      <c r="AL63" s="306" t="n"/>
      <c r="AM63" s="306" t="n"/>
      <c r="AN63" s="306" t="n"/>
      <c r="AO63" s="306" t="n"/>
      <c r="AP63" s="306" t="n"/>
      <c r="AQ63" s="306" t="n"/>
      <c r="AR63" s="306" t="n"/>
      <c r="AS63" s="306" t="n"/>
      <c r="AT63" s="306" t="n"/>
      <c r="AU63" s="306" t="n"/>
      <c r="AV63" s="306" t="n"/>
      <c r="AW63" s="306" t="n"/>
      <c r="AX63" s="306" t="n"/>
      <c r="AY63" s="306" t="n"/>
      <c r="AZ63" s="306" t="n"/>
      <c r="BA63" s="115" t="n">
        <v>252</v>
      </c>
      <c r="BB63" s="115">
        <f>482-BA63</f>
        <v/>
      </c>
      <c r="BC63" s="144" t="n">
        <v>210</v>
      </c>
      <c r="BD63" s="144" t="n">
        <v>190</v>
      </c>
      <c r="BE63" s="144" t="n">
        <v>0</v>
      </c>
      <c r="BF63" s="144" t="n">
        <v>0</v>
      </c>
      <c r="BG63" s="144" t="n">
        <v>0</v>
      </c>
      <c r="BH63" s="144" t="n">
        <v>0</v>
      </c>
      <c r="BI63" s="144" t="n">
        <v>0</v>
      </c>
      <c r="BJ63" s="144" t="n">
        <v>0</v>
      </c>
      <c r="BK63" s="144" t="n">
        <v>0</v>
      </c>
      <c r="BL63" s="306" t="n"/>
      <c r="BM63" s="306" t="n"/>
      <c r="BN63" s="306" t="n"/>
      <c r="BO63" s="306" t="n"/>
      <c r="BP63" s="306" t="n"/>
      <c r="BQ63" s="306" t="n"/>
      <c r="BR63" s="306" t="n"/>
      <c r="BS63" s="306" t="n"/>
      <c r="BT63" s="306" t="n"/>
      <c r="BU63" s="306" t="n"/>
      <c r="BV63" s="306" t="n"/>
      <c r="BW63" s="306" t="n"/>
      <c r="BX63" s="306" t="n"/>
      <c r="BY63" s="306" t="n"/>
      <c r="BZ63" s="306" t="n"/>
      <c r="CA63" s="306" t="n"/>
      <c r="CB63" s="100">
        <f>+SUM(AZ63:BC63)</f>
        <v/>
      </c>
      <c r="CC63" s="100">
        <f>+SUM(BD63:BG63)</f>
        <v/>
      </c>
      <c r="CD63" s="100">
        <f>+SUM(BH63:BK63)</f>
        <v/>
      </c>
    </row>
    <row r="64" ht="13.5" customHeight="1">
      <c r="B64" s="60" t="inlineStr">
        <is>
          <t>Impact of 4Q22 Useful Life Change</t>
        </is>
      </c>
      <c r="D64" s="306" t="n"/>
      <c r="E64" s="306" t="n"/>
      <c r="F64" s="306" t="n"/>
      <c r="G64" s="306" t="n"/>
      <c r="H64" s="306" t="n"/>
      <c r="I64" s="306" t="n"/>
      <c r="J64" s="306" t="n"/>
      <c r="K64" s="306" t="n"/>
      <c r="L64" s="306" t="n"/>
      <c r="M64" s="306" t="n"/>
      <c r="N64" s="306" t="n"/>
      <c r="O64" s="306" t="n"/>
      <c r="P64" s="306" t="n"/>
      <c r="Q64" s="306" t="n"/>
      <c r="R64" s="306" t="n"/>
      <c r="S64" s="306" t="n"/>
      <c r="T64" s="306" t="n"/>
      <c r="U64" s="306" t="n"/>
      <c r="V64" s="306" t="n"/>
      <c r="W64" s="306" t="n"/>
      <c r="X64" s="306" t="n"/>
      <c r="Y64" s="306" t="n"/>
      <c r="Z64" s="306" t="n"/>
      <c r="AA64" s="306" t="n"/>
      <c r="AB64" s="306" t="n"/>
      <c r="AC64" s="306" t="n"/>
      <c r="AD64" s="306" t="n"/>
      <c r="AE64" s="306" t="n"/>
      <c r="AF64" s="306" t="n"/>
      <c r="AG64" s="306" t="n"/>
      <c r="AH64" s="306" t="n"/>
      <c r="AI64" s="306" t="n"/>
      <c r="AJ64" s="306" t="n"/>
      <c r="AK64" s="306" t="n"/>
      <c r="AL64" s="306" t="n"/>
      <c r="AM64" s="306" t="n"/>
      <c r="AN64" s="306" t="n"/>
      <c r="AO64" s="306" t="n"/>
      <c r="AP64" s="306" t="n"/>
      <c r="AQ64" s="306" t="n"/>
      <c r="AR64" s="306" t="n"/>
      <c r="AS64" s="306" t="n"/>
      <c r="AT64" s="306" t="n"/>
      <c r="AU64" s="306" t="n"/>
      <c r="AV64" s="306" t="n"/>
      <c r="AW64" s="306" t="n"/>
      <c r="AX64" s="306" t="n"/>
      <c r="AY64" s="306" t="n"/>
      <c r="AZ64" s="306" t="n"/>
      <c r="BA64" s="192" t="n">
        <v>0</v>
      </c>
      <c r="BB64" s="192" t="n">
        <v>0</v>
      </c>
      <c r="BC64" s="102">
        <f>+BC65-BC63</f>
        <v/>
      </c>
      <c r="BD64" s="103" t="n">
        <v>150</v>
      </c>
      <c r="BE64" s="103" t="n">
        <v>150</v>
      </c>
      <c r="BF64" s="103" t="n">
        <v>150</v>
      </c>
      <c r="BG64" s="103" t="n">
        <v>0</v>
      </c>
      <c r="BH64" s="103" t="n">
        <v>0</v>
      </c>
      <c r="BI64" s="103" t="n">
        <v>0</v>
      </c>
      <c r="BJ64" s="103" t="n">
        <v>0</v>
      </c>
      <c r="BK64" s="103" t="n">
        <v>0</v>
      </c>
      <c r="BL64" s="306" t="n"/>
      <c r="BM64" s="306" t="n"/>
      <c r="BN64" s="306" t="n"/>
      <c r="BO64" s="306" t="n"/>
      <c r="BP64" s="306" t="n"/>
      <c r="BQ64" s="306" t="n"/>
      <c r="BR64" s="306" t="n"/>
      <c r="BS64" s="306" t="n"/>
      <c r="BT64" s="306" t="n"/>
      <c r="BU64" s="306" t="n"/>
      <c r="BV64" s="306" t="n"/>
      <c r="BW64" s="306" t="n"/>
      <c r="BX64" s="306" t="n"/>
      <c r="BY64" s="306" t="n"/>
      <c r="BZ64" s="306" t="n"/>
      <c r="CA64" s="306" t="n"/>
      <c r="CB64" s="102">
        <f>+SUM(AZ64:BC64)</f>
        <v/>
      </c>
      <c r="CC64" s="102">
        <f>+SUM(BD64:BG64)</f>
        <v/>
      </c>
      <c r="CD64" s="102">
        <f>+SUM(BH64:BK64)</f>
        <v/>
      </c>
    </row>
    <row r="65">
      <c r="B65" s="101" t="inlineStr">
        <is>
          <t>Total Impact of Useful Life Change</t>
        </is>
      </c>
      <c r="D65" s="306" t="n"/>
      <c r="E65" s="306" t="n"/>
      <c r="F65" s="306" t="n"/>
      <c r="G65" s="306" t="n"/>
      <c r="H65" s="306" t="n"/>
      <c r="I65" s="306" t="n"/>
      <c r="J65" s="306" t="n"/>
      <c r="K65" s="306" t="n"/>
      <c r="L65" s="306" t="n"/>
      <c r="M65" s="306" t="n"/>
      <c r="N65" s="306" t="n"/>
      <c r="O65" s="306" t="n"/>
      <c r="P65" s="306" t="n"/>
      <c r="Q65" s="306" t="n"/>
      <c r="R65" s="306" t="n"/>
      <c r="S65" s="306" t="n"/>
      <c r="T65" s="306" t="n"/>
      <c r="U65" s="306" t="n"/>
      <c r="V65" s="306" t="n"/>
      <c r="W65" s="306" t="n"/>
      <c r="X65" s="306" t="n"/>
      <c r="Y65" s="306" t="n"/>
      <c r="Z65" s="306" t="n"/>
      <c r="AA65" s="306" t="n"/>
      <c r="AB65" s="306" t="n"/>
      <c r="AC65" s="306" t="n"/>
      <c r="AD65" s="306" t="n"/>
      <c r="AE65" s="306" t="n"/>
      <c r="AF65" s="306" t="n"/>
      <c r="AG65" s="306" t="n"/>
      <c r="AH65" s="306" t="n"/>
      <c r="AI65" s="306" t="n"/>
      <c r="AJ65" s="306" t="n"/>
      <c r="AK65" s="306" t="n"/>
      <c r="AL65" s="306" t="n"/>
      <c r="AM65" s="306" t="n"/>
      <c r="AN65" s="306" t="n"/>
      <c r="AO65" s="306" t="n"/>
      <c r="AP65" s="306" t="n"/>
      <c r="AQ65" s="306" t="n"/>
      <c r="AR65" s="306" t="n"/>
      <c r="AS65" s="306" t="n"/>
      <c r="AT65" s="306" t="n"/>
      <c r="AU65" s="306" t="n"/>
      <c r="AV65" s="306" t="n"/>
      <c r="AW65" s="306" t="n"/>
      <c r="AX65" s="306" t="n"/>
      <c r="AY65" s="306" t="n"/>
      <c r="AZ65" s="306" t="n"/>
      <c r="BA65" s="191">
        <f>SUM(BA63:BA64)</f>
        <v/>
      </c>
      <c r="BB65" s="191">
        <f>SUM(BB63:BB64)</f>
        <v/>
      </c>
      <c r="BC65" s="115">
        <f>860-SUM(BA63:BB63)</f>
        <v/>
      </c>
      <c r="BD65" s="191">
        <f>SUM(BD63:BD64)</f>
        <v/>
      </c>
      <c r="BE65" s="191">
        <f>SUM(BE63:BE64)</f>
        <v/>
      </c>
      <c r="BF65" s="191">
        <f>SUM(BF63:BF64)</f>
        <v/>
      </c>
      <c r="BG65" s="191">
        <f>SUM(BG63:BG64)</f>
        <v/>
      </c>
      <c r="BH65" s="191">
        <f>SUM(BH63:BH64)</f>
        <v/>
      </c>
      <c r="BI65" s="191">
        <f>SUM(BI63:BI64)</f>
        <v/>
      </c>
      <c r="BJ65" s="191">
        <f>SUM(BJ63:BJ64)</f>
        <v/>
      </c>
      <c r="BK65" s="191">
        <f>SUM(BK63:BK64)</f>
        <v/>
      </c>
      <c r="BL65" s="306" t="n"/>
      <c r="BM65" s="306" t="n"/>
      <c r="BN65" s="306" t="n"/>
      <c r="BO65" s="306" t="n"/>
      <c r="BP65" s="306" t="n"/>
      <c r="BQ65" s="306" t="n"/>
      <c r="BR65" s="306" t="n"/>
      <c r="BS65" s="306" t="n"/>
      <c r="BT65" s="306" t="n"/>
      <c r="BU65" s="306" t="n"/>
      <c r="BV65" s="306" t="n"/>
      <c r="BW65" s="306" t="n"/>
      <c r="BX65" s="306" t="n"/>
      <c r="BY65" s="306" t="n"/>
      <c r="BZ65" s="306" t="n"/>
      <c r="CA65" s="306" t="n"/>
      <c r="CB65" s="193">
        <f>+SUM(AZ65:BC65)</f>
        <v/>
      </c>
      <c r="CC65" s="193">
        <f>+SUM(BD65:BG65)</f>
        <v/>
      </c>
      <c r="CD65" s="193">
        <f>+SUM(BH65:BK65)</f>
        <v/>
      </c>
    </row>
    <row r="66">
      <c r="B66" s="67" t="inlineStr">
        <is>
          <t>CRC EBIT Growth Impact</t>
        </is>
      </c>
      <c r="D66" s="306" t="n"/>
      <c r="E66" s="306" t="n"/>
      <c r="F66" s="306" t="n"/>
      <c r="G66" s="306" t="n"/>
      <c r="H66" s="306" t="n"/>
      <c r="I66" s="306" t="n"/>
      <c r="J66" s="306" t="n"/>
      <c r="K66" s="306" t="n"/>
      <c r="L66" s="306" t="n"/>
      <c r="M66" s="306" t="n"/>
      <c r="N66" s="306" t="n"/>
      <c r="O66" s="306" t="n"/>
      <c r="P66" s="306" t="n"/>
      <c r="Q66" s="306" t="n"/>
      <c r="R66" s="306" t="n"/>
      <c r="S66" s="306" t="n"/>
      <c r="T66" s="306" t="n"/>
      <c r="U66" s="306" t="n"/>
      <c r="V66" s="306" t="n"/>
      <c r="W66" s="306" t="n"/>
      <c r="X66" s="306" t="n"/>
      <c r="Y66" s="306" t="n"/>
      <c r="Z66" s="306" t="n"/>
      <c r="AA66" s="306" t="n"/>
      <c r="AB66" s="306" t="n"/>
      <c r="AC66" s="306" t="n"/>
      <c r="AD66" s="306" t="n"/>
      <c r="AE66" s="306" t="n"/>
      <c r="AF66" s="306" t="n"/>
      <c r="AG66" s="306" t="n"/>
      <c r="AH66" s="306" t="n"/>
      <c r="AI66" s="306" t="n"/>
      <c r="AJ66" s="306" t="n"/>
      <c r="AK66" s="306" t="n"/>
      <c r="AL66" s="306" t="n"/>
      <c r="AM66" s="306" t="n"/>
      <c r="AN66" s="306" t="n"/>
      <c r="AO66" s="306" t="n"/>
      <c r="AP66" s="306" t="n"/>
      <c r="AQ66" s="306" t="n"/>
      <c r="AR66" s="306" t="n"/>
      <c r="AS66" s="306" t="n"/>
      <c r="AT66" s="306" t="n"/>
      <c r="AU66" s="306" t="n"/>
      <c r="AV66" s="306" t="n"/>
      <c r="AW66" s="306" t="n"/>
      <c r="AX66" s="306" t="n"/>
      <c r="AY66" s="306" t="n"/>
      <c r="AZ66" s="306" t="n"/>
      <c r="BA66" s="304">
        <f>+BA65/AW52</f>
        <v/>
      </c>
      <c r="BB66" s="304">
        <f>+BB65/AX52</f>
        <v/>
      </c>
      <c r="BC66" s="304">
        <f>+BC65/AY52</f>
        <v/>
      </c>
      <c r="BD66" s="304">
        <f>+BD65/AZ52</f>
        <v/>
      </c>
      <c r="BE66" s="304">
        <f>+BE65/BA52</f>
        <v/>
      </c>
      <c r="BF66" s="304">
        <f>+BF65/BB52</f>
        <v/>
      </c>
      <c r="BG66" s="304">
        <f>+BG65/BC52</f>
        <v/>
      </c>
      <c r="BH66" s="304">
        <f>+BH65/BD52</f>
        <v/>
      </c>
      <c r="BI66" s="304">
        <f>+BI65/BE52</f>
        <v/>
      </c>
      <c r="BJ66" s="304">
        <f>+BJ65/BF52</f>
        <v/>
      </c>
      <c r="BK66" s="304">
        <f>+BK65/BG52</f>
        <v/>
      </c>
      <c r="BL66" s="306" t="n"/>
      <c r="BM66" s="306" t="n"/>
      <c r="BN66" s="306" t="n"/>
      <c r="BO66" s="306" t="n"/>
      <c r="BP66" s="306" t="n"/>
      <c r="BQ66" s="306" t="n"/>
      <c r="BR66" s="306" t="n"/>
      <c r="BS66" s="306" t="n"/>
      <c r="BT66" s="306" t="n"/>
      <c r="BU66" s="306" t="n"/>
      <c r="BV66" s="306" t="n"/>
      <c r="BW66" s="306" t="n"/>
      <c r="BX66" s="306" t="n"/>
      <c r="BY66" s="306" t="n"/>
      <c r="BZ66" s="306" t="n"/>
      <c r="CA66" s="306" t="n"/>
      <c r="CB66" s="304">
        <f>+CB65/CA52</f>
        <v/>
      </c>
      <c r="CC66" s="304">
        <f>+CC65/CB52</f>
        <v/>
      </c>
      <c r="CD66" s="304">
        <f>+CD65/CC52</f>
        <v/>
      </c>
    </row>
    <row r="67">
      <c r="B67" s="101" t="n"/>
      <c r="H67" s="49" t="n"/>
      <c r="I67" s="49" t="n"/>
      <c r="J67" s="49" t="n"/>
      <c r="K67" s="49" t="n"/>
      <c r="L67" s="49" t="n"/>
      <c r="AB67" s="49" t="n"/>
      <c r="AC67" s="49" t="n"/>
      <c r="AD67" s="49" t="n"/>
      <c r="BF67" s="55" t="n"/>
      <c r="BG67" s="64" t="n"/>
      <c r="BQ67" s="49" t="n"/>
    </row>
    <row r="68">
      <c r="B68" s="62" t="inlineStr">
        <is>
          <t>Memo:</t>
        </is>
      </c>
      <c r="H68" s="49" t="n"/>
      <c r="I68" s="49" t="n"/>
      <c r="J68" s="49" t="n"/>
      <c r="K68" s="49" t="n"/>
      <c r="L68" s="49" t="n"/>
      <c r="AB68" s="49" t="n"/>
      <c r="AC68" s="49" t="n"/>
      <c r="AD68" s="49" t="n"/>
      <c r="AJ68" s="64" t="n"/>
      <c r="AK68" s="56" t="n"/>
      <c r="AL68" s="56" t="n"/>
      <c r="AM68" s="56" t="n"/>
      <c r="AN68" s="56" t="n"/>
      <c r="AO68" s="56" t="n"/>
      <c r="AP68" s="56" t="n"/>
      <c r="AQ68" s="56" t="n"/>
      <c r="AR68" s="56" t="n"/>
      <c r="AS68" s="56" t="n"/>
      <c r="AT68" s="56" t="n"/>
      <c r="AU68" s="56" t="n"/>
      <c r="AV68" s="56" t="n"/>
      <c r="AW68" s="56" t="n"/>
      <c r="AX68" s="56" t="n"/>
      <c r="AY68" s="56" t="n"/>
      <c r="AZ68" s="56" t="n"/>
      <c r="BA68" s="56" t="n"/>
      <c r="BB68" s="56" t="n"/>
      <c r="BC68" s="56" t="n"/>
      <c r="BD68" s="56" t="n"/>
      <c r="BE68" s="56" t="n"/>
      <c r="BF68" s="56" t="n"/>
      <c r="BG68" s="56" t="n"/>
      <c r="BH68" s="56" t="n"/>
      <c r="BI68" s="56" t="n"/>
      <c r="BJ68" s="56" t="n"/>
      <c r="BK68" s="56" t="n"/>
      <c r="BQ68" s="49" t="n"/>
      <c r="BY68" s="56" t="n"/>
      <c r="BZ68" s="56" t="n"/>
      <c r="CA68" s="56" t="n"/>
      <c r="CB68" s="56" t="n"/>
      <c r="CC68" s="56" t="n"/>
      <c r="CD68" s="56" t="n"/>
    </row>
    <row r="69" ht="13.5" customFormat="1" customHeight="1" s="76">
      <c r="B69" s="60" t="inlineStr">
        <is>
          <t>D&amp;A</t>
        </is>
      </c>
      <c r="G69" s="102" t="n"/>
      <c r="H69" s="102">
        <f>+H509</f>
        <v/>
      </c>
      <c r="I69" s="102">
        <f>+I509</f>
        <v/>
      </c>
      <c r="J69" s="102">
        <f>+J509</f>
        <v/>
      </c>
      <c r="K69" s="102">
        <f>+K509</f>
        <v/>
      </c>
      <c r="L69" s="102">
        <f>+L509</f>
        <v/>
      </c>
      <c r="M69" s="102">
        <f>+M509</f>
        <v/>
      </c>
      <c r="N69" s="102">
        <f>+N509</f>
        <v/>
      </c>
      <c r="O69" s="102">
        <f>+O509</f>
        <v/>
      </c>
      <c r="P69" s="102">
        <f>+P509</f>
        <v/>
      </c>
      <c r="Q69" s="102">
        <f>+Q509</f>
        <v/>
      </c>
      <c r="R69" s="102">
        <f>+R509</f>
        <v/>
      </c>
      <c r="S69" s="102">
        <f>+S509</f>
        <v/>
      </c>
      <c r="T69" s="102">
        <f>+T509</f>
        <v/>
      </c>
      <c r="U69" s="102">
        <f>+U509</f>
        <v/>
      </c>
      <c r="V69" s="102">
        <f>+V509</f>
        <v/>
      </c>
      <c r="W69" s="102">
        <f>+W509</f>
        <v/>
      </c>
      <c r="X69" s="102">
        <f>+X509</f>
        <v/>
      </c>
      <c r="Y69" s="102">
        <f>+Y509</f>
        <v/>
      </c>
      <c r="Z69" s="102">
        <f>+Z509</f>
        <v/>
      </c>
      <c r="AA69" s="102">
        <f>+AA509</f>
        <v/>
      </c>
      <c r="AB69" s="102">
        <f>+AB509</f>
        <v/>
      </c>
      <c r="AC69" s="102">
        <f>+AC509</f>
        <v/>
      </c>
      <c r="AD69" s="102">
        <f>+AD509</f>
        <v/>
      </c>
      <c r="AE69" s="102">
        <f>+AE509</f>
        <v/>
      </c>
      <c r="AF69" s="102">
        <f>+AF509</f>
        <v/>
      </c>
      <c r="AG69" s="102">
        <f>+AG509</f>
        <v/>
      </c>
      <c r="AH69" s="102">
        <f>+AH509</f>
        <v/>
      </c>
      <c r="AI69" s="102">
        <f>+AI509</f>
        <v/>
      </c>
      <c r="AJ69" s="102">
        <f>+AJ509</f>
        <v/>
      </c>
      <c r="AK69" s="102">
        <f>+AK509</f>
        <v/>
      </c>
      <c r="AL69" s="102">
        <f>+AL509</f>
        <v/>
      </c>
      <c r="AM69" s="102">
        <f>+AM509</f>
        <v/>
      </c>
      <c r="AN69" s="102">
        <f>+AN509</f>
        <v/>
      </c>
      <c r="AO69" s="102">
        <f>+AO509</f>
        <v/>
      </c>
      <c r="AP69" s="102">
        <f>+AP509</f>
        <v/>
      </c>
      <c r="AQ69" s="102">
        <f>+AQ509</f>
        <v/>
      </c>
      <c r="AR69" s="102">
        <f>+AR509</f>
        <v/>
      </c>
      <c r="AS69" s="102">
        <f>+AS509</f>
        <v/>
      </c>
      <c r="AT69" s="102">
        <f>+AT509</f>
        <v/>
      </c>
      <c r="AU69" s="102">
        <f>+AU509</f>
        <v/>
      </c>
      <c r="AV69" s="102">
        <f>+AV509</f>
        <v/>
      </c>
      <c r="AW69" s="102">
        <f>+AW509</f>
        <v/>
      </c>
      <c r="AX69" s="102">
        <f>+AX509</f>
        <v/>
      </c>
      <c r="AY69" s="102">
        <f>+AY509</f>
        <v/>
      </c>
      <c r="AZ69" s="102">
        <f>+AZ509</f>
        <v/>
      </c>
      <c r="BA69" s="102">
        <f>+BA509</f>
        <v/>
      </c>
      <c r="BB69" s="102">
        <f>+BB509</f>
        <v/>
      </c>
      <c r="BC69" s="102">
        <f>+BC509</f>
        <v/>
      </c>
      <c r="BD69" s="102">
        <f>+BD509</f>
        <v/>
      </c>
      <c r="BE69" s="102">
        <f>+BE509</f>
        <v/>
      </c>
      <c r="BF69" s="102">
        <f>+BF509</f>
        <v/>
      </c>
      <c r="BG69" s="102">
        <f>+BG509</f>
        <v/>
      </c>
      <c r="BH69" s="102">
        <f>+BH509</f>
        <v/>
      </c>
      <c r="BI69" s="102">
        <f>+BI509</f>
        <v/>
      </c>
      <c r="BJ69" s="103">
        <f>+BI69+325</f>
        <v/>
      </c>
      <c r="BK69" s="103">
        <f>('Simple Model - Case 1'!$J$29-SUM(BH69:BJ69))</f>
        <v/>
      </c>
      <c r="BO69" s="102">
        <f>+BO509</f>
        <v/>
      </c>
      <c r="BP69" s="102">
        <f>+BP509</f>
        <v/>
      </c>
      <c r="BQ69" s="77">
        <f>+SUM(H69:K69)</f>
        <v/>
      </c>
      <c r="BR69" s="77">
        <f>+SUM(L69:O69)</f>
        <v/>
      </c>
      <c r="BS69" s="77">
        <f>+SUM(P69:S69)</f>
        <v/>
      </c>
      <c r="BT69" s="77">
        <f>+SUM(T69:W69)</f>
        <v/>
      </c>
      <c r="BU69" s="77">
        <f>+SUM(X69:AA69)</f>
        <v/>
      </c>
      <c r="BV69" s="77">
        <f>+SUM(AB69:AE69)</f>
        <v/>
      </c>
      <c r="BW69" s="77">
        <f>+SUM(AF69:AI69)</f>
        <v/>
      </c>
      <c r="BX69" s="77">
        <f>SUM(AJ69:AM69)</f>
        <v/>
      </c>
      <c r="BY69" s="77">
        <f>+SUM(AN69:AQ69)</f>
        <v/>
      </c>
      <c r="BZ69" s="77">
        <f>+SUM(AR69:AU69)</f>
        <v/>
      </c>
      <c r="CA69" s="77">
        <f>+SUM(AV69:AY69)</f>
        <v/>
      </c>
      <c r="CB69" s="77">
        <f>+SUM(AZ69:BC69)</f>
        <v/>
      </c>
      <c r="CC69" s="77">
        <f>+SUM(BD69:BG69)</f>
        <v/>
      </c>
      <c r="CD69" s="77">
        <f>+SUM(BH69:BK69)</f>
        <v/>
      </c>
    </row>
    <row r="70" ht="10.5" customFormat="1" customHeight="1" s="50">
      <c r="B70" s="141" t="inlineStr">
        <is>
          <t>CRC EBITDA</t>
        </is>
      </c>
      <c r="H70" s="142">
        <f>+H52+H69</f>
        <v/>
      </c>
      <c r="I70" s="142">
        <f>+I52+I69</f>
        <v/>
      </c>
      <c r="J70" s="142">
        <f>+J52+J69</f>
        <v/>
      </c>
      <c r="K70" s="142">
        <f>+K52+K69</f>
        <v/>
      </c>
      <c r="L70" s="142">
        <f>+L52+L69</f>
        <v/>
      </c>
      <c r="M70" s="142">
        <f>+M52+M69</f>
        <v/>
      </c>
      <c r="N70" s="142">
        <f>+N52+N69</f>
        <v/>
      </c>
      <c r="O70" s="142">
        <f>+O52+O69</f>
        <v/>
      </c>
      <c r="P70" s="142">
        <f>+P52+P69</f>
        <v/>
      </c>
      <c r="Q70" s="142">
        <f>+Q52+Q69</f>
        <v/>
      </c>
      <c r="R70" s="142">
        <f>+R52+R69</f>
        <v/>
      </c>
      <c r="S70" s="142">
        <f>+S52+S69</f>
        <v/>
      </c>
      <c r="T70" s="142">
        <f>+T52+T69</f>
        <v/>
      </c>
      <c r="U70" s="142">
        <f>+U52+U69</f>
        <v/>
      </c>
      <c r="V70" s="142">
        <f>+V52+V69</f>
        <v/>
      </c>
      <c r="W70" s="142">
        <f>+W52+W69</f>
        <v/>
      </c>
      <c r="X70" s="142">
        <f>+X52+X69</f>
        <v/>
      </c>
      <c r="Y70" s="142">
        <f>+Y52+Y69</f>
        <v/>
      </c>
      <c r="Z70" s="142">
        <f>+Z52+Z69</f>
        <v/>
      </c>
      <c r="AA70" s="142">
        <f>+AA52+AA69</f>
        <v/>
      </c>
      <c r="AB70" s="142">
        <f>+AB52+AB69</f>
        <v/>
      </c>
      <c r="AC70" s="142">
        <f>+AC52+AC69</f>
        <v/>
      </c>
      <c r="AD70" s="142">
        <f>+AD52+AD69</f>
        <v/>
      </c>
      <c r="AE70" s="142">
        <f>+AE52+AE69</f>
        <v/>
      </c>
      <c r="AF70" s="142">
        <f>+AF52+AF69</f>
        <v/>
      </c>
      <c r="AG70" s="142">
        <f>+AG52+AG69</f>
        <v/>
      </c>
      <c r="AH70" s="142">
        <f>+AH52+AH69</f>
        <v/>
      </c>
      <c r="AI70" s="142">
        <f>+AI52+AI69</f>
        <v/>
      </c>
      <c r="AJ70" s="142">
        <f>+AJ52+AJ69</f>
        <v/>
      </c>
      <c r="AK70" s="142">
        <f>+AK52+AK69</f>
        <v/>
      </c>
      <c r="AL70" s="142">
        <f>+AL52+AL69</f>
        <v/>
      </c>
      <c r="AM70" s="142">
        <f>+AM52+AM69</f>
        <v/>
      </c>
      <c r="AN70" s="142">
        <f>+AN52+AN69</f>
        <v/>
      </c>
      <c r="AO70" s="142">
        <f>+AO52+AO69</f>
        <v/>
      </c>
      <c r="AP70" s="142">
        <f>+AP52+AP69</f>
        <v/>
      </c>
      <c r="AQ70" s="142">
        <f>+AQ52+AQ69</f>
        <v/>
      </c>
      <c r="AR70" s="142">
        <f>+AR52+AR69</f>
        <v/>
      </c>
      <c r="AS70" s="142">
        <f>+AS52+AS69</f>
        <v/>
      </c>
      <c r="AT70" s="142">
        <f>+AT52+AT69</f>
        <v/>
      </c>
      <c r="AU70" s="142">
        <f>+AU52+AU69</f>
        <v/>
      </c>
      <c r="AV70" s="142">
        <f>+AV52+AV69</f>
        <v/>
      </c>
      <c r="AW70" s="142">
        <f>+AW52+AW69</f>
        <v/>
      </c>
      <c r="AX70" s="142">
        <f>+AX52+AX69</f>
        <v/>
      </c>
      <c r="AY70" s="142">
        <f>+AY52+AY69</f>
        <v/>
      </c>
      <c r="AZ70" s="142">
        <f>+AZ52+AZ69</f>
        <v/>
      </c>
      <c r="BA70" s="142">
        <f>+BA52+BA69</f>
        <v/>
      </c>
      <c r="BB70" s="142">
        <f>+BB52+BB69</f>
        <v/>
      </c>
      <c r="BC70" s="142">
        <f>+BC52+BC69</f>
        <v/>
      </c>
      <c r="BD70" s="142">
        <f>+BD52+BD69</f>
        <v/>
      </c>
      <c r="BE70" s="142">
        <f>+BE52+BE69</f>
        <v/>
      </c>
      <c r="BF70" s="142">
        <f>+BF52+BF69</f>
        <v/>
      </c>
      <c r="BG70" s="142">
        <f>+BG52+BG69</f>
        <v/>
      </c>
      <c r="BH70" s="142">
        <f>+BH52+BH69</f>
        <v/>
      </c>
      <c r="BI70" s="142">
        <f>+BI52+BI69</f>
        <v/>
      </c>
      <c r="BJ70" s="142">
        <f>+BJ52+BJ69</f>
        <v/>
      </c>
      <c r="BK70" s="142">
        <f>+BK52+BK69</f>
        <v/>
      </c>
      <c r="BO70" s="142">
        <f>+BO52+BO69</f>
        <v/>
      </c>
      <c r="BP70" s="142">
        <f>+BP52+BP69</f>
        <v/>
      </c>
      <c r="BQ70" s="142">
        <f>+BQ52+BQ69</f>
        <v/>
      </c>
      <c r="BR70" s="142">
        <f>+BR52+BR69</f>
        <v/>
      </c>
      <c r="BS70" s="142">
        <f>+BS52+BS69</f>
        <v/>
      </c>
      <c r="BT70" s="142">
        <f>+BT52+BT69</f>
        <v/>
      </c>
      <c r="BU70" s="142">
        <f>+BU52+BU69</f>
        <v/>
      </c>
      <c r="BV70" s="142">
        <f>+BV52+BV69</f>
        <v/>
      </c>
      <c r="BW70" s="142">
        <f>+SUM(AF70:AI70)</f>
        <v/>
      </c>
      <c r="BX70" s="132">
        <f>SUM(AJ70:AM70)</f>
        <v/>
      </c>
      <c r="BY70" s="132">
        <f>+SUM(AN70:AQ70)</f>
        <v/>
      </c>
      <c r="BZ70" s="132">
        <f>+SUM(AR70:AU70)</f>
        <v/>
      </c>
      <c r="CA70" s="132">
        <f>+SUM(AV70:AY70)</f>
        <v/>
      </c>
      <c r="CB70" s="132">
        <f>+SUM(AZ70:BC70)</f>
        <v/>
      </c>
      <c r="CC70" s="132">
        <f>+SUM(BD70:BG70)</f>
        <v/>
      </c>
      <c r="CD70" s="132">
        <f>+SUM(BH70:BK70)</f>
        <v/>
      </c>
    </row>
    <row r="71">
      <c r="B71" s="67" t="inlineStr">
        <is>
          <t>Y/Y % Change</t>
        </is>
      </c>
      <c r="H71" s="304" t="n"/>
      <c r="I71" s="304" t="n"/>
      <c r="J71" s="304" t="n"/>
      <c r="K71" s="304" t="n"/>
      <c r="L71" s="304">
        <f>+L70/H70-1</f>
        <v/>
      </c>
      <c r="M71" s="304">
        <f>+M70/I70-1</f>
        <v/>
      </c>
      <c r="N71" s="304">
        <f>+N70/J70-1</f>
        <v/>
      </c>
      <c r="O71" s="304">
        <f>+O70/K70-1</f>
        <v/>
      </c>
      <c r="P71" s="304">
        <f>+P70/L70-1</f>
        <v/>
      </c>
      <c r="Q71" s="304">
        <f>+Q70/M70-1</f>
        <v/>
      </c>
      <c r="R71" s="304">
        <f>+R70/N70-1</f>
        <v/>
      </c>
      <c r="S71" s="304">
        <f>+S70/O70-1</f>
        <v/>
      </c>
      <c r="T71" s="304">
        <f>+T70/P70-1</f>
        <v/>
      </c>
      <c r="U71" s="304">
        <f>+U70/Q70-1</f>
        <v/>
      </c>
      <c r="V71" s="304">
        <f>+V70/R70-1</f>
        <v/>
      </c>
      <c r="W71" s="304">
        <f>+W70/S70-1</f>
        <v/>
      </c>
      <c r="X71" s="304">
        <f>+X70/T70-1</f>
        <v/>
      </c>
      <c r="Y71" s="304">
        <f>+Y70/U70-1</f>
        <v/>
      </c>
      <c r="Z71" s="304">
        <f>+Z70/V70-1</f>
        <v/>
      </c>
      <c r="AA71" s="304">
        <f>+AA70/W70-1</f>
        <v/>
      </c>
      <c r="AB71" s="304">
        <f>+AB70/X70-1</f>
        <v/>
      </c>
      <c r="AC71" s="304">
        <f>+AC70/Y70-1</f>
        <v/>
      </c>
      <c r="AD71" s="304">
        <f>+AD70/Z70-1</f>
        <v/>
      </c>
      <c r="AE71" s="304">
        <f>+AE70/AA70-1</f>
        <v/>
      </c>
      <c r="AF71" s="304">
        <f>+AF70/AB70-1</f>
        <v/>
      </c>
      <c r="AG71" s="304">
        <f>+AG70/AC70-1</f>
        <v/>
      </c>
      <c r="AH71" s="304">
        <f>+AH70/AD70-1</f>
        <v/>
      </c>
      <c r="AI71" s="304">
        <f>+AI70/AE70-1</f>
        <v/>
      </c>
      <c r="AJ71" s="304">
        <f>+AJ70/AF70-1</f>
        <v/>
      </c>
      <c r="AK71" s="304">
        <f>+AK70/AG70-1</f>
        <v/>
      </c>
      <c r="AL71" s="304">
        <f>+AL70/AH70-1</f>
        <v/>
      </c>
      <c r="AM71" s="304">
        <f>+AM70/AI70-1</f>
        <v/>
      </c>
      <c r="AN71" s="304">
        <f>+AN70/AJ70-1</f>
        <v/>
      </c>
      <c r="AO71" s="304">
        <f>+AO70/AK70-1</f>
        <v/>
      </c>
      <c r="AP71" s="304">
        <f>+AP70/AL70-1</f>
        <v/>
      </c>
      <c r="AQ71" s="304">
        <f>+AQ70/AM70-1</f>
        <v/>
      </c>
      <c r="AR71" s="304">
        <f>+AR70/AN70-1</f>
        <v/>
      </c>
      <c r="AS71" s="304">
        <f>+AS70/AO70-1</f>
        <v/>
      </c>
      <c r="AT71" s="304">
        <f>+AT70/AP70-1</f>
        <v/>
      </c>
      <c r="AU71" s="304">
        <f>+AU70/AQ70-1</f>
        <v/>
      </c>
      <c r="AV71" s="304">
        <f>+AV70/AR70-1</f>
        <v/>
      </c>
      <c r="AW71" s="304">
        <f>+AW70/AS70-1</f>
        <v/>
      </c>
      <c r="AX71" s="304">
        <f>+AX70/AT70-1</f>
        <v/>
      </c>
      <c r="AY71" s="304">
        <f>+AY70/AU70-1</f>
        <v/>
      </c>
      <c r="AZ71" s="304">
        <f>+AZ70/AV70-1</f>
        <v/>
      </c>
      <c r="BA71" s="304">
        <f>+BA70/AW70-1</f>
        <v/>
      </c>
      <c r="BB71" s="304">
        <f>+BB70/AX70-1</f>
        <v/>
      </c>
      <c r="BC71" s="304">
        <f>+BC70/AY70-1</f>
        <v/>
      </c>
      <c r="BD71" s="304">
        <f>+BD70/AZ70-1</f>
        <v/>
      </c>
      <c r="BE71" s="304">
        <f>+BE70/BA70-1</f>
        <v/>
      </c>
      <c r="BF71" s="304">
        <f>+BF70/BB70-1</f>
        <v/>
      </c>
      <c r="BG71" s="304">
        <f>+BG70/BC70-1</f>
        <v/>
      </c>
      <c r="BH71" s="304">
        <f>+BH70/BD70-1</f>
        <v/>
      </c>
      <c r="BI71" s="304">
        <f>+BI70/BE70-1</f>
        <v/>
      </c>
      <c r="BJ71" s="304">
        <f>+BJ70/BF70-1</f>
        <v/>
      </c>
      <c r="BK71" s="304">
        <f>+BK70/BG70-1</f>
        <v/>
      </c>
      <c r="BL71" s="304" t="n"/>
      <c r="BM71" s="304" t="n"/>
      <c r="BN71" s="304" t="n"/>
      <c r="BO71" s="304" t="n"/>
      <c r="BP71" s="304">
        <f>+BP70/BO70-1</f>
        <v/>
      </c>
      <c r="BQ71" s="304">
        <f>+BQ70/BP70-1</f>
        <v/>
      </c>
      <c r="BR71" s="304">
        <f>+BR70/BQ70-1</f>
        <v/>
      </c>
      <c r="BS71" s="304">
        <f>+BS70/BR70-1</f>
        <v/>
      </c>
      <c r="BT71" s="304">
        <f>+BT70/BS70-1</f>
        <v/>
      </c>
      <c r="BU71" s="304">
        <f>+BU70/BT70-1</f>
        <v/>
      </c>
      <c r="BV71" s="304">
        <f>+BV70/BU70-1</f>
        <v/>
      </c>
      <c r="BW71" s="304">
        <f>+BW70/BV70-1</f>
        <v/>
      </c>
      <c r="BX71" s="304">
        <f>+BX70/BW70-1</f>
        <v/>
      </c>
      <c r="BY71" s="304">
        <f>+BY70/BX70-1</f>
        <v/>
      </c>
      <c r="BZ71" s="304">
        <f>+BZ70/BY70-1</f>
        <v/>
      </c>
      <c r="CA71" s="304">
        <f>+CA70/BZ70-1</f>
        <v/>
      </c>
      <c r="CB71" s="304">
        <f>+CB70/CA70-1</f>
        <v/>
      </c>
      <c r="CC71" s="304">
        <f>+CC70/CB70-1</f>
        <v/>
      </c>
      <c r="CD71" s="304">
        <f>+CD70/CC70-1</f>
        <v/>
      </c>
    </row>
    <row r="72">
      <c r="B72" s="67" t="inlineStr">
        <is>
          <t>Margin</t>
        </is>
      </c>
      <c r="D72" s="306" t="n"/>
      <c r="E72" s="306" t="n"/>
      <c r="F72" s="306" t="n"/>
      <c r="G72" s="306" t="n"/>
      <c r="H72" s="306">
        <f>+H70/H9</f>
        <v/>
      </c>
      <c r="I72" s="306">
        <f>+I70/I9</f>
        <v/>
      </c>
      <c r="J72" s="306">
        <f>+J70/J9</f>
        <v/>
      </c>
      <c r="K72" s="306">
        <f>+K70/K9</f>
        <v/>
      </c>
      <c r="L72" s="306">
        <f>+L70/L9</f>
        <v/>
      </c>
      <c r="M72" s="306">
        <f>+M70/M9</f>
        <v/>
      </c>
      <c r="N72" s="306">
        <f>+N70/N9</f>
        <v/>
      </c>
      <c r="O72" s="306">
        <f>+O70/O9</f>
        <v/>
      </c>
      <c r="P72" s="306">
        <f>+P70/P9</f>
        <v/>
      </c>
      <c r="Q72" s="306">
        <f>+Q70/Q9</f>
        <v/>
      </c>
      <c r="R72" s="306">
        <f>+R70/R9</f>
        <v/>
      </c>
      <c r="S72" s="306">
        <f>+S70/S9</f>
        <v/>
      </c>
      <c r="T72" s="306">
        <f>+T70/T9</f>
        <v/>
      </c>
      <c r="U72" s="306">
        <f>+U70/U9</f>
        <v/>
      </c>
      <c r="V72" s="306">
        <f>+V70/V9</f>
        <v/>
      </c>
      <c r="W72" s="306">
        <f>+W70/W9</f>
        <v/>
      </c>
      <c r="X72" s="306">
        <f>+X70/X9</f>
        <v/>
      </c>
      <c r="Y72" s="306">
        <f>+Y70/Y9</f>
        <v/>
      </c>
      <c r="Z72" s="306">
        <f>+Z70/Z9</f>
        <v/>
      </c>
      <c r="AA72" s="306">
        <f>+AA70/AA9</f>
        <v/>
      </c>
      <c r="AB72" s="306">
        <f>+AB70/AB9</f>
        <v/>
      </c>
      <c r="AC72" s="306">
        <f>+AC70/AC9</f>
        <v/>
      </c>
      <c r="AD72" s="306">
        <f>+AD70/AD9</f>
        <v/>
      </c>
      <c r="AE72" s="306">
        <f>+AE70/AE9</f>
        <v/>
      </c>
      <c r="AF72" s="306">
        <f>+AF70/AF9</f>
        <v/>
      </c>
      <c r="AG72" s="306">
        <f>+AG70/AG9</f>
        <v/>
      </c>
      <c r="AH72" s="306">
        <f>+AH70/AH9</f>
        <v/>
      </c>
      <c r="AI72" s="306">
        <f>+AI70/AI9</f>
        <v/>
      </c>
      <c r="AJ72" s="306">
        <f>+AJ70/AJ9</f>
        <v/>
      </c>
      <c r="AK72" s="306">
        <f>+AK70/AK9</f>
        <v/>
      </c>
      <c r="AL72" s="306">
        <f>+AL70/AL9</f>
        <v/>
      </c>
      <c r="AM72" s="306">
        <f>+AM70/AM9</f>
        <v/>
      </c>
      <c r="AN72" s="306">
        <f>+AN70/AN9</f>
        <v/>
      </c>
      <c r="AO72" s="306">
        <f>+AO70/AO9</f>
        <v/>
      </c>
      <c r="AP72" s="306">
        <f>+AP70/AP9</f>
        <v/>
      </c>
      <c r="AQ72" s="306">
        <f>+AQ70/AQ9</f>
        <v/>
      </c>
      <c r="AR72" s="306">
        <f>+AR70/AR9</f>
        <v/>
      </c>
      <c r="AS72" s="306">
        <f>+AS70/AS9</f>
        <v/>
      </c>
      <c r="AT72" s="306">
        <f>+AT70/AT9</f>
        <v/>
      </c>
      <c r="AU72" s="306">
        <f>+AU70/AU9</f>
        <v/>
      </c>
      <c r="AV72" s="306">
        <f>+AV70/AV9</f>
        <v/>
      </c>
      <c r="AW72" s="306">
        <f>+AW70/AW9</f>
        <v/>
      </c>
      <c r="AX72" s="306">
        <f>+AX70/AX9</f>
        <v/>
      </c>
      <c r="AY72" s="306">
        <f>+AY70/AY9</f>
        <v/>
      </c>
      <c r="AZ72" s="306">
        <f>+AZ70/AZ9</f>
        <v/>
      </c>
      <c r="BA72" s="306">
        <f>+BA70/BA9</f>
        <v/>
      </c>
      <c r="BB72" s="306">
        <f>+BB70/BB9</f>
        <v/>
      </c>
      <c r="BC72" s="306">
        <f>+BC70/BC9</f>
        <v/>
      </c>
      <c r="BD72" s="306">
        <f>+BD70/BD9</f>
        <v/>
      </c>
      <c r="BE72" s="306">
        <f>+BE70/BE9</f>
        <v/>
      </c>
      <c r="BF72" s="306">
        <f>+BF70/BF9</f>
        <v/>
      </c>
      <c r="BG72" s="306">
        <f>+BG70/BG9</f>
        <v/>
      </c>
      <c r="BH72" s="306">
        <f>+BH70/BH9</f>
        <v/>
      </c>
      <c r="BI72" s="306">
        <f>+BI70/BI9</f>
        <v/>
      </c>
      <c r="BJ72" s="306">
        <f>+BJ70/BJ9</f>
        <v/>
      </c>
      <c r="BK72" s="306">
        <f>+BK70/BK9</f>
        <v/>
      </c>
      <c r="BL72" s="306" t="n"/>
      <c r="BM72" s="306" t="n"/>
      <c r="BN72" s="306" t="n"/>
      <c r="BO72" s="306">
        <f>+BO70/BO9</f>
        <v/>
      </c>
      <c r="BP72" s="306">
        <f>+BP70/BP9</f>
        <v/>
      </c>
      <c r="BQ72" s="306">
        <f>+BQ70/BQ9</f>
        <v/>
      </c>
      <c r="BR72" s="306">
        <f>+BR70/BR9</f>
        <v/>
      </c>
      <c r="BS72" s="306">
        <f>+BS70/BS9</f>
        <v/>
      </c>
      <c r="BT72" s="306">
        <f>+BT70/BT9</f>
        <v/>
      </c>
      <c r="BU72" s="306">
        <f>+BU70/BU9</f>
        <v/>
      </c>
      <c r="BV72" s="306">
        <f>+BV70/BV9</f>
        <v/>
      </c>
      <c r="BW72" s="306">
        <f>+BW70/BW9</f>
        <v/>
      </c>
      <c r="BX72" s="306">
        <f>+BX70/BX9</f>
        <v/>
      </c>
      <c r="BY72" s="306">
        <f>+BY70/BY9</f>
        <v/>
      </c>
      <c r="BZ72" s="306">
        <f>+BZ70/BZ9</f>
        <v/>
      </c>
      <c r="CA72" s="306">
        <f>+CA70/CA9</f>
        <v/>
      </c>
      <c r="CB72" s="306">
        <f>+CB70/CB9</f>
        <v/>
      </c>
      <c r="CC72" s="306">
        <f>+CC70/CC9</f>
        <v/>
      </c>
      <c r="CD72" s="306">
        <f>+CD70/CD9</f>
        <v/>
      </c>
    </row>
    <row r="73">
      <c r="B73" s="67" t="inlineStr">
        <is>
          <t>Incremental Margin</t>
        </is>
      </c>
      <c r="D73" s="306" t="n"/>
      <c r="E73" s="306" t="n"/>
      <c r="F73" s="306" t="n"/>
      <c r="G73" s="306" t="n"/>
      <c r="H73" s="306" t="n"/>
      <c r="I73" s="306" t="n"/>
      <c r="J73" s="306" t="n"/>
      <c r="K73" s="306" t="n"/>
      <c r="L73" s="306">
        <f>+(L70-H70)/(L9-H9)</f>
        <v/>
      </c>
      <c r="M73" s="306">
        <f>+(M70-I70)/(M9-I9)</f>
        <v/>
      </c>
      <c r="N73" s="306">
        <f>+(N70-J70)/(N9-J9)</f>
        <v/>
      </c>
      <c r="O73" s="306">
        <f>+(O70-K70)/(O9-K9)</f>
        <v/>
      </c>
      <c r="P73" s="306">
        <f>+(P70-L70)/(P9-L9)</f>
        <v/>
      </c>
      <c r="Q73" s="306">
        <f>+(Q70-M70)/(Q9-M9)</f>
        <v/>
      </c>
      <c r="R73" s="306">
        <f>+(R70-N70)/(R9-N9)</f>
        <v/>
      </c>
      <c r="S73" s="306">
        <f>+(S70-O70)/(S9-O9)</f>
        <v/>
      </c>
      <c r="T73" s="306">
        <f>+(T70-P70)/(T9-P9)</f>
        <v/>
      </c>
      <c r="U73" s="306">
        <f>+(U70-Q70)/(U9-Q9)</f>
        <v/>
      </c>
      <c r="V73" s="306">
        <f>+(V70-R70)/(V9-R9)</f>
        <v/>
      </c>
      <c r="W73" s="306">
        <f>+(W70-S70)/(W9-S9)</f>
        <v/>
      </c>
      <c r="X73" s="306">
        <f>+(X70-T70)/(X9-T9)</f>
        <v/>
      </c>
      <c r="Y73" s="306">
        <f>+(Y70-U70)/(Y9-U9)</f>
        <v/>
      </c>
      <c r="Z73" s="306">
        <f>+(Z70-V70)/(Z9-V9)</f>
        <v/>
      </c>
      <c r="AA73" s="306">
        <f>+(AA70-W70)/(AA9-W9)</f>
        <v/>
      </c>
      <c r="AB73" s="306">
        <f>+(AB70-X70)/(AB9-X9)</f>
        <v/>
      </c>
      <c r="AC73" s="306">
        <f>+(AC70-Y70)/(AC9-Y9)</f>
        <v/>
      </c>
      <c r="AD73" s="306">
        <f>+(AD70-Z70)/(AD9-Z9)</f>
        <v/>
      </c>
      <c r="AE73" s="306">
        <f>+(AE70-AA70)/(AE9-AA9)</f>
        <v/>
      </c>
      <c r="AF73" s="306">
        <f>+(AF70-AB70)/(AF9-AB9)</f>
        <v/>
      </c>
      <c r="AG73" s="306">
        <f>+(AG70-AC70)/(AG9-AC9)</f>
        <v/>
      </c>
      <c r="AH73" s="306">
        <f>+(AH70-AD70)/(AH9-AD9)</f>
        <v/>
      </c>
      <c r="AI73" s="306">
        <f>+(AI70-AE70)/(AI9-AE9)</f>
        <v/>
      </c>
      <c r="AJ73" s="306">
        <f>+(AJ70-AF70)/(AJ9-AF9)</f>
        <v/>
      </c>
      <c r="AK73" s="306">
        <f>+(AK70-AG70)/(AK9-AG9)</f>
        <v/>
      </c>
      <c r="AL73" s="306">
        <f>+(AL70-AH70)/(AL9-AH9)</f>
        <v/>
      </c>
      <c r="AM73" s="306">
        <f>+(AM70-AI70)/(AM9-AI9)</f>
        <v/>
      </c>
      <c r="AN73" s="306">
        <f>+(AN70-AJ70)/(AN9-AJ9)</f>
        <v/>
      </c>
      <c r="AO73" s="306">
        <f>+(AO70-AK70)/(AO9-AK9)</f>
        <v/>
      </c>
      <c r="AP73" s="306">
        <f>+(AP70-AL70)/(AP9-AL9)</f>
        <v/>
      </c>
      <c r="AQ73" s="306">
        <f>+(AQ70-AM70)/(AQ9-AM9)</f>
        <v/>
      </c>
      <c r="AR73" s="306">
        <f>+(AR70-AN70)/(AR9-AN9)</f>
        <v/>
      </c>
      <c r="AS73" s="306">
        <f>+(AS70-AO70)/(AS9-AO9)</f>
        <v/>
      </c>
      <c r="AT73" s="306">
        <f>+(AT70-AP70)/(AT9-AP9)</f>
        <v/>
      </c>
      <c r="AU73" s="306">
        <f>+(AU70-AQ70)/(AU9-AQ9)</f>
        <v/>
      </c>
      <c r="AV73" s="306">
        <f>+(AV70-AR70)/(AV9-AR9)</f>
        <v/>
      </c>
      <c r="AW73" s="306">
        <f>+(AW70-AS70)/(AW9-AS9)</f>
        <v/>
      </c>
      <c r="AX73" s="306">
        <f>+(AX70-AT70)/(AX9-AT9)</f>
        <v/>
      </c>
      <c r="AY73" s="306">
        <f>+(AY70-AU70)/(AY9-AU9)</f>
        <v/>
      </c>
      <c r="AZ73" s="306">
        <f>+(AZ70-AV70)/(AZ9-AV9)</f>
        <v/>
      </c>
      <c r="BA73" s="306">
        <f>+(BA70-AW70)/(BA9-AW9)</f>
        <v/>
      </c>
      <c r="BB73" s="306">
        <f>+(BB70-AX70)/(BB9-AX9)</f>
        <v/>
      </c>
      <c r="BC73" s="306">
        <f>+(BC70-AY70)/(BC9-AY9)</f>
        <v/>
      </c>
      <c r="BD73" s="306">
        <f>+(BD70-AZ70)/(BD9-AZ9)</f>
        <v/>
      </c>
      <c r="BE73" s="306">
        <f>+(BE70-BA70)/(BE9-BA9)</f>
        <v/>
      </c>
      <c r="BF73" s="306">
        <f>+(BF70-BB70)/(BF9-BB9)</f>
        <v/>
      </c>
      <c r="BG73" s="306">
        <f>+(BG70-BC70)/(BG9-BC9)</f>
        <v/>
      </c>
      <c r="BH73" s="306">
        <f>+(BH70-BD70)/(BH9-BD9)</f>
        <v/>
      </c>
      <c r="BI73" s="306">
        <f>+(BI70-BE70)/(BI9-BE9)</f>
        <v/>
      </c>
      <c r="BJ73" s="306">
        <f>+(BJ70-BF70)/(BJ9-BF9)</f>
        <v/>
      </c>
      <c r="BK73" s="306">
        <f>+(BK70-BG70)/(BK9-BG9)</f>
        <v/>
      </c>
      <c r="BL73" s="306" t="n"/>
      <c r="BM73" s="306" t="n"/>
      <c r="BN73" s="306" t="n"/>
      <c r="BO73" s="306" t="n"/>
      <c r="BP73" s="306">
        <f>+(BP70-BO70)/(BP9-BO9)</f>
        <v/>
      </c>
      <c r="BQ73" s="306">
        <f>+(BQ70-BP70)/(BQ9-BP9)</f>
        <v/>
      </c>
      <c r="BR73" s="306">
        <f>+(BR70-BQ70)/(BR9-BQ9)</f>
        <v/>
      </c>
      <c r="BS73" s="306">
        <f>+(BS70-BR70)/(BS9-BR9)</f>
        <v/>
      </c>
      <c r="BT73" s="306">
        <f>+(BT70-BS70)/(BT9-BS9)</f>
        <v/>
      </c>
      <c r="BU73" s="306">
        <f>+(BU70-BT70)/(BU9-BT9)</f>
        <v/>
      </c>
      <c r="BV73" s="306">
        <f>+(BV70-BU70)/(BV9-BU9)</f>
        <v/>
      </c>
      <c r="BW73" s="306">
        <f>+(BW70-BV70)/(BW9-BV9)</f>
        <v/>
      </c>
      <c r="BX73" s="306">
        <f>+(BX70-BW70)/(BX9-BW9)</f>
        <v/>
      </c>
      <c r="BY73" s="306">
        <f>+(BY70-BX70)/(BY9-BX9)</f>
        <v/>
      </c>
      <c r="BZ73" s="306">
        <f>+(BZ70-BY70)/(BZ9-BY9)</f>
        <v/>
      </c>
      <c r="CA73" s="306">
        <f>+(CA70-BZ70)/(CA9-BZ9)</f>
        <v/>
      </c>
      <c r="CB73" s="306">
        <f>+(CB70-CA70)/(CB9-CA9)</f>
        <v/>
      </c>
      <c r="CC73" s="306">
        <f>+(CC70-CB70)/(CC9-CB9)</f>
        <v/>
      </c>
      <c r="CD73" s="306">
        <f>+(CD70-CC70)/(CD9-CC9)</f>
        <v/>
      </c>
    </row>
    <row r="74">
      <c r="B74" s="67" t="n"/>
      <c r="D74" s="306" t="n"/>
      <c r="E74" s="306" t="n"/>
      <c r="F74" s="306" t="n"/>
      <c r="G74" s="306" t="n"/>
      <c r="H74" s="306" t="n"/>
      <c r="I74" s="306" t="n"/>
      <c r="J74" s="306" t="n"/>
      <c r="K74" s="306" t="n"/>
      <c r="L74" s="306" t="n"/>
      <c r="M74" s="306" t="n"/>
      <c r="N74" s="306" t="n"/>
      <c r="O74" s="306" t="n"/>
      <c r="P74" s="306" t="n"/>
      <c r="Q74" s="306" t="n"/>
      <c r="R74" s="306" t="n"/>
      <c r="S74" s="306" t="n"/>
      <c r="T74" s="306" t="n"/>
      <c r="U74" s="306" t="n"/>
      <c r="V74" s="306" t="n"/>
      <c r="W74" s="306" t="n"/>
      <c r="X74" s="306" t="n"/>
      <c r="Y74" s="306" t="n"/>
      <c r="Z74" s="306" t="n"/>
      <c r="AA74" s="306" t="n"/>
      <c r="AB74" s="306" t="n"/>
      <c r="AC74" s="306" t="n"/>
      <c r="AD74" s="306" t="n"/>
      <c r="AE74" s="306" t="n"/>
      <c r="AF74" s="306" t="n"/>
      <c r="AG74" s="306" t="n"/>
      <c r="AH74" s="306" t="n"/>
      <c r="AI74" s="306" t="n"/>
      <c r="AJ74" s="306" t="n"/>
      <c r="AK74" s="306" t="n"/>
      <c r="AL74" s="306" t="n"/>
      <c r="AM74" s="306" t="n"/>
      <c r="AN74" s="306" t="n"/>
      <c r="AO74" s="306" t="n"/>
      <c r="AP74" s="306" t="n"/>
      <c r="AQ74" s="306" t="n"/>
      <c r="AR74" s="306" t="n"/>
      <c r="AS74" s="306" t="n"/>
      <c r="AT74" s="306" t="n"/>
      <c r="AU74" s="306" t="n"/>
      <c r="AV74" s="306" t="n"/>
      <c r="AW74" s="306" t="n"/>
      <c r="AX74" s="306" t="n"/>
      <c r="AY74" s="306" t="n"/>
      <c r="AZ74" s="306" t="n"/>
      <c r="BA74" s="306" t="n"/>
      <c r="BB74" s="306" t="n"/>
      <c r="BC74" s="306" t="n"/>
      <c r="BD74" s="306" t="n"/>
      <c r="BE74" s="306" t="n"/>
      <c r="BF74" s="306" t="n"/>
      <c r="BG74" s="306" t="n"/>
      <c r="BH74" s="306" t="n"/>
      <c r="BI74" s="306" t="n"/>
      <c r="BJ74" s="306" t="n"/>
      <c r="BK74" s="306" t="n"/>
      <c r="BL74" s="306" t="n"/>
      <c r="BM74" s="306" t="n"/>
      <c r="BN74" s="306" t="n"/>
      <c r="BO74" s="306" t="n"/>
      <c r="BP74" s="306" t="n"/>
      <c r="BQ74" s="306" t="n"/>
      <c r="BR74" s="306" t="n"/>
      <c r="BS74" s="306" t="n"/>
      <c r="BT74" s="306" t="n"/>
      <c r="BU74" s="306" t="n"/>
      <c r="BV74" s="306" t="n"/>
      <c r="BW74" s="306" t="n"/>
      <c r="BX74" s="306" t="n"/>
      <c r="BY74" s="306" t="n"/>
      <c r="BZ74" s="306" t="n"/>
      <c r="CA74" s="306" t="n"/>
      <c r="CB74" s="306" t="n"/>
      <c r="CC74" s="306" t="n"/>
      <c r="CD74" s="306" t="n"/>
    </row>
    <row r="75">
      <c r="B75" s="62" t="inlineStr">
        <is>
          <t>Memo:</t>
        </is>
      </c>
      <c r="D75" s="306" t="n"/>
      <c r="E75" s="306" t="n"/>
      <c r="F75" s="306" t="n"/>
      <c r="G75" s="306" t="n"/>
      <c r="H75" s="306" t="n"/>
      <c r="I75" s="306" t="n"/>
      <c r="J75" s="306" t="n"/>
      <c r="K75" s="306" t="n"/>
      <c r="L75" s="306" t="n"/>
      <c r="M75" s="306" t="n"/>
      <c r="N75" s="306" t="n"/>
      <c r="O75" s="306" t="n"/>
      <c r="P75" s="306" t="n"/>
      <c r="Q75" s="306" t="n"/>
      <c r="R75" s="306" t="n"/>
      <c r="S75" s="306" t="n"/>
      <c r="T75" s="306" t="n"/>
      <c r="U75" s="306" t="n"/>
      <c r="V75" s="306" t="n"/>
      <c r="W75" s="306" t="n"/>
      <c r="X75" s="306" t="n"/>
      <c r="Y75" s="306" t="n"/>
      <c r="Z75" s="306" t="n"/>
      <c r="AA75" s="306" t="n"/>
      <c r="AB75" s="306" t="n"/>
      <c r="AC75" s="306" t="n"/>
      <c r="AD75" s="306" t="n"/>
      <c r="AE75" s="306" t="n"/>
      <c r="AF75" s="306" t="n"/>
      <c r="AG75" s="306" t="n"/>
      <c r="AH75" s="306" t="n"/>
      <c r="AI75" s="306" t="n"/>
      <c r="AJ75" s="306" t="n"/>
      <c r="AK75" s="306" t="n"/>
      <c r="AL75" s="306" t="n"/>
      <c r="AM75" s="306" t="n"/>
      <c r="AN75" s="306" t="n"/>
      <c r="AO75" s="306" t="n"/>
      <c r="AP75" s="306" t="n"/>
      <c r="AQ75" s="306" t="n"/>
      <c r="AR75" s="306" t="n"/>
      <c r="AS75" s="306" t="n"/>
      <c r="AT75" s="306" t="n"/>
      <c r="AU75" s="306" t="n"/>
      <c r="AV75" s="306" t="n"/>
      <c r="AW75" s="306" t="n"/>
      <c r="AX75" s="306" t="n"/>
      <c r="AY75" s="306" t="n"/>
      <c r="AZ75" s="306" t="n"/>
      <c r="BA75" s="306" t="n"/>
      <c r="BB75" s="306" t="n"/>
      <c r="BC75" s="306" t="n"/>
      <c r="BD75" s="306" t="n"/>
      <c r="BE75" s="306" t="n"/>
      <c r="BF75" s="306" t="n"/>
      <c r="BG75" s="306" t="n"/>
      <c r="BH75" s="306" t="n"/>
      <c r="BI75" s="306">
        <f>+BI76/18829-1</f>
        <v/>
      </c>
      <c r="BJ75" s="306" t="n"/>
      <c r="BK75" s="306" t="n"/>
      <c r="BL75" s="306" t="n"/>
      <c r="BM75" s="306" t="n"/>
      <c r="BN75" s="306" t="n"/>
      <c r="BO75" s="306" t="n"/>
      <c r="BP75" s="306" t="n"/>
      <c r="BQ75" s="306" t="n"/>
      <c r="BR75" s="306" t="n"/>
      <c r="BS75" s="306" t="n"/>
      <c r="BT75" s="306" t="n"/>
      <c r="BU75" s="306" t="n"/>
      <c r="BV75" s="306" t="n"/>
      <c r="BW75" s="306" t="n"/>
      <c r="BX75" s="306" t="n"/>
      <c r="BY75" s="306" t="n"/>
      <c r="BZ75" s="306" t="n"/>
      <c r="CA75" s="306" t="n"/>
      <c r="CB75" s="306" t="n"/>
      <c r="CC75" s="306" t="n"/>
      <c r="CD75" s="306" t="n"/>
    </row>
    <row r="76">
      <c r="B76" s="60" t="inlineStr">
        <is>
          <t>Implied CRC Cash Costs</t>
        </is>
      </c>
      <c r="D76" s="306" t="n"/>
      <c r="E76" s="306" t="n"/>
      <c r="F76" s="306" t="n"/>
      <c r="G76" s="306" t="n"/>
      <c r="H76" s="191">
        <f>+H9-H70</f>
        <v/>
      </c>
      <c r="I76" s="191">
        <f>+I9-I70</f>
        <v/>
      </c>
      <c r="J76" s="191">
        <f>+J9-J70</f>
        <v/>
      </c>
      <c r="K76" s="191">
        <f>+K9-K70</f>
        <v/>
      </c>
      <c r="L76" s="191">
        <f>+L9-L70</f>
        <v/>
      </c>
      <c r="M76" s="191">
        <f>+M9-M70</f>
        <v/>
      </c>
      <c r="N76" s="191">
        <f>+N9-N70</f>
        <v/>
      </c>
      <c r="O76" s="191">
        <f>+O9-O70</f>
        <v/>
      </c>
      <c r="P76" s="191">
        <f>+P9-P70</f>
        <v/>
      </c>
      <c r="Q76" s="191">
        <f>+Q9-Q70</f>
        <v/>
      </c>
      <c r="R76" s="191">
        <f>+R9-R70</f>
        <v/>
      </c>
      <c r="S76" s="191">
        <f>+S9-S70</f>
        <v/>
      </c>
      <c r="T76" s="191">
        <f>+T9-T70</f>
        <v/>
      </c>
      <c r="U76" s="191">
        <f>+U9-U70</f>
        <v/>
      </c>
      <c r="V76" s="191">
        <f>+V9-V70</f>
        <v/>
      </c>
      <c r="W76" s="191">
        <f>+W9-W70</f>
        <v/>
      </c>
      <c r="X76" s="191">
        <f>+X9-X70</f>
        <v/>
      </c>
      <c r="Y76" s="191">
        <f>+Y9-Y70</f>
        <v/>
      </c>
      <c r="Z76" s="191">
        <f>+Z9-Z70</f>
        <v/>
      </c>
      <c r="AA76" s="191">
        <f>+AA9-AA70</f>
        <v/>
      </c>
      <c r="AB76" s="191">
        <f>+AB9-AB70</f>
        <v/>
      </c>
      <c r="AC76" s="191">
        <f>+AC9-AC70</f>
        <v/>
      </c>
      <c r="AD76" s="191">
        <f>+AD9-AD70</f>
        <v/>
      </c>
      <c r="AE76" s="191">
        <f>+AE9-AE70</f>
        <v/>
      </c>
      <c r="AF76" s="191">
        <f>+AF9-AF70</f>
        <v/>
      </c>
      <c r="AG76" s="191">
        <f>+AG9-AG70</f>
        <v/>
      </c>
      <c r="AH76" s="191">
        <f>+AH9-AH70</f>
        <v/>
      </c>
      <c r="AI76" s="191">
        <f>+AI9-AI70</f>
        <v/>
      </c>
      <c r="AJ76" s="191">
        <f>+AJ9-AJ70</f>
        <v/>
      </c>
      <c r="AK76" s="191">
        <f>+AK9-AK70</f>
        <v/>
      </c>
      <c r="AL76" s="191">
        <f>+AL9-AL70</f>
        <v/>
      </c>
      <c r="AM76" s="191">
        <f>+AM9-AM70</f>
        <v/>
      </c>
      <c r="AN76" s="191">
        <f>+AN9-AN70</f>
        <v/>
      </c>
      <c r="AO76" s="191">
        <f>+AO9-AO70</f>
        <v/>
      </c>
      <c r="AP76" s="191">
        <f>+AP9-AP70</f>
        <v/>
      </c>
      <c r="AQ76" s="191">
        <f>+AQ9-AQ70</f>
        <v/>
      </c>
      <c r="AR76" s="191">
        <f>+AR9-AR70</f>
        <v/>
      </c>
      <c r="AS76" s="191">
        <f>+AS9-AS70</f>
        <v/>
      </c>
      <c r="AT76" s="191">
        <f>+AT9-AT70</f>
        <v/>
      </c>
      <c r="AU76" s="191">
        <f>+AU9-AU70</f>
        <v/>
      </c>
      <c r="AV76" s="191">
        <f>+AV9-AV70</f>
        <v/>
      </c>
      <c r="AW76" s="191">
        <f>+AW9-AW70</f>
        <v/>
      </c>
      <c r="AX76" s="191">
        <f>+AX9-AX70</f>
        <v/>
      </c>
      <c r="AY76" s="191">
        <f>+AY9-AY70</f>
        <v/>
      </c>
      <c r="AZ76" s="191">
        <f>+AZ9-AZ70</f>
        <v/>
      </c>
      <c r="BA76" s="191">
        <f>+BA9-BA70</f>
        <v/>
      </c>
      <c r="BB76" s="191">
        <f>+BB9-BB70</f>
        <v/>
      </c>
      <c r="BC76" s="191">
        <f>+BC9-BC70</f>
        <v/>
      </c>
      <c r="BD76" s="191">
        <f>+BD9-BD70</f>
        <v/>
      </c>
      <c r="BE76" s="191">
        <f>+BE9-BE70</f>
        <v/>
      </c>
      <c r="BF76" s="191">
        <f>+BF9-BF70</f>
        <v/>
      </c>
      <c r="BG76" s="191">
        <f>+BG9-BG70</f>
        <v/>
      </c>
      <c r="BH76" s="191">
        <f>+BH9-BH70</f>
        <v/>
      </c>
      <c r="BI76" s="191">
        <f>+BI9-BI70</f>
        <v/>
      </c>
      <c r="BJ76" s="191">
        <f>+BJ9-BJ70</f>
        <v/>
      </c>
      <c r="BK76" s="191">
        <f>+BK9-BK70</f>
        <v/>
      </c>
      <c r="BL76" s="306" t="n"/>
      <c r="BM76" s="306" t="n"/>
      <c r="BN76" s="306" t="n"/>
      <c r="BO76" s="191">
        <f>+BO9-BO70</f>
        <v/>
      </c>
      <c r="BP76" s="191">
        <f>+BP9-BP70</f>
        <v/>
      </c>
      <c r="BQ76" s="191">
        <f>+BQ9-BQ70</f>
        <v/>
      </c>
      <c r="BR76" s="191">
        <f>+BR9-BR70</f>
        <v/>
      </c>
      <c r="BS76" s="191">
        <f>+BS9-BS70</f>
        <v/>
      </c>
      <c r="BT76" s="191">
        <f>+BT9-BT70</f>
        <v/>
      </c>
      <c r="BU76" s="191">
        <f>+BU9-BU70</f>
        <v/>
      </c>
      <c r="BV76" s="191">
        <f>+BV9-BV70</f>
        <v/>
      </c>
      <c r="BW76" s="191">
        <f>+BW9-BW70</f>
        <v/>
      </c>
      <c r="BX76" s="191">
        <f>+BX9-BX70</f>
        <v/>
      </c>
      <c r="BY76" s="191">
        <f>+BY9-BY70</f>
        <v/>
      </c>
      <c r="BZ76" s="191">
        <f>+BZ9-BZ70</f>
        <v/>
      </c>
      <c r="CA76" s="191">
        <f>+CA9-CA70</f>
        <v/>
      </c>
      <c r="CB76" s="191">
        <f>+CB9-CB70</f>
        <v/>
      </c>
      <c r="CC76" s="191">
        <f>+CC9-CC70</f>
        <v/>
      </c>
      <c r="CD76" s="191">
        <f>+CD9-CD70</f>
        <v/>
      </c>
    </row>
    <row r="77">
      <c r="B77" s="101" t="inlineStr">
        <is>
          <t>Y/Y % Change</t>
        </is>
      </c>
      <c r="D77" s="306" t="n"/>
      <c r="E77" s="306" t="n"/>
      <c r="F77" s="306" t="n"/>
      <c r="G77" s="306" t="n"/>
      <c r="H77" s="306" t="n"/>
      <c r="I77" s="306" t="n"/>
      <c r="J77" s="306" t="n"/>
      <c r="K77" s="306" t="n"/>
      <c r="L77" s="304">
        <f>+L76/H76-1</f>
        <v/>
      </c>
      <c r="M77" s="304">
        <f>+M76/I76-1</f>
        <v/>
      </c>
      <c r="N77" s="304">
        <f>+N76/J76-1</f>
        <v/>
      </c>
      <c r="O77" s="304">
        <f>+O76/K76-1</f>
        <v/>
      </c>
      <c r="P77" s="304">
        <f>+P76/L76-1</f>
        <v/>
      </c>
      <c r="Q77" s="304">
        <f>+Q76/M76-1</f>
        <v/>
      </c>
      <c r="R77" s="304">
        <f>+R76/N76-1</f>
        <v/>
      </c>
      <c r="S77" s="304">
        <f>+S76/O76-1</f>
        <v/>
      </c>
      <c r="T77" s="304">
        <f>+T76/P76-1</f>
        <v/>
      </c>
      <c r="U77" s="304">
        <f>+U76/Q76-1</f>
        <v/>
      </c>
      <c r="V77" s="304">
        <f>+V76/R76-1</f>
        <v/>
      </c>
      <c r="W77" s="304">
        <f>+W76/S76-1</f>
        <v/>
      </c>
      <c r="X77" s="304">
        <f>+X76/T76-1</f>
        <v/>
      </c>
      <c r="Y77" s="304">
        <f>+Y76/U76-1</f>
        <v/>
      </c>
      <c r="Z77" s="304">
        <f>+Z76/V76-1</f>
        <v/>
      </c>
      <c r="AA77" s="304">
        <f>+AA76/W76-1</f>
        <v/>
      </c>
      <c r="AB77" s="304">
        <f>+AB76/X76-1</f>
        <v/>
      </c>
      <c r="AC77" s="304">
        <f>+AC76/Y76-1</f>
        <v/>
      </c>
      <c r="AD77" s="304">
        <f>+AD76/Z76-1</f>
        <v/>
      </c>
      <c r="AE77" s="304">
        <f>+AE76/AA76-1</f>
        <v/>
      </c>
      <c r="AF77" s="304">
        <f>+AF76/AB76-1</f>
        <v/>
      </c>
      <c r="AG77" s="304">
        <f>+AG76/AC76-1</f>
        <v/>
      </c>
      <c r="AH77" s="304">
        <f>+AH76/AD76-1</f>
        <v/>
      </c>
      <c r="AI77" s="304">
        <f>+AI76/AE76-1</f>
        <v/>
      </c>
      <c r="AJ77" s="304">
        <f>+AJ76/AF76-1</f>
        <v/>
      </c>
      <c r="AK77" s="304">
        <f>+AK76/AG76-1</f>
        <v/>
      </c>
      <c r="AL77" s="304">
        <f>+AL76/AH76-1</f>
        <v/>
      </c>
      <c r="AM77" s="304">
        <f>+AM76/AI76-1</f>
        <v/>
      </c>
      <c r="AN77" s="304">
        <f>+AN76/AJ76-1</f>
        <v/>
      </c>
      <c r="AO77" s="304">
        <f>+AO76/AK76-1</f>
        <v/>
      </c>
      <c r="AP77" s="304">
        <f>+AP76/AL76-1</f>
        <v/>
      </c>
      <c r="AQ77" s="304">
        <f>+AQ76/AM76-1</f>
        <v/>
      </c>
      <c r="AR77" s="304">
        <f>+AR76/AN76-1</f>
        <v/>
      </c>
      <c r="AS77" s="304">
        <f>+AS76/AO76-1</f>
        <v/>
      </c>
      <c r="AT77" s="304">
        <f>+AT76/AP76-1</f>
        <v/>
      </c>
      <c r="AU77" s="304">
        <f>+AU76/AQ76-1</f>
        <v/>
      </c>
      <c r="AV77" s="304">
        <f>+AV76/AR76-1</f>
        <v/>
      </c>
      <c r="AW77" s="304">
        <f>+AW76/AS76-1</f>
        <v/>
      </c>
      <c r="AX77" s="304">
        <f>+AX76/AT76-1</f>
        <v/>
      </c>
      <c r="AY77" s="304">
        <f>+AY76/AU76-1</f>
        <v/>
      </c>
      <c r="AZ77" s="304">
        <f>+AZ76/AV76-1</f>
        <v/>
      </c>
      <c r="BA77" s="304">
        <f>+BA76/AW76-1</f>
        <v/>
      </c>
      <c r="BB77" s="304">
        <f>+BB76/AX76-1</f>
        <v/>
      </c>
      <c r="BC77" s="304">
        <f>+BC76/AY76-1</f>
        <v/>
      </c>
      <c r="BD77" s="304">
        <f>+BD76/AZ76-1</f>
        <v/>
      </c>
      <c r="BE77" s="304">
        <f>+BE76/BA76-1</f>
        <v/>
      </c>
      <c r="BF77" s="304">
        <f>+BF76/BB76-1</f>
        <v/>
      </c>
      <c r="BG77" s="304">
        <f>+BG76/BC76-1</f>
        <v/>
      </c>
      <c r="BH77" s="304">
        <f>+BH76/BD76-1</f>
        <v/>
      </c>
      <c r="BI77" s="304">
        <f>+BI76/BE76-1</f>
        <v/>
      </c>
      <c r="BJ77" s="304">
        <f>+BJ76/BF76-1</f>
        <v/>
      </c>
      <c r="BK77" s="304">
        <f>+BK76/BG76-1</f>
        <v/>
      </c>
      <c r="BL77" s="304" t="n"/>
      <c r="BM77" s="304" t="n"/>
      <c r="BN77" s="304" t="n"/>
      <c r="BO77" s="304" t="n"/>
      <c r="BP77" s="304">
        <f>+BP76/BO76-1</f>
        <v/>
      </c>
      <c r="BQ77" s="304">
        <f>+BQ76/BP76-1</f>
        <v/>
      </c>
      <c r="BR77" s="304">
        <f>+BR76/BQ76-1</f>
        <v/>
      </c>
      <c r="BS77" s="304">
        <f>+BS76/BR76-1</f>
        <v/>
      </c>
      <c r="BT77" s="304">
        <f>+BT76/BS76-1</f>
        <v/>
      </c>
      <c r="BU77" s="304">
        <f>+BU76/BT76-1</f>
        <v/>
      </c>
      <c r="BV77" s="304">
        <f>+BV76/BU76-1</f>
        <v/>
      </c>
      <c r="BW77" s="304">
        <f>+BW76/BV76-1</f>
        <v/>
      </c>
      <c r="BX77" s="304">
        <f>+BX76/BW76-1</f>
        <v/>
      </c>
      <c r="BY77" s="304">
        <f>+BY76/BX76-1</f>
        <v/>
      </c>
      <c r="BZ77" s="304">
        <f>+BZ76/BY76-1</f>
        <v/>
      </c>
      <c r="CA77" s="304">
        <f>+CA76/BZ76-1</f>
        <v/>
      </c>
      <c r="CB77" s="304">
        <f>+CB76/CA76-1</f>
        <v/>
      </c>
      <c r="CC77" s="304">
        <f>+CC76/CB76-1</f>
        <v/>
      </c>
      <c r="CD77" s="304">
        <f>+CD76/CC76-1</f>
        <v/>
      </c>
    </row>
    <row r="78">
      <c r="B78" s="101" t="inlineStr">
        <is>
          <t>% of Revenue</t>
        </is>
      </c>
      <c r="D78" s="306" t="n"/>
      <c r="E78" s="306" t="n"/>
      <c r="F78" s="306" t="n"/>
      <c r="G78" s="306" t="n"/>
      <c r="H78" s="306">
        <f>+H76/H9</f>
        <v/>
      </c>
      <c r="I78" s="306">
        <f>+I76/I9</f>
        <v/>
      </c>
      <c r="J78" s="306">
        <f>+J76/J9</f>
        <v/>
      </c>
      <c r="K78" s="306">
        <f>+K76/K9</f>
        <v/>
      </c>
      <c r="L78" s="306">
        <f>+L76/L9</f>
        <v/>
      </c>
      <c r="M78" s="306">
        <f>+M76/M9</f>
        <v/>
      </c>
      <c r="N78" s="306">
        <f>+N76/N9</f>
        <v/>
      </c>
      <c r="O78" s="306">
        <f>+O76/O9</f>
        <v/>
      </c>
      <c r="P78" s="306">
        <f>+P76/P9</f>
        <v/>
      </c>
      <c r="Q78" s="306">
        <f>+Q76/Q9</f>
        <v/>
      </c>
      <c r="R78" s="306">
        <f>+R76/R9</f>
        <v/>
      </c>
      <c r="S78" s="306">
        <f>+S76/S9</f>
        <v/>
      </c>
      <c r="T78" s="306">
        <f>+T76/T9</f>
        <v/>
      </c>
      <c r="U78" s="306">
        <f>+U76/U9</f>
        <v/>
      </c>
      <c r="V78" s="306">
        <f>+V76/V9</f>
        <v/>
      </c>
      <c r="W78" s="306">
        <f>+W76/W9</f>
        <v/>
      </c>
      <c r="X78" s="306">
        <f>+X76/X9</f>
        <v/>
      </c>
      <c r="Y78" s="306">
        <f>+Y76/Y9</f>
        <v/>
      </c>
      <c r="Z78" s="306">
        <f>+Z76/Z9</f>
        <v/>
      </c>
      <c r="AA78" s="306">
        <f>+AA76/AA9</f>
        <v/>
      </c>
      <c r="AB78" s="306">
        <f>+AB76/AB9</f>
        <v/>
      </c>
      <c r="AC78" s="306">
        <f>+AC76/AC9</f>
        <v/>
      </c>
      <c r="AD78" s="306">
        <f>+AD76/AD9</f>
        <v/>
      </c>
      <c r="AE78" s="306">
        <f>+AE76/AE9</f>
        <v/>
      </c>
      <c r="AF78" s="306">
        <f>+AF76/AF9</f>
        <v/>
      </c>
      <c r="AG78" s="306">
        <f>+AG76/AG9</f>
        <v/>
      </c>
      <c r="AH78" s="306">
        <f>+AH76/AH9</f>
        <v/>
      </c>
      <c r="AI78" s="306">
        <f>+AI76/AI9</f>
        <v/>
      </c>
      <c r="AJ78" s="306">
        <f>+AJ76/AJ9</f>
        <v/>
      </c>
      <c r="AK78" s="306">
        <f>+AK76/AK9</f>
        <v/>
      </c>
      <c r="AL78" s="306">
        <f>+AL76/AL9</f>
        <v/>
      </c>
      <c r="AM78" s="306">
        <f>+AM76/AM9</f>
        <v/>
      </c>
      <c r="AN78" s="306">
        <f>+AN76/AN9</f>
        <v/>
      </c>
      <c r="AO78" s="306">
        <f>+AO76/AO9</f>
        <v/>
      </c>
      <c r="AP78" s="306">
        <f>+AP76/AP9</f>
        <v/>
      </c>
      <c r="AQ78" s="306">
        <f>+AQ76/AQ9</f>
        <v/>
      </c>
      <c r="AR78" s="306">
        <f>+AR76/AR9</f>
        <v/>
      </c>
      <c r="AS78" s="306">
        <f>+AS76/AS9</f>
        <v/>
      </c>
      <c r="AT78" s="306">
        <f>+AT76/AT9</f>
        <v/>
      </c>
      <c r="AU78" s="306">
        <f>+AU76/AU9</f>
        <v/>
      </c>
      <c r="AV78" s="306">
        <f>+AV76/AV9</f>
        <v/>
      </c>
      <c r="AW78" s="306">
        <f>+AW76/AW9</f>
        <v/>
      </c>
      <c r="AX78" s="306">
        <f>+AX76/AX9</f>
        <v/>
      </c>
      <c r="AY78" s="306">
        <f>+AY76/AY9</f>
        <v/>
      </c>
      <c r="AZ78" s="306">
        <f>+AZ76/AZ9</f>
        <v/>
      </c>
      <c r="BA78" s="306">
        <f>+BA76/BA9</f>
        <v/>
      </c>
      <c r="BB78" s="306">
        <f>+BB76/BB9</f>
        <v/>
      </c>
      <c r="BC78" s="306">
        <f>+BC76/BC9</f>
        <v/>
      </c>
      <c r="BD78" s="306">
        <f>+BD76/BD9</f>
        <v/>
      </c>
      <c r="BE78" s="306">
        <f>+BE76/BE9</f>
        <v/>
      </c>
      <c r="BF78" s="306">
        <f>+BF76/BF9</f>
        <v/>
      </c>
      <c r="BG78" s="306">
        <f>+BG76/BG9</f>
        <v/>
      </c>
      <c r="BH78" s="306">
        <f>+BH76/BH9</f>
        <v/>
      </c>
      <c r="BI78" s="306">
        <f>+BI76/BI9</f>
        <v/>
      </c>
      <c r="BJ78" s="306">
        <f>+BJ76/BJ9</f>
        <v/>
      </c>
      <c r="BK78" s="306">
        <f>+BK76/BK9</f>
        <v/>
      </c>
      <c r="BL78" s="306" t="n"/>
      <c r="BM78" s="306" t="n"/>
      <c r="BN78" s="306" t="n"/>
      <c r="BO78" s="306">
        <f>+BO76/BO9</f>
        <v/>
      </c>
      <c r="BP78" s="306">
        <f>+BP76/BP9</f>
        <v/>
      </c>
      <c r="BQ78" s="306">
        <f>+BQ76/BQ9</f>
        <v/>
      </c>
      <c r="BR78" s="306">
        <f>+BR76/BR9</f>
        <v/>
      </c>
      <c r="BS78" s="306">
        <f>+BS76/BS9</f>
        <v/>
      </c>
      <c r="BT78" s="306">
        <f>+BT76/BT9</f>
        <v/>
      </c>
      <c r="BU78" s="306">
        <f>+BU76/BU9</f>
        <v/>
      </c>
      <c r="BV78" s="306">
        <f>+BV76/BV9</f>
        <v/>
      </c>
      <c r="BW78" s="306">
        <f>+BW76/BW9</f>
        <v/>
      </c>
      <c r="BX78" s="306">
        <f>+BX76/BX9</f>
        <v/>
      </c>
      <c r="BY78" s="306">
        <f>+BY76/BY9</f>
        <v/>
      </c>
      <c r="BZ78" s="306">
        <f>+BZ76/BZ9</f>
        <v/>
      </c>
      <c r="CA78" s="306">
        <f>+CA76/CA9</f>
        <v/>
      </c>
      <c r="CB78" s="306">
        <f>+CB76/CB9</f>
        <v/>
      </c>
      <c r="CC78" s="306">
        <f>+CC76/CC9</f>
        <v/>
      </c>
      <c r="CD78" s="306">
        <f>+CD76/CD9</f>
        <v/>
      </c>
    </row>
    <row r="79">
      <c r="B79" s="67" t="n"/>
      <c r="D79" s="306" t="n"/>
      <c r="E79" s="306" t="n"/>
      <c r="F79" s="306" t="n"/>
      <c r="G79" s="306" t="n"/>
      <c r="H79" s="306" t="n"/>
      <c r="I79" s="306" t="n"/>
      <c r="J79" s="306" t="n"/>
      <c r="K79" s="306" t="n"/>
      <c r="L79" s="306" t="n"/>
      <c r="M79" s="306" t="n"/>
      <c r="N79" s="306" t="n"/>
      <c r="O79" s="306" t="n"/>
      <c r="P79" s="306" t="n"/>
      <c r="Q79" s="306" t="n"/>
      <c r="R79" s="306" t="n"/>
      <c r="S79" s="306" t="n"/>
      <c r="T79" s="306" t="n"/>
      <c r="U79" s="306" t="n"/>
      <c r="V79" s="306" t="n"/>
      <c r="W79" s="306" t="n"/>
      <c r="X79" s="306" t="n"/>
      <c r="Y79" s="306" t="n"/>
      <c r="Z79" s="306" t="n"/>
      <c r="AA79" s="306" t="n"/>
      <c r="AB79" s="306" t="n"/>
      <c r="AC79" s="306" t="n"/>
      <c r="AD79" s="306" t="n"/>
      <c r="AE79" s="306" t="n"/>
      <c r="AF79" s="306" t="n"/>
      <c r="AG79" s="306" t="n"/>
      <c r="AH79" s="306" t="n"/>
      <c r="AI79" s="306" t="n"/>
      <c r="AJ79" s="306" t="n"/>
      <c r="AK79" s="306" t="n"/>
      <c r="AL79" s="306" t="n"/>
      <c r="AM79" s="306" t="n"/>
      <c r="AN79" s="306" t="n"/>
      <c r="AO79" s="306" t="n"/>
      <c r="AP79" s="306" t="n"/>
      <c r="AQ79" s="306" t="n"/>
      <c r="AR79" s="306" t="n"/>
      <c r="AS79" s="306" t="n"/>
      <c r="AT79" s="306" t="n"/>
      <c r="AU79" s="306" t="n"/>
      <c r="AV79" s="306" t="n"/>
      <c r="AW79" s="306" t="n"/>
      <c r="AX79" s="306" t="n"/>
      <c r="AY79" s="306" t="n"/>
      <c r="AZ79" s="306" t="n"/>
      <c r="BA79" s="306" t="n"/>
      <c r="BB79" s="306" t="n"/>
      <c r="BC79" s="306" t="n"/>
      <c r="BD79" s="306" t="n"/>
      <c r="BE79" s="306" t="n"/>
      <c r="BF79" s="306" t="n"/>
      <c r="BG79" s="306" t="n"/>
      <c r="BH79" s="306" t="n"/>
      <c r="BI79" s="306" t="n"/>
      <c r="BJ79" s="306" t="n"/>
      <c r="BK79" s="306" t="n"/>
      <c r="BL79" s="306" t="n"/>
      <c r="BM79" s="306" t="n"/>
      <c r="BN79" s="306" t="n"/>
      <c r="BO79" s="306" t="n"/>
      <c r="BP79" s="306" t="n"/>
      <c r="BQ79" s="306" t="n"/>
      <c r="BR79" s="306" t="n"/>
      <c r="BS79" s="306" t="n"/>
      <c r="BT79" s="306" t="n"/>
      <c r="BU79" s="306" t="n"/>
      <c r="BV79" s="306" t="n"/>
      <c r="BW79" s="306" t="n"/>
      <c r="BX79" s="306" t="n"/>
      <c r="BY79" s="306" t="n"/>
      <c r="BZ79" s="306" t="n"/>
      <c r="CA79" s="306" t="n"/>
      <c r="CB79" s="306" t="n"/>
      <c r="CC79" s="306" t="n"/>
      <c r="CD79" s="306" t="n"/>
    </row>
    <row r="80" ht="13.5" customHeight="1">
      <c r="B80" t="inlineStr">
        <is>
          <t>CRC Interest and Other, net</t>
        </is>
      </c>
      <c r="H80" s="73">
        <f>+H442</f>
        <v/>
      </c>
      <c r="I80" s="73">
        <f>+I442</f>
        <v/>
      </c>
      <c r="J80" s="73">
        <f>+J442</f>
        <v/>
      </c>
      <c r="K80" s="73">
        <f>+K442</f>
        <v/>
      </c>
      <c r="L80" s="73">
        <f>+L442</f>
        <v/>
      </c>
      <c r="M80" s="73">
        <f>+M442</f>
        <v/>
      </c>
      <c r="N80" s="73">
        <f>+N442</f>
        <v/>
      </c>
      <c r="O80" s="73">
        <f>+O442</f>
        <v/>
      </c>
      <c r="P80" s="73">
        <f>+P442</f>
        <v/>
      </c>
      <c r="Q80" s="73">
        <f>+Q442</f>
        <v/>
      </c>
      <c r="R80" s="73">
        <f>+R442</f>
        <v/>
      </c>
      <c r="S80" s="73">
        <f>+S442</f>
        <v/>
      </c>
      <c r="T80" s="73">
        <f>+T442</f>
        <v/>
      </c>
      <c r="U80" s="73">
        <f>+U442</f>
        <v/>
      </c>
      <c r="V80" s="73">
        <f>+V442</f>
        <v/>
      </c>
      <c r="W80" s="73">
        <f>+W442</f>
        <v/>
      </c>
      <c r="X80" s="73">
        <f>+X442</f>
        <v/>
      </c>
      <c r="Y80" s="73">
        <f>+Y442</f>
        <v/>
      </c>
      <c r="Z80" s="73">
        <f>+Z442</f>
        <v/>
      </c>
      <c r="AA80" s="73">
        <f>+AA442</f>
        <v/>
      </c>
      <c r="AB80" s="73">
        <f>+AB442</f>
        <v/>
      </c>
      <c r="AC80" s="73">
        <f>+AC442</f>
        <v/>
      </c>
      <c r="AD80" s="73">
        <f>+AD442</f>
        <v/>
      </c>
      <c r="AE80" s="73">
        <f>+AE442</f>
        <v/>
      </c>
      <c r="AF80" s="73">
        <f>+AF442</f>
        <v/>
      </c>
      <c r="AG80" s="73">
        <f>+AG442</f>
        <v/>
      </c>
      <c r="AH80" s="73">
        <f>+AH442</f>
        <v/>
      </c>
      <c r="AI80" s="73">
        <f>+AI442</f>
        <v/>
      </c>
      <c r="AJ80" s="73">
        <f>+AJ442</f>
        <v/>
      </c>
      <c r="AK80" s="73">
        <f>+AK442</f>
        <v/>
      </c>
      <c r="AL80" s="73">
        <f>+AL442</f>
        <v/>
      </c>
      <c r="AM80" s="73">
        <f>+AM442</f>
        <v/>
      </c>
      <c r="AN80" s="73">
        <f>+AN442</f>
        <v/>
      </c>
      <c r="AO80" s="73">
        <f>+AO442</f>
        <v/>
      </c>
      <c r="AP80" s="73">
        <f>+AP442</f>
        <v/>
      </c>
      <c r="AQ80" s="73">
        <f>+AQ442</f>
        <v/>
      </c>
      <c r="AR80" s="73">
        <f>+AR442</f>
        <v/>
      </c>
      <c r="AS80" s="73">
        <f>+AS442</f>
        <v/>
      </c>
      <c r="AT80" s="73">
        <f>+AT442</f>
        <v/>
      </c>
      <c r="AU80" s="73">
        <f>+AU442</f>
        <v/>
      </c>
      <c r="AV80" s="73">
        <f>+AV442</f>
        <v/>
      </c>
      <c r="AW80" s="73">
        <f>+AW442</f>
        <v/>
      </c>
      <c r="AX80" s="73">
        <f>+AX442</f>
        <v/>
      </c>
      <c r="AY80" s="73">
        <f>+AY442</f>
        <v/>
      </c>
      <c r="AZ80" s="73">
        <f>+AZ442</f>
        <v/>
      </c>
      <c r="BA80" s="73">
        <f>+BA442</f>
        <v/>
      </c>
      <c r="BB80" s="73">
        <f>+BB442</f>
        <v/>
      </c>
      <c r="BC80" s="73">
        <f>+BC442</f>
        <v/>
      </c>
      <c r="BD80" s="73">
        <f>+BD442</f>
        <v/>
      </c>
      <c r="BE80" s="73">
        <f>+BE442</f>
        <v/>
      </c>
      <c r="BF80" s="73">
        <f>+BF442</f>
        <v/>
      </c>
      <c r="BG80" s="73">
        <f>+BG442</f>
        <v/>
      </c>
      <c r="BH80" s="73">
        <f>+BH442</f>
        <v/>
      </c>
      <c r="BI80" s="73">
        <f>+BI442</f>
        <v/>
      </c>
      <c r="BJ80" s="71" t="n">
        <v>0</v>
      </c>
      <c r="BK80" s="71" t="n">
        <v>0</v>
      </c>
      <c r="BM80" s="73">
        <f>+BM442</f>
        <v/>
      </c>
      <c r="BN80" s="73">
        <f>+BN442</f>
        <v/>
      </c>
      <c r="BO80" s="73">
        <f>+BO442</f>
        <v/>
      </c>
      <c r="BP80" s="73">
        <f>+BP442</f>
        <v/>
      </c>
      <c r="BQ80" s="73">
        <f>+BQ442</f>
        <v/>
      </c>
      <c r="BR80" s="73">
        <f>+BR442</f>
        <v/>
      </c>
      <c r="BS80" s="73">
        <f>+BS442</f>
        <v/>
      </c>
      <c r="BT80" s="73">
        <f>+BT442</f>
        <v/>
      </c>
      <c r="BU80" s="73">
        <f>+BU442</f>
        <v/>
      </c>
      <c r="BV80" s="73">
        <f>+BV442</f>
        <v/>
      </c>
      <c r="BW80" s="65">
        <f>+SUM(AF80:AI80)</f>
        <v/>
      </c>
      <c r="BX80" s="65">
        <f>SUM(AJ80:AM80)</f>
        <v/>
      </c>
      <c r="BY80" s="65">
        <f>+SUM(AN80:AQ80)</f>
        <v/>
      </c>
      <c r="BZ80" s="65">
        <f>+SUM(AR80:AU80)</f>
        <v/>
      </c>
      <c r="CA80" s="65">
        <f>+SUM(AV80:AY80)</f>
        <v/>
      </c>
      <c r="CB80" s="65">
        <f>+SUM(AZ80:BC80)</f>
        <v/>
      </c>
      <c r="CC80" s="65">
        <f>+SUM(BD80:BG80)</f>
        <v/>
      </c>
      <c r="CD80" s="65">
        <f>+SUM(BH80:BK80)</f>
        <v/>
      </c>
    </row>
    <row r="81">
      <c r="B81" s="70" t="inlineStr">
        <is>
          <t>CRC EBT</t>
        </is>
      </c>
      <c r="H81" s="74">
        <f>+H52+H80</f>
        <v/>
      </c>
      <c r="I81" s="74">
        <f>+I52+I80</f>
        <v/>
      </c>
      <c r="J81" s="74">
        <f>+J52+J80</f>
        <v/>
      </c>
      <c r="K81" s="74">
        <f>+K52+K80</f>
        <v/>
      </c>
      <c r="L81" s="74">
        <f>+L52+L80</f>
        <v/>
      </c>
      <c r="M81" s="74">
        <f>+M52+M80</f>
        <v/>
      </c>
      <c r="N81" s="74">
        <f>+N52+N80</f>
        <v/>
      </c>
      <c r="O81" s="74">
        <f>+O52+O80</f>
        <v/>
      </c>
      <c r="P81" s="74">
        <f>+P52+P80</f>
        <v/>
      </c>
      <c r="Q81" s="74">
        <f>+Q52+Q80</f>
        <v/>
      </c>
      <c r="R81" s="74">
        <f>+R52+R80</f>
        <v/>
      </c>
      <c r="S81" s="74">
        <f>+S52+S80</f>
        <v/>
      </c>
      <c r="T81" s="74">
        <f>+T52+T80</f>
        <v/>
      </c>
      <c r="U81" s="74">
        <f>+U52+U80</f>
        <v/>
      </c>
      <c r="V81" s="74">
        <f>+V52+V80</f>
        <v/>
      </c>
      <c r="W81" s="74">
        <f>+W52+W80</f>
        <v/>
      </c>
      <c r="X81" s="74">
        <f>+X52+X80</f>
        <v/>
      </c>
      <c r="Y81" s="74">
        <f>+Y52+Y80</f>
        <v/>
      </c>
      <c r="Z81" s="74">
        <f>+Z52+Z80</f>
        <v/>
      </c>
      <c r="AA81" s="74">
        <f>+AA52+AA80</f>
        <v/>
      </c>
      <c r="AB81" s="74">
        <f>+AB52+AB80</f>
        <v/>
      </c>
      <c r="AC81" s="74">
        <f>+AC52+AC80</f>
        <v/>
      </c>
      <c r="AD81" s="74">
        <f>+AD52+AD80</f>
        <v/>
      </c>
      <c r="AE81" s="74">
        <f>+AE52+AE80</f>
        <v/>
      </c>
      <c r="AF81" s="74">
        <f>+AF52+AF80</f>
        <v/>
      </c>
      <c r="AG81" s="74">
        <f>+AG52+AG80</f>
        <v/>
      </c>
      <c r="AH81" s="74">
        <f>+AH52+AH80</f>
        <v/>
      </c>
      <c r="AI81" s="74">
        <f>+AI52+AI80</f>
        <v/>
      </c>
      <c r="AJ81" s="74">
        <f>+AJ52+AJ80</f>
        <v/>
      </c>
      <c r="AK81" s="74">
        <f>+AK52+AK80</f>
        <v/>
      </c>
      <c r="AL81" s="74">
        <f>+AL52+AL80</f>
        <v/>
      </c>
      <c r="AM81" s="74">
        <f>+AM52+AM80</f>
        <v/>
      </c>
      <c r="AN81" s="74">
        <f>+AN52+AN80</f>
        <v/>
      </c>
      <c r="AO81" s="74">
        <f>+AO52+AO80</f>
        <v/>
      </c>
      <c r="AP81" s="74">
        <f>+AP52+AP80</f>
        <v/>
      </c>
      <c r="AQ81" s="74">
        <f>+AQ52+AQ80</f>
        <v/>
      </c>
      <c r="AR81" s="74">
        <f>+AR52+AR80</f>
        <v/>
      </c>
      <c r="AS81" s="74">
        <f>+AS52+AS80</f>
        <v/>
      </c>
      <c r="AT81" s="74">
        <f>+AT52+AT80</f>
        <v/>
      </c>
      <c r="AU81" s="74">
        <f>+AU52+AU80</f>
        <v/>
      </c>
      <c r="AV81" s="74">
        <f>+AV52+AV80</f>
        <v/>
      </c>
      <c r="AW81" s="74">
        <f>+AW52+AW80</f>
        <v/>
      </c>
      <c r="AX81" s="74">
        <f>+AX52+AX80</f>
        <v/>
      </c>
      <c r="AY81" s="74">
        <f>+AY52+AY80</f>
        <v/>
      </c>
      <c r="AZ81" s="74">
        <f>+AZ52+AZ80</f>
        <v/>
      </c>
      <c r="BA81" s="74">
        <f>+BA52+BA80</f>
        <v/>
      </c>
      <c r="BB81" s="74">
        <f>+BB52+BB80</f>
        <v/>
      </c>
      <c r="BC81" s="74">
        <f>+BC52+BC80</f>
        <v/>
      </c>
      <c r="BD81" s="74">
        <f>+BD52+BD80</f>
        <v/>
      </c>
      <c r="BE81" s="74">
        <f>+BE52+BE80</f>
        <v/>
      </c>
      <c r="BF81" s="74">
        <f>+BF52+BF80</f>
        <v/>
      </c>
      <c r="BG81" s="74">
        <f>+BG52+BG80</f>
        <v/>
      </c>
      <c r="BH81" s="74">
        <f>+BH52+BH80</f>
        <v/>
      </c>
      <c r="BI81" s="74">
        <f>+BI52+BI80</f>
        <v/>
      </c>
      <c r="BJ81" s="74">
        <f>+BJ52+BJ80</f>
        <v/>
      </c>
      <c r="BK81" s="74">
        <f>+BK52+BK80</f>
        <v/>
      </c>
      <c r="BM81" s="74">
        <f>+BM52+BM80</f>
        <v/>
      </c>
      <c r="BN81" s="74">
        <f>+BN52+BN80</f>
        <v/>
      </c>
      <c r="BO81" s="74">
        <f>+BO52+BO80</f>
        <v/>
      </c>
      <c r="BP81" s="74">
        <f>+BP52+BP80</f>
        <v/>
      </c>
      <c r="BQ81" s="74">
        <f>+BQ52+BQ80</f>
        <v/>
      </c>
      <c r="BR81" s="74">
        <f>+BR52+BR80</f>
        <v/>
      </c>
      <c r="BS81" s="74">
        <f>+BS52+BS80</f>
        <v/>
      </c>
      <c r="BT81" s="74">
        <f>+BT52+BT80</f>
        <v/>
      </c>
      <c r="BU81" s="74">
        <f>+BU52+BU80</f>
        <v/>
      </c>
      <c r="BV81" s="74">
        <f>+BV52+BV80</f>
        <v/>
      </c>
      <c r="BW81" s="64">
        <f>+SUM(AF81:AI81)</f>
        <v/>
      </c>
      <c r="BX81" s="64">
        <f>SUM(AJ81:AM81)</f>
        <v/>
      </c>
      <c r="BY81" s="64">
        <f>+SUM(AN81:AQ81)</f>
        <v/>
      </c>
      <c r="BZ81" s="64">
        <f>+SUM(AR81:AU81)</f>
        <v/>
      </c>
      <c r="CA81" s="64">
        <f>+SUM(AV81:AY81)</f>
        <v/>
      </c>
      <c r="CB81" s="64">
        <f>+SUM(AZ81:BC81)</f>
        <v/>
      </c>
      <c r="CC81" s="64">
        <f>+SUM(BD81:BG81)</f>
        <v/>
      </c>
      <c r="CD81" s="64">
        <f>+SUM(BH81:BK81)</f>
        <v/>
      </c>
    </row>
    <row r="82" ht="13.5" customHeight="1">
      <c r="B82" t="inlineStr">
        <is>
          <t>CRC Taxes @ 20%</t>
        </is>
      </c>
      <c r="H82" s="73">
        <f>MIN(-0.2*H81,0)</f>
        <v/>
      </c>
      <c r="I82" s="73">
        <f>MIN(-0.2*I81,0)</f>
        <v/>
      </c>
      <c r="J82" s="73">
        <f>MIN(-0.2*J81,0)</f>
        <v/>
      </c>
      <c r="K82" s="73">
        <f>MIN(-0.2*K81,0)</f>
        <v/>
      </c>
      <c r="L82" s="73">
        <f>MIN(-0.2*L81,0)</f>
        <v/>
      </c>
      <c r="M82" s="73">
        <f>MIN(-0.2*M81,0)</f>
        <v/>
      </c>
      <c r="N82" s="73">
        <f>MIN(-0.2*N81,0)</f>
        <v/>
      </c>
      <c r="O82" s="73">
        <f>MIN(-0.2*O81,0)</f>
        <v/>
      </c>
      <c r="P82" s="73">
        <f>MIN(-0.2*P81,0)</f>
        <v/>
      </c>
      <c r="Q82" s="73">
        <f>MIN(-0.2*Q81,0)</f>
        <v/>
      </c>
      <c r="R82" s="73">
        <f>MIN(-0.2*R81,0)</f>
        <v/>
      </c>
      <c r="S82" s="73">
        <f>MIN(-0.2*S81,0)</f>
        <v/>
      </c>
      <c r="T82" s="73">
        <f>MIN(-0.2*T81,0)</f>
        <v/>
      </c>
      <c r="U82" s="73">
        <f>MIN(-0.2*U81,0)</f>
        <v/>
      </c>
      <c r="V82" s="73">
        <f>MIN(-0.2*V81,0)</f>
        <v/>
      </c>
      <c r="W82" s="73">
        <f>MIN(-0.2*W81,0)</f>
        <v/>
      </c>
      <c r="X82" s="73">
        <f>MIN(-0.2*X81,0)</f>
        <v/>
      </c>
      <c r="Y82" s="73">
        <f>MIN(-0.2*Y81,0)</f>
        <v/>
      </c>
      <c r="Z82" s="73">
        <f>MIN(-0.2*Z81,0)</f>
        <v/>
      </c>
      <c r="AA82" s="73">
        <f>MIN(-0.2*AA81,0)</f>
        <v/>
      </c>
      <c r="AB82" s="73">
        <f>MIN(-0.2*AB81,0)</f>
        <v/>
      </c>
      <c r="AC82" s="73">
        <f>MIN(-0.2*AC81,0)</f>
        <v/>
      </c>
      <c r="AD82" s="73">
        <f>MIN(-0.2*AD81,0)</f>
        <v/>
      </c>
      <c r="AE82" s="73">
        <f>MIN(-0.2*AE81,0)</f>
        <v/>
      </c>
      <c r="AF82" s="73">
        <f>MIN(-0.2*AF81,0)</f>
        <v/>
      </c>
      <c r="AG82" s="73">
        <f>MIN(-0.2*AG81,0)</f>
        <v/>
      </c>
      <c r="AH82" s="73">
        <f>MIN(-0.2*AH81,0)</f>
        <v/>
      </c>
      <c r="AI82" s="73">
        <f>MIN(-0.2*AI81,0)</f>
        <v/>
      </c>
      <c r="AJ82" s="73">
        <f>MIN(-0.2*AJ81,0)</f>
        <v/>
      </c>
      <c r="AK82" s="73">
        <f>MIN(-0.2*AK81,0)</f>
        <v/>
      </c>
      <c r="AL82" s="73">
        <f>MIN(-0.2*AL81,0)</f>
        <v/>
      </c>
      <c r="AM82" s="73">
        <f>MIN(-0.2*AM81,0)</f>
        <v/>
      </c>
      <c r="AN82" s="73">
        <f>MIN(-0.2*AN81,0)</f>
        <v/>
      </c>
      <c r="AO82" s="73">
        <f>MIN(-0.2*AO81,0)</f>
        <v/>
      </c>
      <c r="AP82" s="73">
        <f>MIN(-0.2*AP81,0)</f>
        <v/>
      </c>
      <c r="AQ82" s="73">
        <f>MIN(-0.2*AQ81,0)</f>
        <v/>
      </c>
      <c r="AR82" s="73">
        <f>MIN(-0.2*AR81,0)</f>
        <v/>
      </c>
      <c r="AS82" s="73">
        <f>MIN(-0.2*AS81,0)</f>
        <v/>
      </c>
      <c r="AT82" s="73">
        <f>MIN(-0.2*AT81,0)</f>
        <v/>
      </c>
      <c r="AU82" s="73">
        <f>MIN(-0.2*AU81,0)</f>
        <v/>
      </c>
      <c r="AV82" s="73">
        <f>MIN(-0.2*AV81,0)</f>
        <v/>
      </c>
      <c r="AW82" s="73">
        <f>MIN(-0.2*AW81,0)</f>
        <v/>
      </c>
      <c r="AX82" s="73">
        <f>MIN(-0.2*AX81,0)</f>
        <v/>
      </c>
      <c r="AY82" s="73">
        <f>MIN(-0.2*AY81,0)</f>
        <v/>
      </c>
      <c r="AZ82" s="73">
        <f>MIN(-0.2*AZ81,0)</f>
        <v/>
      </c>
      <c r="BA82" s="73">
        <f>MIN(-0.2*BA81,0)</f>
        <v/>
      </c>
      <c r="BB82" s="73">
        <f>MIN(-0.2*BB81,0)</f>
        <v/>
      </c>
      <c r="BC82" s="73">
        <f>MIN(-0.2*BC81,0)</f>
        <v/>
      </c>
      <c r="BD82" s="73">
        <f>MIN(-0.2*BD81,0)</f>
        <v/>
      </c>
      <c r="BE82" s="73">
        <f>MIN(-0.2*BE81,0)</f>
        <v/>
      </c>
      <c r="BF82" s="73">
        <f>MIN(-0.2*BF81,0)</f>
        <v/>
      </c>
      <c r="BG82" s="73">
        <f>MIN(-0.2*BG81,0)</f>
        <v/>
      </c>
      <c r="BH82" s="73">
        <f>MIN(-0.2*BH81,0)</f>
        <v/>
      </c>
      <c r="BI82" s="73">
        <f>MIN(-0.2*BI81,0)</f>
        <v/>
      </c>
      <c r="BJ82" s="73">
        <f>MIN(-0.2*BJ81,0)</f>
        <v/>
      </c>
      <c r="BK82" s="73">
        <f>MIN(-0.2*BK81,0)</f>
        <v/>
      </c>
      <c r="BM82" s="73">
        <f>MIN(-0.2*BM81,0)</f>
        <v/>
      </c>
      <c r="BN82" s="73">
        <f>MIN(-0.2*BN81,0)</f>
        <v/>
      </c>
      <c r="BO82" s="73">
        <f>MIN(-0.2*BO81,0)</f>
        <v/>
      </c>
      <c r="BP82" s="73">
        <f>MIN(-0.2*BP81,0)</f>
        <v/>
      </c>
      <c r="BQ82" s="73">
        <f>MIN(-0.2*BQ81,0)</f>
        <v/>
      </c>
      <c r="BR82" s="73">
        <f>MIN(-0.2*BR81,0)</f>
        <v/>
      </c>
      <c r="BS82" s="73">
        <f>MIN(-0.2*BS81,0)</f>
        <v/>
      </c>
      <c r="BT82" s="73">
        <f>MIN(-0.2*BT81,0)</f>
        <v/>
      </c>
      <c r="BU82" s="73">
        <f>MIN(-0.2*BU81,0)</f>
        <v/>
      </c>
      <c r="BV82" s="73">
        <f>MIN(-0.2*BV81,0)</f>
        <v/>
      </c>
      <c r="BW82" s="65">
        <f>+SUM(AF82:AI82)</f>
        <v/>
      </c>
      <c r="BX82" s="65">
        <f>SUM(AJ82:AM82)</f>
        <v/>
      </c>
      <c r="BY82" s="65">
        <f>+SUM(AN82:AQ82)</f>
        <v/>
      </c>
      <c r="BZ82" s="65">
        <f>+SUM(AR82:AU82)</f>
        <v/>
      </c>
      <c r="CA82" s="65">
        <f>+SUM(AV82:AY82)</f>
        <v/>
      </c>
      <c r="CB82" s="65">
        <f>+SUM(AZ82:BC82)</f>
        <v/>
      </c>
      <c r="CC82" s="65">
        <f>+SUM(BD82:BG82)</f>
        <v/>
      </c>
      <c r="CD82" s="65">
        <f>+SUM(BH82:BK82)</f>
        <v/>
      </c>
    </row>
    <row r="83" customFormat="1" s="44">
      <c r="B83" s="110" t="inlineStr">
        <is>
          <t>CRC NI</t>
        </is>
      </c>
      <c r="H83" s="139">
        <f>+SUM(H81:H82)</f>
        <v/>
      </c>
      <c r="I83" s="139">
        <f>+SUM(I81:I82)</f>
        <v/>
      </c>
      <c r="J83" s="139">
        <f>+SUM(J81:J82)</f>
        <v/>
      </c>
      <c r="K83" s="139">
        <f>+SUM(K81:K82)</f>
        <v/>
      </c>
      <c r="L83" s="139">
        <f>+SUM(L81:L82)</f>
        <v/>
      </c>
      <c r="M83" s="139">
        <f>+SUM(M81:M82)</f>
        <v/>
      </c>
      <c r="N83" s="139">
        <f>+SUM(N81:N82)</f>
        <v/>
      </c>
      <c r="O83" s="139">
        <f>+SUM(O81:O82)</f>
        <v/>
      </c>
      <c r="P83" s="139">
        <f>+SUM(P81:P82)</f>
        <v/>
      </c>
      <c r="Q83" s="139">
        <f>+SUM(Q81:Q82)</f>
        <v/>
      </c>
      <c r="R83" s="139">
        <f>+SUM(R81:R82)</f>
        <v/>
      </c>
      <c r="S83" s="139">
        <f>+SUM(S81:S82)</f>
        <v/>
      </c>
      <c r="T83" s="139">
        <f>+SUM(T81:T82)</f>
        <v/>
      </c>
      <c r="U83" s="139">
        <f>+SUM(U81:U82)</f>
        <v/>
      </c>
      <c r="V83" s="139">
        <f>+SUM(V81:V82)</f>
        <v/>
      </c>
      <c r="W83" s="139">
        <f>+SUM(W81:W82)</f>
        <v/>
      </c>
      <c r="X83" s="139">
        <f>+SUM(X81:X82)</f>
        <v/>
      </c>
      <c r="Y83" s="139">
        <f>+SUM(Y81:Y82)</f>
        <v/>
      </c>
      <c r="Z83" s="139">
        <f>+SUM(Z81:Z82)</f>
        <v/>
      </c>
      <c r="AA83" s="139">
        <f>+SUM(AA81:AA82)</f>
        <v/>
      </c>
      <c r="AB83" s="139">
        <f>+SUM(AB81:AB82)</f>
        <v/>
      </c>
      <c r="AC83" s="139">
        <f>+SUM(AC81:AC82)</f>
        <v/>
      </c>
      <c r="AD83" s="139">
        <f>+SUM(AD81:AD82)</f>
        <v/>
      </c>
      <c r="AE83" s="139">
        <f>+SUM(AE81:AE82)</f>
        <v/>
      </c>
      <c r="AF83" s="139">
        <f>+SUM(AF81:AF82)</f>
        <v/>
      </c>
      <c r="AG83" s="139">
        <f>+SUM(AG81:AG82)</f>
        <v/>
      </c>
      <c r="AH83" s="139">
        <f>+SUM(AH81:AH82)</f>
        <v/>
      </c>
      <c r="AI83" s="139">
        <f>+SUM(AI81:AI82)</f>
        <v/>
      </c>
      <c r="AJ83" s="139">
        <f>+SUM(AJ81:AJ82)</f>
        <v/>
      </c>
      <c r="AK83" s="139">
        <f>+SUM(AK81:AK82)</f>
        <v/>
      </c>
      <c r="AL83" s="139">
        <f>+SUM(AL81:AL82)</f>
        <v/>
      </c>
      <c r="AM83" s="139">
        <f>+SUM(AM81:AM82)</f>
        <v/>
      </c>
      <c r="AN83" s="139">
        <f>+SUM(AN81:AN82)</f>
        <v/>
      </c>
      <c r="AO83" s="139">
        <f>+SUM(AO81:AO82)</f>
        <v/>
      </c>
      <c r="AP83" s="139">
        <f>+SUM(AP81:AP82)</f>
        <v/>
      </c>
      <c r="AQ83" s="139">
        <f>+SUM(AQ81:AQ82)</f>
        <v/>
      </c>
      <c r="AR83" s="139">
        <f>+SUM(AR81:AR82)</f>
        <v/>
      </c>
      <c r="AS83" s="139">
        <f>+SUM(AS81:AS82)</f>
        <v/>
      </c>
      <c r="AT83" s="139">
        <f>+SUM(AT81:AT82)</f>
        <v/>
      </c>
      <c r="AU83" s="139">
        <f>+SUM(AU81:AU82)</f>
        <v/>
      </c>
      <c r="AV83" s="139">
        <f>+SUM(AV81:AV82)</f>
        <v/>
      </c>
      <c r="AW83" s="139">
        <f>+SUM(AW81:AW82)</f>
        <v/>
      </c>
      <c r="AX83" s="139">
        <f>+SUM(AX81:AX82)</f>
        <v/>
      </c>
      <c r="AY83" s="139">
        <f>+SUM(AY81:AY82)</f>
        <v/>
      </c>
      <c r="AZ83" s="139">
        <f>+SUM(AZ81:AZ82)</f>
        <v/>
      </c>
      <c r="BA83" s="139">
        <f>+SUM(BA81:BA82)</f>
        <v/>
      </c>
      <c r="BB83" s="139">
        <f>+SUM(BB81:BB82)</f>
        <v/>
      </c>
      <c r="BC83" s="139">
        <f>+SUM(BC81:BC82)</f>
        <v/>
      </c>
      <c r="BD83" s="139">
        <f>+SUM(BD81:BD82)</f>
        <v/>
      </c>
      <c r="BE83" s="139">
        <f>+SUM(BE81:BE82)</f>
        <v/>
      </c>
      <c r="BF83" s="139">
        <f>+SUM(BF81:BF82)</f>
        <v/>
      </c>
      <c r="BG83" s="139">
        <f>+SUM(BG81:BG82)</f>
        <v/>
      </c>
      <c r="BH83" s="139">
        <f>+SUM(BH81:BH82)</f>
        <v/>
      </c>
      <c r="BI83" s="139">
        <f>+SUM(BI81:BI82)</f>
        <v/>
      </c>
      <c r="BJ83" s="139">
        <f>+SUM(BJ81:BJ82)</f>
        <v/>
      </c>
      <c r="BK83" s="139">
        <f>+SUM(BK81:BK82)</f>
        <v/>
      </c>
      <c r="BM83" s="139">
        <f>+SUM(BM81:BM82)</f>
        <v/>
      </c>
      <c r="BN83" s="139">
        <f>+SUM(BN81:BN82)</f>
        <v/>
      </c>
      <c r="BO83" s="139">
        <f>+SUM(BO81:BO82)</f>
        <v/>
      </c>
      <c r="BP83" s="139">
        <f>+SUM(BP81:BP82)</f>
        <v/>
      </c>
      <c r="BQ83" s="139">
        <f>+SUM(BQ81:BQ82)</f>
        <v/>
      </c>
      <c r="BR83" s="139">
        <f>+SUM(BR81:BR82)</f>
        <v/>
      </c>
      <c r="BS83" s="139">
        <f>+SUM(BS81:BS82)</f>
        <v/>
      </c>
      <c r="BT83" s="139">
        <f>+SUM(BT81:BT82)</f>
        <v/>
      </c>
      <c r="BU83" s="139">
        <f>+SUM(BU81:BU82)</f>
        <v/>
      </c>
      <c r="BV83" s="139">
        <f>+SUM(BV81:BV82)</f>
        <v/>
      </c>
      <c r="BW83" s="139">
        <f>+SUM(AF83:AI83)</f>
        <v/>
      </c>
      <c r="BX83" s="111">
        <f>SUM(AJ83:AM83)</f>
        <v/>
      </c>
      <c r="BY83" s="111">
        <f>+SUM(AN83:AQ83)</f>
        <v/>
      </c>
      <c r="BZ83" s="111">
        <f>+SUM(AR83:AU83)</f>
        <v/>
      </c>
      <c r="CA83" s="111">
        <f>+SUM(AV83:AY83)</f>
        <v/>
      </c>
      <c r="CB83" s="111">
        <f>+SUM(AZ83:BC83)</f>
        <v/>
      </c>
      <c r="CC83" s="111">
        <f>+SUM(BD83:BG83)</f>
        <v/>
      </c>
      <c r="CD83" s="111">
        <f>+SUM(BH83:BK83)</f>
        <v/>
      </c>
    </row>
    <row r="84" ht="13.5" customHeight="1">
      <c r="B84" s="104" t="inlineStr">
        <is>
          <t>/ Shares O/S</t>
        </is>
      </c>
      <c r="H84" s="73">
        <f>+H504</f>
        <v/>
      </c>
      <c r="I84" s="73">
        <f>+I504</f>
        <v/>
      </c>
      <c r="J84" s="73">
        <f>+J504</f>
        <v/>
      </c>
      <c r="K84" s="73">
        <f>+K504</f>
        <v/>
      </c>
      <c r="L84" s="73">
        <f>+L504</f>
        <v/>
      </c>
      <c r="M84" s="73">
        <f>+M504</f>
        <v/>
      </c>
      <c r="N84" s="73">
        <f>+N504</f>
        <v/>
      </c>
      <c r="O84" s="73">
        <f>+O504</f>
        <v/>
      </c>
      <c r="P84" s="73">
        <f>+P504</f>
        <v/>
      </c>
      <c r="Q84" s="73">
        <f>+Q504</f>
        <v/>
      </c>
      <c r="R84" s="73">
        <f>+R504</f>
        <v/>
      </c>
      <c r="S84" s="73">
        <f>+S504</f>
        <v/>
      </c>
      <c r="T84" s="73">
        <f>+T504</f>
        <v/>
      </c>
      <c r="U84" s="73">
        <f>+U504</f>
        <v/>
      </c>
      <c r="V84" s="73">
        <f>+V504</f>
        <v/>
      </c>
      <c r="W84" s="73">
        <f>+W504</f>
        <v/>
      </c>
      <c r="X84" s="73">
        <f>+X504</f>
        <v/>
      </c>
      <c r="Y84" s="73">
        <f>+Y504</f>
        <v/>
      </c>
      <c r="Z84" s="73">
        <f>+Z504</f>
        <v/>
      </c>
      <c r="AA84" s="73">
        <f>+AA504</f>
        <v/>
      </c>
      <c r="AB84" s="73">
        <f>+AB504</f>
        <v/>
      </c>
      <c r="AC84" s="73">
        <f>+AC504</f>
        <v/>
      </c>
      <c r="AD84" s="73">
        <f>+AD504</f>
        <v/>
      </c>
      <c r="AE84" s="73">
        <f>+AE504</f>
        <v/>
      </c>
      <c r="AF84" s="73">
        <f>+AF504</f>
        <v/>
      </c>
      <c r="AG84" s="73">
        <f>+AG504</f>
        <v/>
      </c>
      <c r="AH84" s="73">
        <f>+AH504</f>
        <v/>
      </c>
      <c r="AI84" s="73">
        <f>+AI504</f>
        <v/>
      </c>
      <c r="AJ84" s="73">
        <f>+AJ504</f>
        <v/>
      </c>
      <c r="AK84" s="73">
        <f>+AK504</f>
        <v/>
      </c>
      <c r="AL84" s="73">
        <f>+AL504</f>
        <v/>
      </c>
      <c r="AM84" s="73">
        <f>+AM504</f>
        <v/>
      </c>
      <c r="AN84" s="73">
        <f>+AN504</f>
        <v/>
      </c>
      <c r="AO84" s="73">
        <f>+AO504</f>
        <v/>
      </c>
      <c r="AP84" s="73">
        <f>+AP504</f>
        <v/>
      </c>
      <c r="AQ84" s="73">
        <f>+AQ504</f>
        <v/>
      </c>
      <c r="AR84" s="73">
        <f>+AR504</f>
        <v/>
      </c>
      <c r="AS84" s="73">
        <f>+AS504</f>
        <v/>
      </c>
      <c r="AT84" s="73">
        <f>+AT504</f>
        <v/>
      </c>
      <c r="AU84" s="73">
        <f>+AU504</f>
        <v/>
      </c>
      <c r="AV84" s="73">
        <f>+AV504</f>
        <v/>
      </c>
      <c r="AW84" s="73">
        <f>+AW504</f>
        <v/>
      </c>
      <c r="AX84" s="73">
        <f>+AX504</f>
        <v/>
      </c>
      <c r="AY84" s="73">
        <f>+AY504</f>
        <v/>
      </c>
      <c r="AZ84" s="73">
        <f>+AZ504</f>
        <v/>
      </c>
      <c r="BA84" s="73">
        <f>+BA504</f>
        <v/>
      </c>
      <c r="BB84" s="73">
        <f>+BB504</f>
        <v/>
      </c>
      <c r="BC84" s="73">
        <f>+BC504</f>
        <v/>
      </c>
      <c r="BD84" s="73">
        <f>+BD504</f>
        <v/>
      </c>
      <c r="BE84" s="73">
        <f>+BE504</f>
        <v/>
      </c>
      <c r="BF84" s="73">
        <f>+BF504</f>
        <v/>
      </c>
      <c r="BG84" s="73">
        <f>+BG504</f>
        <v/>
      </c>
      <c r="BH84" s="73">
        <f>+BH504</f>
        <v/>
      </c>
      <c r="BI84" s="73">
        <f>+BI504</f>
        <v/>
      </c>
      <c r="BJ84" s="71">
        <f>+BI84</f>
        <v/>
      </c>
      <c r="BK84" s="71">
        <f>+BJ84</f>
        <v/>
      </c>
      <c r="BM84" s="73" t="n"/>
      <c r="BN84" s="73" t="n"/>
      <c r="BO84" s="73" t="n"/>
      <c r="BP84" s="73" t="n"/>
      <c r="BQ84" s="73">
        <f>+BQ504</f>
        <v/>
      </c>
      <c r="BR84" s="73">
        <f>+BR504</f>
        <v/>
      </c>
      <c r="BS84" s="73">
        <f>+BS504</f>
        <v/>
      </c>
      <c r="BT84" s="73">
        <f>+BT504</f>
        <v/>
      </c>
      <c r="BU84" s="73">
        <f>+BU504</f>
        <v/>
      </c>
      <c r="BV84" s="73">
        <f>+BV504</f>
        <v/>
      </c>
      <c r="BW84" s="73">
        <f>+BW504</f>
        <v/>
      </c>
      <c r="BX84" s="73">
        <f>+BX504</f>
        <v/>
      </c>
      <c r="BY84" s="73">
        <f>+BY504</f>
        <v/>
      </c>
      <c r="BZ84" s="73">
        <f>+BZ504</f>
        <v/>
      </c>
      <c r="CA84" s="73">
        <f>+CA504</f>
        <v/>
      </c>
      <c r="CB84" s="73">
        <f>+CB504</f>
        <v/>
      </c>
      <c r="CC84" s="73">
        <f>+CC504</f>
        <v/>
      </c>
      <c r="CD84" s="73">
        <f>+AVERAGE(BH84:BK84)</f>
        <v/>
      </c>
    </row>
    <row r="85" customFormat="1" s="44">
      <c r="B85" s="110" t="inlineStr">
        <is>
          <t>CRC EPS</t>
        </is>
      </c>
      <c r="H85" s="315">
        <f>+H83/H84</f>
        <v/>
      </c>
      <c r="I85" s="315">
        <f>+I83/I84</f>
        <v/>
      </c>
      <c r="J85" s="315">
        <f>+J83/J84</f>
        <v/>
      </c>
      <c r="K85" s="315">
        <f>+K83/K84</f>
        <v/>
      </c>
      <c r="L85" s="315">
        <f>+L83/L84</f>
        <v/>
      </c>
      <c r="M85" s="315">
        <f>+M83/M84</f>
        <v/>
      </c>
      <c r="N85" s="315">
        <f>+N83/N84</f>
        <v/>
      </c>
      <c r="O85" s="315">
        <f>+O83/O84</f>
        <v/>
      </c>
      <c r="P85" s="315">
        <f>+P83/P84</f>
        <v/>
      </c>
      <c r="Q85" s="315">
        <f>+Q83/Q84</f>
        <v/>
      </c>
      <c r="R85" s="315">
        <f>+R83/R84</f>
        <v/>
      </c>
      <c r="S85" s="315">
        <f>+S83/S84</f>
        <v/>
      </c>
      <c r="T85" s="315">
        <f>+T83/T84</f>
        <v/>
      </c>
      <c r="U85" s="315">
        <f>+U83/U84</f>
        <v/>
      </c>
      <c r="V85" s="315">
        <f>+V83/V84</f>
        <v/>
      </c>
      <c r="W85" s="315">
        <f>+W83/W84</f>
        <v/>
      </c>
      <c r="X85" s="315">
        <f>+X83/X84</f>
        <v/>
      </c>
      <c r="Y85" s="315">
        <f>+Y83/Y84</f>
        <v/>
      </c>
      <c r="Z85" s="315">
        <f>+Z83/Z84</f>
        <v/>
      </c>
      <c r="AA85" s="315">
        <f>+AA83/AA84</f>
        <v/>
      </c>
      <c r="AB85" s="315">
        <f>+AB83/AB84</f>
        <v/>
      </c>
      <c r="AC85" s="315">
        <f>+AC83/AC84</f>
        <v/>
      </c>
      <c r="AD85" s="315">
        <f>+AD83/AD84</f>
        <v/>
      </c>
      <c r="AE85" s="315">
        <f>+AE83/AE84</f>
        <v/>
      </c>
      <c r="AF85" s="315">
        <f>+AF83/AF84</f>
        <v/>
      </c>
      <c r="AG85" s="315">
        <f>+AG83/AG84</f>
        <v/>
      </c>
      <c r="AH85" s="315">
        <f>+AH83/AH84</f>
        <v/>
      </c>
      <c r="AI85" s="315">
        <f>+AI83/AI84</f>
        <v/>
      </c>
      <c r="AJ85" s="315">
        <f>+AJ83/AJ84</f>
        <v/>
      </c>
      <c r="AK85" s="315">
        <f>+AK83/AK84</f>
        <v/>
      </c>
      <c r="AL85" s="315">
        <f>+AL83/AL84</f>
        <v/>
      </c>
      <c r="AM85" s="315">
        <f>+AM83/AM84</f>
        <v/>
      </c>
      <c r="AN85" s="315">
        <f>+AN83/AN84</f>
        <v/>
      </c>
      <c r="AO85" s="315">
        <f>+AO83/AO84</f>
        <v/>
      </c>
      <c r="AP85" s="315">
        <f>+AP83/AP84</f>
        <v/>
      </c>
      <c r="AQ85" s="315">
        <f>+AQ83/AQ84</f>
        <v/>
      </c>
      <c r="AR85" s="315">
        <f>+AR83/AR84</f>
        <v/>
      </c>
      <c r="AS85" s="315">
        <f>+AS83/AS84</f>
        <v/>
      </c>
      <c r="AT85" s="315">
        <f>+AT83/AT84</f>
        <v/>
      </c>
      <c r="AU85" s="315">
        <f>+AU83/AU84</f>
        <v/>
      </c>
      <c r="AV85" s="315">
        <f>+AV83/AV84</f>
        <v/>
      </c>
      <c r="AW85" s="315">
        <f>+AW83/AW84</f>
        <v/>
      </c>
      <c r="AX85" s="315">
        <f>+AX83/AX84</f>
        <v/>
      </c>
      <c r="AY85" s="315">
        <f>+AY83/AY84</f>
        <v/>
      </c>
      <c r="AZ85" s="315">
        <f>+AZ83/AZ84</f>
        <v/>
      </c>
      <c r="BA85" s="315">
        <f>+BA83/BA84</f>
        <v/>
      </c>
      <c r="BB85" s="315">
        <f>+BB83/BB84</f>
        <v/>
      </c>
      <c r="BC85" s="315">
        <f>+BC83/BC84</f>
        <v/>
      </c>
      <c r="BD85" s="315">
        <f>+BD83/BD84</f>
        <v/>
      </c>
      <c r="BE85" s="315">
        <f>+BE83/BE84</f>
        <v/>
      </c>
      <c r="BF85" s="315">
        <f>+BF83/BF84</f>
        <v/>
      </c>
      <c r="BG85" s="315">
        <f>+BG83/BG84</f>
        <v/>
      </c>
      <c r="BH85" s="315">
        <f>+BH83/BH84</f>
        <v/>
      </c>
      <c r="BI85" s="315">
        <f>+BI83/BI84</f>
        <v/>
      </c>
      <c r="BJ85" s="315">
        <f>+BJ83/BJ84</f>
        <v/>
      </c>
      <c r="BK85" s="315">
        <f>+BK83/BK84</f>
        <v/>
      </c>
      <c r="BM85" s="315" t="n"/>
      <c r="BN85" s="315" t="n"/>
      <c r="BO85" s="315" t="n"/>
      <c r="BP85" s="315" t="n"/>
      <c r="BQ85" s="315">
        <f>+BQ83/BQ84</f>
        <v/>
      </c>
      <c r="BR85" s="315">
        <f>+BR83/BR84</f>
        <v/>
      </c>
      <c r="BS85" s="315">
        <f>+BS83/BS84</f>
        <v/>
      </c>
      <c r="BT85" s="315">
        <f>+BT83/BT84</f>
        <v/>
      </c>
      <c r="BU85" s="315">
        <f>+BU83/BU84</f>
        <v/>
      </c>
      <c r="BV85" s="315">
        <f>+BV83/BV84</f>
        <v/>
      </c>
      <c r="BW85" s="315">
        <f>+BW83/BW84</f>
        <v/>
      </c>
      <c r="BX85" s="315">
        <f>+BX83/BX84</f>
        <v/>
      </c>
      <c r="BY85" s="315">
        <f>+BY83/BY84</f>
        <v/>
      </c>
      <c r="BZ85" s="315">
        <f>+BZ83/BZ84</f>
        <v/>
      </c>
      <c r="CA85" s="315">
        <f>+CA83/CA84</f>
        <v/>
      </c>
      <c r="CB85" s="315">
        <f>+CB83/CB84</f>
        <v/>
      </c>
      <c r="CC85" s="315">
        <f>+CC83/CC84</f>
        <v/>
      </c>
      <c r="CD85" s="315">
        <f>+CD83/CD84</f>
        <v/>
      </c>
    </row>
    <row r="86">
      <c r="B86" s="60" t="inlineStr">
        <is>
          <t>Y/Y % Change</t>
        </is>
      </c>
      <c r="H86" s="304" t="n"/>
      <c r="I86" s="304" t="n"/>
      <c r="J86" s="304" t="n"/>
      <c r="K86" s="304" t="n"/>
      <c r="L86" s="304">
        <f>+L85/H85-1</f>
        <v/>
      </c>
      <c r="M86" s="304">
        <f>+M85/I85-1</f>
        <v/>
      </c>
      <c r="N86" s="304">
        <f>+N85/J85-1</f>
        <v/>
      </c>
      <c r="O86" s="304">
        <f>+O85/K85-1</f>
        <v/>
      </c>
      <c r="P86" s="304">
        <f>+P85/L85-1</f>
        <v/>
      </c>
      <c r="Q86" s="304">
        <f>+Q85/M85-1</f>
        <v/>
      </c>
      <c r="R86" s="304">
        <f>+R85/N85-1</f>
        <v/>
      </c>
      <c r="S86" s="304">
        <f>+S85/O85-1</f>
        <v/>
      </c>
      <c r="T86" s="304">
        <f>+T85/P85-1</f>
        <v/>
      </c>
      <c r="U86" s="304">
        <f>+U85/Q85-1</f>
        <v/>
      </c>
      <c r="V86" s="304">
        <f>+V85/R85-1</f>
        <v/>
      </c>
      <c r="W86" s="304">
        <f>+W85/S85-1</f>
        <v/>
      </c>
      <c r="X86" s="304">
        <f>+X85/T85-1</f>
        <v/>
      </c>
      <c r="Y86" s="304">
        <f>+Y85/U85-1</f>
        <v/>
      </c>
      <c r="Z86" s="304">
        <f>+Z85/V85-1</f>
        <v/>
      </c>
      <c r="AA86" s="304">
        <f>+AA85/W85-1</f>
        <v/>
      </c>
      <c r="AB86" s="304">
        <f>+AB85/X85-1</f>
        <v/>
      </c>
      <c r="AC86" s="304">
        <f>+AC85/Y85-1</f>
        <v/>
      </c>
      <c r="AD86" s="304">
        <f>+AD85/Z85-1</f>
        <v/>
      </c>
      <c r="AE86" s="304">
        <f>+AE85/AA85-1</f>
        <v/>
      </c>
      <c r="AF86" s="304">
        <f>+AF85/AB85-1</f>
        <v/>
      </c>
      <c r="AG86" s="304">
        <f>+AG85/AC85-1</f>
        <v/>
      </c>
      <c r="AH86" s="304">
        <f>+AH85/AD85-1</f>
        <v/>
      </c>
      <c r="AI86" s="304">
        <f>+AI85/AE85-1</f>
        <v/>
      </c>
      <c r="AJ86" s="304">
        <f>+AJ85/AF85-1</f>
        <v/>
      </c>
      <c r="AK86" s="304">
        <f>+AK85/AG85-1</f>
        <v/>
      </c>
      <c r="AL86" s="304">
        <f>+AL85/AH85-1</f>
        <v/>
      </c>
      <c r="AM86" s="304">
        <f>+AM85/AI85-1</f>
        <v/>
      </c>
      <c r="AN86" s="304">
        <f>+AN85/AJ85-1</f>
        <v/>
      </c>
      <c r="AO86" s="304">
        <f>+AO85/AK85-1</f>
        <v/>
      </c>
      <c r="AP86" s="304">
        <f>+AP85/AL85-1</f>
        <v/>
      </c>
      <c r="AQ86" s="304">
        <f>+AQ85/AM85-1</f>
        <v/>
      </c>
      <c r="AR86" s="304">
        <f>+AR85/AN85-1</f>
        <v/>
      </c>
      <c r="AS86" s="304">
        <f>+AS85/AO85-1</f>
        <v/>
      </c>
      <c r="AT86" s="304">
        <f>+AT85/AP85-1</f>
        <v/>
      </c>
      <c r="AU86" s="304">
        <f>+AU85/AQ85-1</f>
        <v/>
      </c>
      <c r="AV86" s="304">
        <f>+AV85/AR85-1</f>
        <v/>
      </c>
      <c r="AW86" s="304">
        <f>+AW85/AS85-1</f>
        <v/>
      </c>
      <c r="AX86" s="304">
        <f>+AX85/AT85-1</f>
        <v/>
      </c>
      <c r="AY86" s="304">
        <f>+AY85/AU85-1</f>
        <v/>
      </c>
      <c r="AZ86" s="304">
        <f>+AZ85/AV85-1</f>
        <v/>
      </c>
      <c r="BA86" s="304">
        <f>+BA85/AW85-1</f>
        <v/>
      </c>
      <c r="BB86" s="304">
        <f>+BB85/AX85-1</f>
        <v/>
      </c>
      <c r="BC86" s="304">
        <f>+BC85/AY85-1</f>
        <v/>
      </c>
      <c r="BD86" s="304">
        <f>+BD85/AZ85-1</f>
        <v/>
      </c>
      <c r="BE86" s="304">
        <f>+BE85/BA85-1</f>
        <v/>
      </c>
      <c r="BF86" s="304">
        <f>+BF85/BB85-1</f>
        <v/>
      </c>
      <c r="BG86" s="304">
        <f>+BG85/BC85-1</f>
        <v/>
      </c>
      <c r="BH86" s="304">
        <f>+BH85/BD85-1</f>
        <v/>
      </c>
      <c r="BI86" s="304">
        <f>+BI85/BE85-1</f>
        <v/>
      </c>
      <c r="BJ86" s="304">
        <f>+BJ85/BF85-1</f>
        <v/>
      </c>
      <c r="BK86" s="304">
        <f>+BK85/BG85-1</f>
        <v/>
      </c>
      <c r="BL86" s="304" t="n"/>
      <c r="BM86" s="304" t="n"/>
      <c r="BN86" s="304" t="n"/>
      <c r="BO86" s="304" t="n"/>
      <c r="BP86" s="304" t="n"/>
      <c r="BQ86" s="304" t="n"/>
      <c r="BR86" s="304">
        <f>+BR85/BQ85-1</f>
        <v/>
      </c>
      <c r="BS86" s="304">
        <f>+BS85/BR85-1</f>
        <v/>
      </c>
      <c r="BT86" s="304">
        <f>+BT85/BS85-1</f>
        <v/>
      </c>
      <c r="BU86" s="304">
        <f>+BU85/BT85-1</f>
        <v/>
      </c>
      <c r="BV86" s="304">
        <f>+BV85/BU85-1</f>
        <v/>
      </c>
      <c r="BW86" s="304">
        <f>+BW85/BV85-1</f>
        <v/>
      </c>
      <c r="BX86" s="304">
        <f>+BX85/BW85-1</f>
        <v/>
      </c>
      <c r="BY86" s="304">
        <f>+BY85/BX85-1</f>
        <v/>
      </c>
      <c r="BZ86" s="304">
        <f>+BZ85/BY85-1</f>
        <v/>
      </c>
      <c r="CA86" s="304">
        <f>+CA85/BZ85-1</f>
        <v/>
      </c>
      <c r="CB86" s="304">
        <f>+CB85/CA85-1</f>
        <v/>
      </c>
      <c r="CC86" s="304">
        <f>+CC85/CB85-1</f>
        <v/>
      </c>
      <c r="CD86" s="304">
        <f>+CD85/CC85-1</f>
        <v/>
      </c>
    </row>
    <row r="87">
      <c r="H87" s="49" t="n"/>
      <c r="I87" s="49" t="n"/>
      <c r="J87" s="49" t="n"/>
      <c r="K87" s="49" t="n"/>
      <c r="L87" s="49" t="n"/>
      <c r="AB87" s="49" t="n"/>
      <c r="AC87" s="49" t="n"/>
      <c r="AD87" s="49" t="n"/>
      <c r="BQ87" s="49" t="n"/>
    </row>
    <row r="88">
      <c r="B88" s="54" t="inlineStr">
        <is>
          <t>FCF</t>
        </is>
      </c>
      <c r="H88" s="49" t="n"/>
      <c r="I88" s="49" t="n"/>
      <c r="J88" s="49" t="n"/>
      <c r="K88" s="49" t="n"/>
      <c r="L88" s="49" t="n"/>
      <c r="AB88" s="49" t="n"/>
      <c r="AC88" s="49" t="n"/>
      <c r="AD88" s="49" t="n"/>
      <c r="BQ88" s="49" t="n"/>
    </row>
    <row r="89">
      <c r="B89" t="inlineStr">
        <is>
          <t>CRC EBITDA</t>
        </is>
      </c>
      <c r="H89" s="74">
        <f>+H70</f>
        <v/>
      </c>
      <c r="I89" s="74">
        <f>+I70</f>
        <v/>
      </c>
      <c r="J89" s="74">
        <f>+J70</f>
        <v/>
      </c>
      <c r="K89" s="74">
        <f>+K70</f>
        <v/>
      </c>
      <c r="L89" s="74">
        <f>+L70</f>
        <v/>
      </c>
      <c r="M89" s="74">
        <f>+M70</f>
        <v/>
      </c>
      <c r="N89" s="74">
        <f>+N70</f>
        <v/>
      </c>
      <c r="O89" s="74">
        <f>+O70</f>
        <v/>
      </c>
      <c r="P89" s="74">
        <f>+P70</f>
        <v/>
      </c>
      <c r="Q89" s="74">
        <f>+Q70</f>
        <v/>
      </c>
      <c r="R89" s="74">
        <f>+R70</f>
        <v/>
      </c>
      <c r="S89" s="74">
        <f>+S70</f>
        <v/>
      </c>
      <c r="T89" s="74">
        <f>+T70</f>
        <v/>
      </c>
      <c r="U89" s="74">
        <f>+U70</f>
        <v/>
      </c>
      <c r="V89" s="74">
        <f>+V70</f>
        <v/>
      </c>
      <c r="W89" s="74">
        <f>+W70</f>
        <v/>
      </c>
      <c r="X89" s="74">
        <f>+X70</f>
        <v/>
      </c>
      <c r="Y89" s="74">
        <f>+Y70</f>
        <v/>
      </c>
      <c r="Z89" s="74">
        <f>+Z70</f>
        <v/>
      </c>
      <c r="AA89" s="74">
        <f>+AA70</f>
        <v/>
      </c>
      <c r="AB89" s="74">
        <f>+AB70</f>
        <v/>
      </c>
      <c r="AC89" s="74">
        <f>+AC70</f>
        <v/>
      </c>
      <c r="AD89" s="74">
        <f>+AD70</f>
        <v/>
      </c>
      <c r="AE89" s="74">
        <f>+AE70</f>
        <v/>
      </c>
      <c r="AF89" s="74">
        <f>+AF70</f>
        <v/>
      </c>
      <c r="AG89" s="74">
        <f>+AG70</f>
        <v/>
      </c>
      <c r="AH89" s="74">
        <f>+AH70</f>
        <v/>
      </c>
      <c r="AI89" s="74">
        <f>+AI70</f>
        <v/>
      </c>
      <c r="AJ89" s="74">
        <f>+AJ70</f>
        <v/>
      </c>
      <c r="AK89" s="74">
        <f>+AK70</f>
        <v/>
      </c>
      <c r="AL89" s="74">
        <f>+AL70</f>
        <v/>
      </c>
      <c r="AM89" s="74">
        <f>+AM70</f>
        <v/>
      </c>
      <c r="AN89" s="74">
        <f>+AN70</f>
        <v/>
      </c>
      <c r="AO89" s="74">
        <f>+AO70</f>
        <v/>
      </c>
      <c r="AP89" s="74">
        <f>+AP70</f>
        <v/>
      </c>
      <c r="AQ89" s="74">
        <f>+AQ70</f>
        <v/>
      </c>
      <c r="AR89" s="74">
        <f>+AR70</f>
        <v/>
      </c>
      <c r="AS89" s="74">
        <f>+AS70</f>
        <v/>
      </c>
      <c r="AT89" s="74">
        <f>+AT70</f>
        <v/>
      </c>
      <c r="AU89" s="74">
        <f>+AU70</f>
        <v/>
      </c>
      <c r="AV89" s="74">
        <f>+AV70</f>
        <v/>
      </c>
      <c r="AW89" s="74">
        <f>+AW70</f>
        <v/>
      </c>
      <c r="AX89" s="74">
        <f>+AX70</f>
        <v/>
      </c>
      <c r="AY89" s="74">
        <f>+AY70</f>
        <v/>
      </c>
      <c r="AZ89" s="74">
        <f>+AZ70</f>
        <v/>
      </c>
      <c r="BA89" s="74">
        <f>+BA70</f>
        <v/>
      </c>
      <c r="BB89" s="74">
        <f>+BB70</f>
        <v/>
      </c>
      <c r="BC89" s="74">
        <f>+BC70</f>
        <v/>
      </c>
      <c r="BD89" s="74">
        <f>+BD70</f>
        <v/>
      </c>
      <c r="BE89" s="74">
        <f>+BE70</f>
        <v/>
      </c>
      <c r="BF89" s="74">
        <f>+BF70</f>
        <v/>
      </c>
      <c r="BG89" s="74">
        <f>+BG70</f>
        <v/>
      </c>
      <c r="BH89" s="74">
        <f>+BH70</f>
        <v/>
      </c>
      <c r="BI89" s="74">
        <f>+BI70</f>
        <v/>
      </c>
      <c r="BJ89" s="74">
        <f>+BJ70</f>
        <v/>
      </c>
      <c r="BK89" s="74">
        <f>+BK70</f>
        <v/>
      </c>
      <c r="BO89" s="74">
        <f>+BO70</f>
        <v/>
      </c>
      <c r="BP89" s="74">
        <f>+BP70</f>
        <v/>
      </c>
      <c r="BQ89" s="74">
        <f>+BQ70</f>
        <v/>
      </c>
      <c r="BR89" s="74">
        <f>+BR70</f>
        <v/>
      </c>
      <c r="BS89" s="74">
        <f>+BS70</f>
        <v/>
      </c>
      <c r="BT89" s="74">
        <f>+BT70</f>
        <v/>
      </c>
      <c r="BU89" s="74">
        <f>+BU70</f>
        <v/>
      </c>
      <c r="BV89" s="74">
        <f>+BV70</f>
        <v/>
      </c>
      <c r="BW89" s="74">
        <f>+BW70</f>
        <v/>
      </c>
      <c r="BX89" s="74">
        <f>SUM(AJ89:AM89)</f>
        <v/>
      </c>
      <c r="BY89" s="74">
        <f>+SUM(AN89:AQ89)</f>
        <v/>
      </c>
      <c r="BZ89" s="74">
        <f>+SUM(AR89:AU89)</f>
        <v/>
      </c>
      <c r="CA89" s="74">
        <f>+SUM(AV89:AY89)</f>
        <v/>
      </c>
      <c r="CB89" s="74">
        <f>+SUM(AZ89:BC89)</f>
        <v/>
      </c>
      <c r="CC89" s="74">
        <f>+SUM(BD89:BG89)</f>
        <v/>
      </c>
      <c r="CD89" s="74">
        <f>+SUM(BH89:BK89)</f>
        <v/>
      </c>
    </row>
    <row r="90" ht="13.5" customHeight="1">
      <c r="B90" t="inlineStr">
        <is>
          <t>Capex</t>
        </is>
      </c>
      <c r="H90" s="78">
        <f>+H533</f>
        <v/>
      </c>
      <c r="I90" s="78">
        <f>+I533</f>
        <v/>
      </c>
      <c r="J90" s="78">
        <f>+J533</f>
        <v/>
      </c>
      <c r="K90" s="78">
        <f>+K533</f>
        <v/>
      </c>
      <c r="L90" s="78">
        <f>+L533</f>
        <v/>
      </c>
      <c r="M90" s="78">
        <f>+M533</f>
        <v/>
      </c>
      <c r="N90" s="78">
        <f>+N533</f>
        <v/>
      </c>
      <c r="O90" s="78">
        <f>+O533</f>
        <v/>
      </c>
      <c r="P90" s="78">
        <f>+P533</f>
        <v/>
      </c>
      <c r="Q90" s="78">
        <f>+Q533</f>
        <v/>
      </c>
      <c r="R90" s="78">
        <f>+R533</f>
        <v/>
      </c>
      <c r="S90" s="78">
        <f>+S533</f>
        <v/>
      </c>
      <c r="T90" s="78">
        <f>+T533</f>
        <v/>
      </c>
      <c r="U90" s="78">
        <f>+U533</f>
        <v/>
      </c>
      <c r="V90" s="78">
        <f>+V533</f>
        <v/>
      </c>
      <c r="W90" s="78">
        <f>+W533</f>
        <v/>
      </c>
      <c r="X90" s="78">
        <f>+X533</f>
        <v/>
      </c>
      <c r="Y90" s="78">
        <f>+Y533</f>
        <v/>
      </c>
      <c r="Z90" s="78">
        <f>+Z533</f>
        <v/>
      </c>
      <c r="AA90" s="78">
        <f>+AA533</f>
        <v/>
      </c>
      <c r="AB90" s="78">
        <f>+AB533</f>
        <v/>
      </c>
      <c r="AC90" s="78">
        <f>+AC533</f>
        <v/>
      </c>
      <c r="AD90" s="78">
        <f>+AD533</f>
        <v/>
      </c>
      <c r="AE90" s="78">
        <f>+AE533</f>
        <v/>
      </c>
      <c r="AF90" s="78">
        <f>+AF533</f>
        <v/>
      </c>
      <c r="AG90" s="78">
        <f>+AG533</f>
        <v/>
      </c>
      <c r="AH90" s="78">
        <f>+AH533</f>
        <v/>
      </c>
      <c r="AI90" s="78">
        <f>+AI533</f>
        <v/>
      </c>
      <c r="AJ90" s="78">
        <f>+AJ533</f>
        <v/>
      </c>
      <c r="AK90" s="78">
        <f>+AK533</f>
        <v/>
      </c>
      <c r="AL90" s="78">
        <f>+AL533</f>
        <v/>
      </c>
      <c r="AM90" s="78">
        <f>+AM533</f>
        <v/>
      </c>
      <c r="AN90" s="78">
        <f>+AN533+AN545</f>
        <v/>
      </c>
      <c r="AO90" s="78">
        <f>+AO533+AO545</f>
        <v/>
      </c>
      <c r="AP90" s="78">
        <f>+AP533+AP545</f>
        <v/>
      </c>
      <c r="AQ90" s="78">
        <f>+AQ533+AQ545</f>
        <v/>
      </c>
      <c r="AR90" s="78">
        <f>+AR533+AR545</f>
        <v/>
      </c>
      <c r="AS90" s="78">
        <f>+AS533+AS545</f>
        <v/>
      </c>
      <c r="AT90" s="78">
        <f>+AT533+AT545</f>
        <v/>
      </c>
      <c r="AU90" s="78">
        <f>+AU533+AU545</f>
        <v/>
      </c>
      <c r="AV90" s="78">
        <f>+AV533+AV545</f>
        <v/>
      </c>
      <c r="AW90" s="78">
        <f>+AW533+AW545</f>
        <v/>
      </c>
      <c r="AX90" s="78">
        <f>+AX533+AX545</f>
        <v/>
      </c>
      <c r="AY90" s="78">
        <f>+AY533+AY545</f>
        <v/>
      </c>
      <c r="AZ90" s="78">
        <f>+AZ533+AZ545</f>
        <v/>
      </c>
      <c r="BA90" s="78">
        <f>+BA533+BA545</f>
        <v/>
      </c>
      <c r="BB90" s="78">
        <f>+BB533+BB545</f>
        <v/>
      </c>
      <c r="BC90" s="78">
        <f>+BC533+BC545</f>
        <v/>
      </c>
      <c r="BD90" s="78">
        <f>+BD533+BD545</f>
        <v/>
      </c>
      <c r="BE90" s="78">
        <f>+BE533+BE545</f>
        <v/>
      </c>
      <c r="BF90" s="78">
        <f>+BF533+BF545</f>
        <v/>
      </c>
      <c r="BG90" s="78">
        <f>+BG533+BG545</f>
        <v/>
      </c>
      <c r="BH90" s="78">
        <f>+BH533+BH545</f>
        <v/>
      </c>
      <c r="BI90" s="78">
        <f>+BI533+BI545</f>
        <v/>
      </c>
      <c r="BJ90" s="78">
        <f>-BJ9*BJ95</f>
        <v/>
      </c>
      <c r="BK90" s="78">
        <f>-BK9*BK95</f>
        <v/>
      </c>
      <c r="BO90" s="78">
        <f>+BO533</f>
        <v/>
      </c>
      <c r="BP90" s="78">
        <f>+BP533</f>
        <v/>
      </c>
      <c r="BQ90" s="65">
        <f>+SUM(H90:K90)</f>
        <v/>
      </c>
      <c r="BR90" s="65">
        <f>+SUM(L90:O90)</f>
        <v/>
      </c>
      <c r="BS90" s="65">
        <f>+SUM(P90:S90)</f>
        <v/>
      </c>
      <c r="BT90" s="65">
        <f>+SUM(T90:W90)</f>
        <v/>
      </c>
      <c r="BU90" s="65">
        <f>+SUM(X90:AA90)</f>
        <v/>
      </c>
      <c r="BV90" s="65">
        <f>+SUM(AB90:AE90)</f>
        <v/>
      </c>
      <c r="BW90" s="65">
        <f>+SUM(AF90:AI90)</f>
        <v/>
      </c>
      <c r="BX90" s="65">
        <f>SUM(AJ90:AM90)</f>
        <v/>
      </c>
      <c r="BY90" s="65">
        <f>+SUM(AN90:AQ90)</f>
        <v/>
      </c>
      <c r="BZ90" s="65">
        <f>+SUM(AR90:AU90)</f>
        <v/>
      </c>
      <c r="CA90" s="65">
        <f>+SUM(AV90:AY90)</f>
        <v/>
      </c>
      <c r="CB90" s="65">
        <f>+SUM(AZ90:BC90)</f>
        <v/>
      </c>
      <c r="CC90" s="65">
        <f>+SUM(BD90:BG90)</f>
        <v/>
      </c>
      <c r="CD90" s="65">
        <f>+SUM(BH90:BK90)</f>
        <v/>
      </c>
      <c r="CE90" s="64" t="n"/>
      <c r="CF90" s="55" t="n"/>
    </row>
    <row r="91" customFormat="1" s="44">
      <c r="B91" s="110" t="inlineStr">
        <is>
          <t>CRC EBITDA - Capex</t>
        </is>
      </c>
      <c r="H91" s="143">
        <f>SUM(H89:H90)</f>
        <v/>
      </c>
      <c r="I91" s="143">
        <f>SUM(I89:I90)</f>
        <v/>
      </c>
      <c r="J91" s="143">
        <f>SUM(J89:J90)</f>
        <v/>
      </c>
      <c r="K91" s="143">
        <f>SUM(K89:K90)</f>
        <v/>
      </c>
      <c r="L91" s="143">
        <f>SUM(L89:L90)</f>
        <v/>
      </c>
      <c r="M91" s="143">
        <f>SUM(M89:M90)</f>
        <v/>
      </c>
      <c r="N91" s="143">
        <f>SUM(N89:N90)</f>
        <v/>
      </c>
      <c r="O91" s="143">
        <f>SUM(O89:O90)</f>
        <v/>
      </c>
      <c r="P91" s="143">
        <f>SUM(P89:P90)</f>
        <v/>
      </c>
      <c r="Q91" s="143">
        <f>SUM(Q89:Q90)</f>
        <v/>
      </c>
      <c r="R91" s="143">
        <f>SUM(R89:R90)</f>
        <v/>
      </c>
      <c r="S91" s="143">
        <f>SUM(S89:S90)</f>
        <v/>
      </c>
      <c r="T91" s="143">
        <f>SUM(T89:T90)</f>
        <v/>
      </c>
      <c r="U91" s="143">
        <f>SUM(U89:U90)</f>
        <v/>
      </c>
      <c r="V91" s="143">
        <f>SUM(V89:V90)</f>
        <v/>
      </c>
      <c r="W91" s="143">
        <f>SUM(W89:W90)</f>
        <v/>
      </c>
      <c r="X91" s="143">
        <f>SUM(X89:X90)</f>
        <v/>
      </c>
      <c r="Y91" s="143">
        <f>SUM(Y89:Y90)</f>
        <v/>
      </c>
      <c r="Z91" s="143">
        <f>SUM(Z89:Z90)</f>
        <v/>
      </c>
      <c r="AA91" s="143">
        <f>SUM(AA89:AA90)</f>
        <v/>
      </c>
      <c r="AB91" s="143">
        <f>SUM(AB89:AB90)</f>
        <v/>
      </c>
      <c r="AC91" s="143">
        <f>SUM(AC89:AC90)</f>
        <v/>
      </c>
      <c r="AD91" s="143">
        <f>SUM(AD89:AD90)</f>
        <v/>
      </c>
      <c r="AE91" s="143">
        <f>SUM(AE89:AE90)</f>
        <v/>
      </c>
      <c r="AF91" s="143">
        <f>SUM(AF89:AF90)</f>
        <v/>
      </c>
      <c r="AG91" s="143">
        <f>SUM(AG89:AG90)</f>
        <v/>
      </c>
      <c r="AH91" s="143">
        <f>SUM(AH89:AH90)</f>
        <v/>
      </c>
      <c r="AI91" s="143">
        <f>SUM(AI89:AI90)</f>
        <v/>
      </c>
      <c r="AJ91" s="143">
        <f>SUM(AJ89:AJ90)</f>
        <v/>
      </c>
      <c r="AK91" s="143">
        <f>SUM(AK89:AK90)</f>
        <v/>
      </c>
      <c r="AL91" s="143">
        <f>SUM(AL89:AL90)</f>
        <v/>
      </c>
      <c r="AM91" s="143">
        <f>SUM(AM89:AM90)</f>
        <v/>
      </c>
      <c r="AN91" s="143">
        <f>SUM(AN89:AN90)</f>
        <v/>
      </c>
      <c r="AO91" s="143">
        <f>SUM(AO89:AO90)</f>
        <v/>
      </c>
      <c r="AP91" s="143">
        <f>SUM(AP89:AP90)</f>
        <v/>
      </c>
      <c r="AQ91" s="143">
        <f>SUM(AQ89:AQ90)</f>
        <v/>
      </c>
      <c r="AR91" s="143">
        <f>SUM(AR89:AR90)</f>
        <v/>
      </c>
      <c r="AS91" s="143">
        <f>SUM(AS89:AS90)</f>
        <v/>
      </c>
      <c r="AT91" s="143">
        <f>SUM(AT89:AT90)</f>
        <v/>
      </c>
      <c r="AU91" s="143">
        <f>SUM(AU89:AU90)</f>
        <v/>
      </c>
      <c r="AV91" s="143">
        <f>SUM(AV89:AV90)</f>
        <v/>
      </c>
      <c r="AW91" s="143">
        <f>SUM(AW89:AW90)</f>
        <v/>
      </c>
      <c r="AX91" s="143">
        <f>SUM(AX89:AX90)</f>
        <v/>
      </c>
      <c r="AY91" s="143">
        <f>SUM(AY89:AY90)</f>
        <v/>
      </c>
      <c r="AZ91" s="143">
        <f>SUM(AZ89:AZ90)</f>
        <v/>
      </c>
      <c r="BA91" s="143">
        <f>SUM(BA89:BA90)</f>
        <v/>
      </c>
      <c r="BB91" s="143">
        <f>SUM(BB89:BB90)</f>
        <v/>
      </c>
      <c r="BC91" s="143">
        <f>SUM(BC89:BC90)</f>
        <v/>
      </c>
      <c r="BD91" s="143">
        <f>SUM(BD89:BD90)</f>
        <v/>
      </c>
      <c r="BE91" s="143">
        <f>SUM(BE89:BE90)</f>
        <v/>
      </c>
      <c r="BF91" s="143">
        <f>SUM(BF89:BF90)</f>
        <v/>
      </c>
      <c r="BG91" s="143">
        <f>SUM(BG89:BG90)</f>
        <v/>
      </c>
      <c r="BH91" s="143">
        <f>SUM(BH89:BH90)</f>
        <v/>
      </c>
      <c r="BI91" s="143">
        <f>SUM(BI89:BI90)</f>
        <v/>
      </c>
      <c r="BJ91" s="143">
        <f>SUM(BJ89:BJ90)</f>
        <v/>
      </c>
      <c r="BK91" s="143">
        <f>SUM(BK89:BK90)</f>
        <v/>
      </c>
      <c r="BO91" s="143">
        <f>SUM(BO89:BO90)</f>
        <v/>
      </c>
      <c r="BP91" s="143">
        <f>SUM(BP89:BP90)</f>
        <v/>
      </c>
      <c r="BQ91" s="143">
        <f>SUM(BQ89:BQ90)</f>
        <v/>
      </c>
      <c r="BR91" s="143">
        <f>SUM(BR89:BR90)</f>
        <v/>
      </c>
      <c r="BS91" s="143">
        <f>SUM(BS89:BS90)</f>
        <v/>
      </c>
      <c r="BT91" s="143">
        <f>SUM(BT89:BT90)</f>
        <v/>
      </c>
      <c r="BU91" s="143">
        <f>SUM(BU89:BU90)</f>
        <v/>
      </c>
      <c r="BV91" s="143">
        <f>SUM(BV89:BV90)</f>
        <v/>
      </c>
      <c r="BW91" s="143">
        <f>SUM(BW89:BW90)</f>
        <v/>
      </c>
      <c r="BX91" s="143">
        <f>SUM(AJ91:AM91)</f>
        <v/>
      </c>
      <c r="BY91" s="143">
        <f>+SUM(AN91:AQ91)</f>
        <v/>
      </c>
      <c r="BZ91" s="143">
        <f>+SUM(AR91:AU91)</f>
        <v/>
      </c>
      <c r="CA91" s="139">
        <f>+SUM(AV91:AY91)</f>
        <v/>
      </c>
      <c r="CB91" s="139">
        <f>+SUM(AZ91:BC91)</f>
        <v/>
      </c>
      <c r="CC91" s="139">
        <f>+SUM(BD91:BG91)</f>
        <v/>
      </c>
      <c r="CD91" s="139">
        <f>+SUM(BH91:BK91)</f>
        <v/>
      </c>
      <c r="CE91" s="126" t="n"/>
    </row>
    <row r="92" customFormat="1" s="44">
      <c r="B92" s="101" t="inlineStr">
        <is>
          <t>Y/Y % Change</t>
        </is>
      </c>
      <c r="H92" s="304" t="n"/>
      <c r="I92" s="304" t="n"/>
      <c r="J92" s="304" t="n"/>
      <c r="K92" s="304" t="n"/>
      <c r="L92" s="304">
        <f>+L91/H91-1</f>
        <v/>
      </c>
      <c r="M92" s="304">
        <f>+M91/I91-1</f>
        <v/>
      </c>
      <c r="N92" s="304">
        <f>+N91/J91-1</f>
        <v/>
      </c>
      <c r="O92" s="304">
        <f>+O91/K91-1</f>
        <v/>
      </c>
      <c r="P92" s="304">
        <f>+P91/L91-1</f>
        <v/>
      </c>
      <c r="Q92" s="304">
        <f>+Q91/M91-1</f>
        <v/>
      </c>
      <c r="R92" s="304">
        <f>+R91/N91-1</f>
        <v/>
      </c>
      <c r="S92" s="304">
        <f>+S91/O91-1</f>
        <v/>
      </c>
      <c r="T92" s="304">
        <f>+T91/P91-1</f>
        <v/>
      </c>
      <c r="U92" s="304">
        <f>+U91/Q91-1</f>
        <v/>
      </c>
      <c r="V92" s="304">
        <f>+V91/R91-1</f>
        <v/>
      </c>
      <c r="W92" s="304">
        <f>+W91/S91-1</f>
        <v/>
      </c>
      <c r="X92" s="304">
        <f>+X91/T91-1</f>
        <v/>
      </c>
      <c r="Y92" s="304">
        <f>+Y91/U91-1</f>
        <v/>
      </c>
      <c r="Z92" s="304">
        <f>+Z91/V91-1</f>
        <v/>
      </c>
      <c r="AA92" s="304">
        <f>+AA91/W91-1</f>
        <v/>
      </c>
      <c r="AB92" s="304">
        <f>+AB91/X91-1</f>
        <v/>
      </c>
      <c r="AC92" s="304">
        <f>+AC91/Y91-1</f>
        <v/>
      </c>
      <c r="AD92" s="304">
        <f>+AD91/Z91-1</f>
        <v/>
      </c>
      <c r="AE92" s="304">
        <f>+AE91/AA91-1</f>
        <v/>
      </c>
      <c r="AF92" s="304">
        <f>+AF91/AB91-1</f>
        <v/>
      </c>
      <c r="AG92" s="304">
        <f>+AG91/AC91-1</f>
        <v/>
      </c>
      <c r="AH92" s="304">
        <f>+AH91/AD91-1</f>
        <v/>
      </c>
      <c r="AI92" s="304">
        <f>+AI91/AE91-1</f>
        <v/>
      </c>
      <c r="AJ92" s="304">
        <f>+AJ91/AF91-1</f>
        <v/>
      </c>
      <c r="AK92" s="304">
        <f>+AK91/AG91-1</f>
        <v/>
      </c>
      <c r="AL92" s="304">
        <f>+AL91/AH91-1</f>
        <v/>
      </c>
      <c r="AM92" s="304">
        <f>+AM91/AI91-1</f>
        <v/>
      </c>
      <c r="AN92" s="304">
        <f>+AN91/AJ91-1</f>
        <v/>
      </c>
      <c r="AO92" s="304">
        <f>+AO91/AK91-1</f>
        <v/>
      </c>
      <c r="AP92" s="304">
        <f>+AP91/AL91-1</f>
        <v/>
      </c>
      <c r="AQ92" s="304">
        <f>+AQ91/AM91-1</f>
        <v/>
      </c>
      <c r="AR92" s="304">
        <f>+AR91/AN91-1</f>
        <v/>
      </c>
      <c r="AS92" s="304">
        <f>+AS91/AO91-1</f>
        <v/>
      </c>
      <c r="AT92" s="304">
        <f>+AT91/AP91-1</f>
        <v/>
      </c>
      <c r="AU92" s="304">
        <f>+AU91/AQ91-1</f>
        <v/>
      </c>
      <c r="AV92" s="304">
        <f>+AV91/AR91-1</f>
        <v/>
      </c>
      <c r="AW92" s="304">
        <f>+AW91/AS91-1</f>
        <v/>
      </c>
      <c r="AX92" s="304">
        <f>+AX91/AT91-1</f>
        <v/>
      </c>
      <c r="AY92" s="304">
        <f>+AY91/AU91-1</f>
        <v/>
      </c>
      <c r="AZ92" s="304">
        <f>+AZ91/AV91-1</f>
        <v/>
      </c>
      <c r="BA92" s="304">
        <f>+BA91/AW91-1</f>
        <v/>
      </c>
      <c r="BB92" s="304">
        <f>+BB91/AX91-1</f>
        <v/>
      </c>
      <c r="BC92" s="304">
        <f>+BC91/AY91-1</f>
        <v/>
      </c>
      <c r="BD92" s="304">
        <f>+BD91/AZ91-1</f>
        <v/>
      </c>
      <c r="BE92" s="304">
        <f>+BE91/BA91-1</f>
        <v/>
      </c>
      <c r="BF92" s="304">
        <f>+BF91/BB91-1</f>
        <v/>
      </c>
      <c r="BG92" s="304">
        <f>+BG91/BC91-1</f>
        <v/>
      </c>
      <c r="BH92" s="304">
        <f>+BH91/BD91-1</f>
        <v/>
      </c>
      <c r="BI92" s="304">
        <f>+BI91/BE91-1</f>
        <v/>
      </c>
      <c r="BJ92" s="304">
        <f>+BJ91/BF91-1</f>
        <v/>
      </c>
      <c r="BK92" s="304">
        <f>+BK91/BG91-1</f>
        <v/>
      </c>
      <c r="BL92" s="304" t="n"/>
      <c r="BM92" s="304" t="n"/>
      <c r="BN92" s="304" t="n"/>
      <c r="BO92" s="304" t="n"/>
      <c r="BP92" s="304">
        <f>+BP91/BO91-1</f>
        <v/>
      </c>
      <c r="BQ92" s="304">
        <f>+BQ91/BP91-1</f>
        <v/>
      </c>
      <c r="BR92" s="304">
        <f>+BR91/BQ91-1</f>
        <v/>
      </c>
      <c r="BS92" s="304">
        <f>+BS91/BR91-1</f>
        <v/>
      </c>
      <c r="BT92" s="304">
        <f>+BT91/BS91-1</f>
        <v/>
      </c>
      <c r="BU92" s="304">
        <f>+BU91/BT91-1</f>
        <v/>
      </c>
      <c r="BV92" s="304">
        <f>+BV91/BU91-1</f>
        <v/>
      </c>
      <c r="BW92" s="304">
        <f>+BW91/BV91-1</f>
        <v/>
      </c>
      <c r="BX92" s="304">
        <f>+BX91/BW91-1</f>
        <v/>
      </c>
      <c r="BY92" s="304">
        <f>+BY91/BX91-1</f>
        <v/>
      </c>
      <c r="BZ92" s="304">
        <f>+BZ91/BY91-1</f>
        <v/>
      </c>
      <c r="CA92" s="304">
        <f>+CA91/BZ91-1</f>
        <v/>
      </c>
      <c r="CB92" s="304">
        <f>+CB91/CA91-1</f>
        <v/>
      </c>
      <c r="CC92" s="304">
        <f>+CC91/CB91-1</f>
        <v/>
      </c>
      <c r="CD92" s="304">
        <f>+CD91/CC91-1</f>
        <v/>
      </c>
    </row>
    <row r="93" customFormat="1" s="44">
      <c r="B93" s="101" t="inlineStr">
        <is>
          <t>Margin</t>
        </is>
      </c>
      <c r="D93" s="306" t="n"/>
      <c r="E93" s="306" t="n"/>
      <c r="F93" s="306" t="n"/>
      <c r="G93" s="306" t="n"/>
      <c r="H93" s="306">
        <f>+H91/H9</f>
        <v/>
      </c>
      <c r="I93" s="306">
        <f>+I91/I9</f>
        <v/>
      </c>
      <c r="J93" s="306">
        <f>+J91/J9</f>
        <v/>
      </c>
      <c r="K93" s="306">
        <f>+K91/K9</f>
        <v/>
      </c>
      <c r="L93" s="306">
        <f>+L91/L9</f>
        <v/>
      </c>
      <c r="M93" s="306">
        <f>+M91/M9</f>
        <v/>
      </c>
      <c r="N93" s="306">
        <f>+N91/N9</f>
        <v/>
      </c>
      <c r="O93" s="306">
        <f>+O91/O9</f>
        <v/>
      </c>
      <c r="P93" s="306">
        <f>+P91/P9</f>
        <v/>
      </c>
      <c r="Q93" s="306">
        <f>+Q91/Q9</f>
        <v/>
      </c>
      <c r="R93" s="306">
        <f>+R91/R9</f>
        <v/>
      </c>
      <c r="S93" s="306">
        <f>+S91/S9</f>
        <v/>
      </c>
      <c r="T93" s="306">
        <f>+T91/T9</f>
        <v/>
      </c>
      <c r="U93" s="306">
        <f>+U91/U9</f>
        <v/>
      </c>
      <c r="V93" s="306">
        <f>+V91/V9</f>
        <v/>
      </c>
      <c r="W93" s="306">
        <f>+W91/W9</f>
        <v/>
      </c>
      <c r="X93" s="306">
        <f>+X91/X9</f>
        <v/>
      </c>
      <c r="Y93" s="306">
        <f>+Y91/Y9</f>
        <v/>
      </c>
      <c r="Z93" s="306">
        <f>+Z91/Z9</f>
        <v/>
      </c>
      <c r="AA93" s="306">
        <f>+AA91/AA9</f>
        <v/>
      </c>
      <c r="AB93" s="306">
        <f>+AB91/AB9</f>
        <v/>
      </c>
      <c r="AC93" s="306">
        <f>+AC91/AC9</f>
        <v/>
      </c>
      <c r="AD93" s="306">
        <f>+AD91/AD9</f>
        <v/>
      </c>
      <c r="AE93" s="306">
        <f>+AE91/AE9</f>
        <v/>
      </c>
      <c r="AF93" s="306">
        <f>+AF91/AF9</f>
        <v/>
      </c>
      <c r="AG93" s="306">
        <f>+AG91/AG9</f>
        <v/>
      </c>
      <c r="AH93" s="306">
        <f>+AH91/AH9</f>
        <v/>
      </c>
      <c r="AI93" s="306">
        <f>+AI91/AI9</f>
        <v/>
      </c>
      <c r="AJ93" s="306">
        <f>+AJ91/AJ9</f>
        <v/>
      </c>
      <c r="AK93" s="306">
        <f>+AK91/AK9</f>
        <v/>
      </c>
      <c r="AL93" s="306">
        <f>+AL91/AL9</f>
        <v/>
      </c>
      <c r="AM93" s="306">
        <f>+AM91/AM9</f>
        <v/>
      </c>
      <c r="AN93" s="306">
        <f>+AN91/AN9</f>
        <v/>
      </c>
      <c r="AO93" s="306">
        <f>+AO91/AO9</f>
        <v/>
      </c>
      <c r="AP93" s="306">
        <f>+AP91/AP9</f>
        <v/>
      </c>
      <c r="AQ93" s="306">
        <f>+AQ91/AQ9</f>
        <v/>
      </c>
      <c r="AR93" s="306">
        <f>+AR91/AR9</f>
        <v/>
      </c>
      <c r="AS93" s="306">
        <f>+AS91/AS9</f>
        <v/>
      </c>
      <c r="AT93" s="306">
        <f>+AT91/AT9</f>
        <v/>
      </c>
      <c r="AU93" s="306">
        <f>+AU91/AU9</f>
        <v/>
      </c>
      <c r="AV93" s="306">
        <f>+AV91/AV9</f>
        <v/>
      </c>
      <c r="AW93" s="306">
        <f>+AW91/AW9</f>
        <v/>
      </c>
      <c r="AX93" s="306">
        <f>+AX91/AX9</f>
        <v/>
      </c>
      <c r="AY93" s="306">
        <f>+AY91/AY9</f>
        <v/>
      </c>
      <c r="AZ93" s="306">
        <f>+AZ91/AZ9</f>
        <v/>
      </c>
      <c r="BA93" s="306">
        <f>+BA91/BA9</f>
        <v/>
      </c>
      <c r="BB93" s="306">
        <f>+BB91/BB9</f>
        <v/>
      </c>
      <c r="BC93" s="306">
        <f>+BC91/BC9</f>
        <v/>
      </c>
      <c r="BD93" s="306">
        <f>+BD91/BD9</f>
        <v/>
      </c>
      <c r="BE93" s="306">
        <f>+BE91/BE9</f>
        <v/>
      </c>
      <c r="BF93" s="306">
        <f>+BF91/BF9</f>
        <v/>
      </c>
      <c r="BG93" s="306">
        <f>+BG91/BG9</f>
        <v/>
      </c>
      <c r="BH93" s="306">
        <f>+BH91/BH9</f>
        <v/>
      </c>
      <c r="BI93" s="306">
        <f>+BI91/BI9</f>
        <v/>
      </c>
      <c r="BJ93" s="306">
        <f>+BJ91/BJ9</f>
        <v/>
      </c>
      <c r="BK93" s="306">
        <f>+BK91/BK9</f>
        <v/>
      </c>
      <c r="BL93" s="306" t="n"/>
      <c r="BM93" s="306" t="n"/>
      <c r="BN93" s="306" t="n"/>
      <c r="BO93" s="306">
        <f>+BO91/BO9</f>
        <v/>
      </c>
      <c r="BP93" s="306">
        <f>+BP91/BP9</f>
        <v/>
      </c>
      <c r="BQ93" s="306">
        <f>+BQ91/BQ9</f>
        <v/>
      </c>
      <c r="BR93" s="306">
        <f>+BR91/BR9</f>
        <v/>
      </c>
      <c r="BS93" s="306">
        <f>+BS91/BS9</f>
        <v/>
      </c>
      <c r="BT93" s="306">
        <f>+BT91/BT9</f>
        <v/>
      </c>
      <c r="BU93" s="306">
        <f>+BU91/BU9</f>
        <v/>
      </c>
      <c r="BV93" s="306">
        <f>+BV91/BV9</f>
        <v/>
      </c>
      <c r="BW93" s="306">
        <f>+BW91/BW9</f>
        <v/>
      </c>
      <c r="BX93" s="306">
        <f>+BX91/BX9</f>
        <v/>
      </c>
      <c r="BY93" s="306">
        <f>+BY91/BY9</f>
        <v/>
      </c>
      <c r="BZ93" s="306">
        <f>+BZ91/BZ9</f>
        <v/>
      </c>
      <c r="CA93" s="306">
        <f>+CA91/CA9</f>
        <v/>
      </c>
      <c r="CB93" s="306">
        <f>+CB91/CB9</f>
        <v/>
      </c>
      <c r="CC93" s="306">
        <f>+CC91/CC9</f>
        <v/>
      </c>
      <c r="CD93" s="306">
        <f>+CD91/CD9</f>
        <v/>
      </c>
    </row>
    <row r="94">
      <c r="B94" s="75" t="n"/>
      <c r="H94" s="49" t="n"/>
      <c r="I94" s="49" t="n"/>
      <c r="J94" s="49" t="n"/>
      <c r="K94" s="49" t="n"/>
      <c r="L94" s="49" t="n"/>
      <c r="AB94" s="49" t="n"/>
      <c r="AC94" s="49" t="n"/>
      <c r="AD94" s="49" t="n"/>
      <c r="BQ94" s="49" t="n"/>
    </row>
    <row r="95" customFormat="1" s="76">
      <c r="B95" s="60" t="inlineStr">
        <is>
          <t>Memo: Capex / Revenue</t>
        </is>
      </c>
      <c r="H95" s="57">
        <f>-H90/H9</f>
        <v/>
      </c>
      <c r="I95" s="57">
        <f>-I90/I9</f>
        <v/>
      </c>
      <c r="J95" s="57">
        <f>-J90/J9</f>
        <v/>
      </c>
      <c r="K95" s="57">
        <f>-K90/K9</f>
        <v/>
      </c>
      <c r="L95" s="57">
        <f>-L90/L9</f>
        <v/>
      </c>
      <c r="M95" s="57">
        <f>-M90/M9</f>
        <v/>
      </c>
      <c r="N95" s="57">
        <f>-N90/N9</f>
        <v/>
      </c>
      <c r="O95" s="57">
        <f>-O90/O9</f>
        <v/>
      </c>
      <c r="P95" s="57">
        <f>-P90/P9</f>
        <v/>
      </c>
      <c r="Q95" s="57">
        <f>-Q90/Q9</f>
        <v/>
      </c>
      <c r="R95" s="57">
        <f>-R90/R9</f>
        <v/>
      </c>
      <c r="S95" s="57">
        <f>-S90/S9</f>
        <v/>
      </c>
      <c r="T95" s="57">
        <f>-T90/T9</f>
        <v/>
      </c>
      <c r="U95" s="57">
        <f>-U90/U9</f>
        <v/>
      </c>
      <c r="V95" s="57">
        <f>-V90/V9</f>
        <v/>
      </c>
      <c r="W95" s="57">
        <f>-W90/W9</f>
        <v/>
      </c>
      <c r="X95" s="57">
        <f>-X90/X9</f>
        <v/>
      </c>
      <c r="Y95" s="57">
        <f>-Y90/Y9</f>
        <v/>
      </c>
      <c r="Z95" s="57">
        <f>-Z90/Z9</f>
        <v/>
      </c>
      <c r="AA95" s="57">
        <f>-AA90/AA9</f>
        <v/>
      </c>
      <c r="AB95" s="57">
        <f>-AB90/AB9</f>
        <v/>
      </c>
      <c r="AC95" s="57">
        <f>-AC90/AC9</f>
        <v/>
      </c>
      <c r="AD95" s="57">
        <f>-AD90/AD9</f>
        <v/>
      </c>
      <c r="AE95" s="57">
        <f>-AE90/AE9</f>
        <v/>
      </c>
      <c r="AF95" s="57">
        <f>-AF90/AF9</f>
        <v/>
      </c>
      <c r="AG95" s="57">
        <f>-AG90/AG9</f>
        <v/>
      </c>
      <c r="AH95" s="57">
        <f>-AH90/AH9</f>
        <v/>
      </c>
      <c r="AI95" s="57">
        <f>-AI90/AI9</f>
        <v/>
      </c>
      <c r="AJ95" s="57">
        <f>-AJ90/AJ9</f>
        <v/>
      </c>
      <c r="AK95" s="57">
        <f>-AK90/AK9</f>
        <v/>
      </c>
      <c r="AL95" s="57">
        <f>-AL90/AL9</f>
        <v/>
      </c>
      <c r="AM95" s="57">
        <f>-AM90/AM9</f>
        <v/>
      </c>
      <c r="AN95" s="57">
        <f>-AN90/AN9</f>
        <v/>
      </c>
      <c r="AO95" s="57">
        <f>-AO90/AO9</f>
        <v/>
      </c>
      <c r="AP95" s="57">
        <f>-AP90/AP9</f>
        <v/>
      </c>
      <c r="AQ95" s="57">
        <f>-AQ90/AQ9</f>
        <v/>
      </c>
      <c r="AR95" s="57">
        <f>-AR90/AR9</f>
        <v/>
      </c>
      <c r="AS95" s="57">
        <f>-AS90/AS9</f>
        <v/>
      </c>
      <c r="AT95" s="57">
        <f>-AT90/AT9</f>
        <v/>
      </c>
      <c r="AU95" s="57">
        <f>-AU90/AU9</f>
        <v/>
      </c>
      <c r="AV95" s="57">
        <f>-AV90/AV9</f>
        <v/>
      </c>
      <c r="AW95" s="57">
        <f>-AW90/AW9</f>
        <v/>
      </c>
      <c r="AX95" s="57">
        <f>-AX90/AX9</f>
        <v/>
      </c>
      <c r="AY95" s="57">
        <f>-AY90/AY9</f>
        <v/>
      </c>
      <c r="AZ95" s="57">
        <f>-AZ90/AZ9</f>
        <v/>
      </c>
      <c r="BA95" s="57">
        <f>-BA90/BA9</f>
        <v/>
      </c>
      <c r="BB95" s="57">
        <f>-BB90/BB9</f>
        <v/>
      </c>
      <c r="BC95" s="57">
        <f>-BC90/BC9</f>
        <v/>
      </c>
      <c r="BD95" s="57">
        <f>-BD90/BD9</f>
        <v/>
      </c>
      <c r="BE95" s="57">
        <f>-BE90/BE9</f>
        <v/>
      </c>
      <c r="BF95" s="57">
        <f>-BF90/BF9</f>
        <v/>
      </c>
      <c r="BG95" s="57">
        <f>-BG90/BG9</f>
        <v/>
      </c>
      <c r="BH95" s="57">
        <f>-BH90/BH9</f>
        <v/>
      </c>
      <c r="BI95" s="57">
        <f>-BI90/BI9</f>
        <v/>
      </c>
      <c r="BJ95" s="61" t="n">
        <v>0.25</v>
      </c>
      <c r="BK95" s="61" t="n">
        <v>0.25</v>
      </c>
      <c r="BO95" s="57">
        <f>-BO90/BO9</f>
        <v/>
      </c>
      <c r="BP95" s="57">
        <f>-BP90/BP9</f>
        <v/>
      </c>
      <c r="BQ95" s="57">
        <f>-BQ90/BQ9</f>
        <v/>
      </c>
      <c r="BR95" s="57">
        <f>-BR90/BR9</f>
        <v/>
      </c>
      <c r="BS95" s="57">
        <f>-BS90/BS9</f>
        <v/>
      </c>
      <c r="BT95" s="57">
        <f>-BT90/BT9</f>
        <v/>
      </c>
      <c r="BU95" s="57">
        <f>-BU90/BU9</f>
        <v/>
      </c>
      <c r="BV95" s="57">
        <f>-BV90/BV9</f>
        <v/>
      </c>
      <c r="BW95" s="57">
        <f>-BW90/BW9</f>
        <v/>
      </c>
      <c r="BX95" s="57">
        <f>-BX90/BX9</f>
        <v/>
      </c>
      <c r="BY95" s="57">
        <f>-BY90/BY9</f>
        <v/>
      </c>
      <c r="BZ95" s="57">
        <f>-BZ90/BZ9</f>
        <v/>
      </c>
      <c r="CA95" s="57">
        <f>-CA90/CA9</f>
        <v/>
      </c>
      <c r="CB95" s="57">
        <f>-CB90/CB9</f>
        <v/>
      </c>
      <c r="CC95" s="57">
        <f>-CC90/CC9</f>
        <v/>
      </c>
      <c r="CD95" s="57">
        <f>-CD90/CD9</f>
        <v/>
      </c>
    </row>
    <row r="96" customFormat="1" s="44">
      <c r="B96" s="101" t="n"/>
      <c r="D96" s="306" t="n"/>
      <c r="E96" s="306" t="n"/>
      <c r="F96" s="306" t="n"/>
      <c r="G96" s="306" t="n"/>
      <c r="H96" s="306" t="n"/>
      <c r="I96" s="306" t="n"/>
      <c r="J96" s="306" t="n"/>
      <c r="K96" s="306" t="n"/>
      <c r="L96" s="306" t="n"/>
      <c r="M96" s="306" t="n"/>
      <c r="N96" s="306" t="n"/>
      <c r="O96" s="306" t="n"/>
      <c r="P96" s="306" t="n"/>
      <c r="Q96" s="306" t="n"/>
      <c r="R96" s="306" t="n"/>
      <c r="S96" s="306" t="n"/>
      <c r="T96" s="306" t="n"/>
      <c r="U96" s="306" t="n"/>
      <c r="V96" s="306" t="n"/>
      <c r="W96" s="306" t="n"/>
      <c r="X96" s="306" t="n"/>
      <c r="Y96" s="306" t="n"/>
      <c r="Z96" s="306" t="n"/>
      <c r="AA96" s="306" t="n"/>
      <c r="AB96" s="306" t="n"/>
      <c r="AC96" s="306" t="n"/>
      <c r="AD96" s="306" t="n"/>
      <c r="AE96" s="306" t="n"/>
      <c r="AF96" s="306" t="n"/>
      <c r="AG96" s="306" t="n"/>
      <c r="AH96" s="306" t="n"/>
      <c r="AI96" s="306" t="n"/>
      <c r="AJ96" s="306" t="n"/>
      <c r="AK96" s="306" t="n"/>
      <c r="AL96" s="306" t="n"/>
      <c r="AM96" s="306" t="n"/>
      <c r="AN96" s="306" t="n"/>
      <c r="AO96" s="306" t="n"/>
      <c r="AP96" s="306" t="n"/>
      <c r="AQ96" s="306" t="n"/>
      <c r="AR96" s="306" t="n"/>
      <c r="AS96" s="306" t="n"/>
      <c r="AT96" s="306" t="n"/>
      <c r="AU96" s="306" t="n"/>
      <c r="AV96" s="306" t="n"/>
      <c r="AW96" s="306" t="n"/>
      <c r="AX96" s="306" t="n"/>
      <c r="AY96" s="306" t="n"/>
      <c r="AZ96" s="306" t="n"/>
      <c r="BA96" s="306" t="n"/>
      <c r="BB96" s="306" t="n"/>
      <c r="BC96" s="306" t="n"/>
      <c r="BD96" s="306" t="n"/>
      <c r="BE96" s="306" t="n"/>
      <c r="BF96" s="306" t="n"/>
      <c r="BG96" s="306" t="n"/>
      <c r="BH96" s="306" t="n"/>
      <c r="BI96" s="306" t="n"/>
      <c r="BJ96" s="306" t="n"/>
      <c r="BK96" s="306" t="n"/>
      <c r="BL96" s="306" t="n"/>
      <c r="BM96" s="306" t="n"/>
      <c r="BN96" s="306" t="n"/>
      <c r="BO96" s="306" t="n"/>
      <c r="BP96" s="306" t="n"/>
      <c r="BQ96" s="306" t="n"/>
      <c r="BR96" s="306" t="n"/>
      <c r="BS96" s="306" t="n"/>
      <c r="BT96" s="306" t="n"/>
      <c r="BU96" s="306" t="n"/>
      <c r="BV96" s="306" t="n"/>
      <c r="BW96" s="306" t="n"/>
      <c r="BX96" s="306" t="n"/>
      <c r="BY96" s="306" t="n"/>
      <c r="BZ96" s="306" t="n"/>
      <c r="CA96" s="306" t="n"/>
      <c r="CB96" s="306" t="n"/>
      <c r="CC96" s="306" t="n"/>
      <c r="CD96" s="306" t="n"/>
    </row>
    <row r="97">
      <c r="B97" t="inlineStr">
        <is>
          <t>CRC Interest and Other, net</t>
        </is>
      </c>
      <c r="H97" s="74">
        <f>+H80</f>
        <v/>
      </c>
      <c r="I97" s="74">
        <f>+I80</f>
        <v/>
      </c>
      <c r="J97" s="74">
        <f>+J80</f>
        <v/>
      </c>
      <c r="K97" s="74">
        <f>+K80</f>
        <v/>
      </c>
      <c r="L97" s="74">
        <f>+L80</f>
        <v/>
      </c>
      <c r="M97" s="74">
        <f>+M80</f>
        <v/>
      </c>
      <c r="N97" s="74">
        <f>+N80</f>
        <v/>
      </c>
      <c r="O97" s="74">
        <f>+O80</f>
        <v/>
      </c>
      <c r="P97" s="74">
        <f>+P80</f>
        <v/>
      </c>
      <c r="Q97" s="74">
        <f>+Q80</f>
        <v/>
      </c>
      <c r="R97" s="74">
        <f>+R80</f>
        <v/>
      </c>
      <c r="S97" s="74">
        <f>+S80</f>
        <v/>
      </c>
      <c r="T97" s="74">
        <f>+T80</f>
        <v/>
      </c>
      <c r="U97" s="74">
        <f>+U80</f>
        <v/>
      </c>
      <c r="V97" s="74">
        <f>+V80</f>
        <v/>
      </c>
      <c r="W97" s="74">
        <f>+W80</f>
        <v/>
      </c>
      <c r="X97" s="74">
        <f>+X80</f>
        <v/>
      </c>
      <c r="Y97" s="74">
        <f>+Y80</f>
        <v/>
      </c>
      <c r="Z97" s="74">
        <f>+Z80</f>
        <v/>
      </c>
      <c r="AA97" s="74">
        <f>+AA80</f>
        <v/>
      </c>
      <c r="AB97" s="74">
        <f>+AB80</f>
        <v/>
      </c>
      <c r="AC97" s="74">
        <f>+AC80</f>
        <v/>
      </c>
      <c r="AD97" s="74">
        <f>+AD80</f>
        <v/>
      </c>
      <c r="AE97" s="74">
        <f>+AE80</f>
        <v/>
      </c>
      <c r="AF97" s="74">
        <f>+AF80</f>
        <v/>
      </c>
      <c r="AG97" s="74">
        <f>+AG80</f>
        <v/>
      </c>
      <c r="AH97" s="74">
        <f>+AH80</f>
        <v/>
      </c>
      <c r="AI97" s="74">
        <f>+AI80</f>
        <v/>
      </c>
      <c r="AJ97" s="74">
        <f>+AJ80</f>
        <v/>
      </c>
      <c r="AK97" s="74">
        <f>+AK80</f>
        <v/>
      </c>
      <c r="AL97" s="74">
        <f>+AL80</f>
        <v/>
      </c>
      <c r="AM97" s="74">
        <f>+AM80</f>
        <v/>
      </c>
      <c r="AN97" s="74">
        <f>+AN80</f>
        <v/>
      </c>
      <c r="AO97" s="74">
        <f>+AO80</f>
        <v/>
      </c>
      <c r="AP97" s="74">
        <f>+AP80</f>
        <v/>
      </c>
      <c r="AQ97" s="74">
        <f>+AQ80</f>
        <v/>
      </c>
      <c r="AR97" s="74">
        <f>+AR80</f>
        <v/>
      </c>
      <c r="AS97" s="74">
        <f>+AS80</f>
        <v/>
      </c>
      <c r="AT97" s="74">
        <f>+AT80</f>
        <v/>
      </c>
      <c r="AU97" s="74">
        <f>+AU80</f>
        <v/>
      </c>
      <c r="AV97" s="74">
        <f>+AV80</f>
        <v/>
      </c>
      <c r="AW97" s="74">
        <f>+AW80</f>
        <v/>
      </c>
      <c r="AX97" s="74">
        <f>+AX80</f>
        <v/>
      </c>
      <c r="AY97" s="74">
        <f>+AY80</f>
        <v/>
      </c>
      <c r="AZ97" s="74">
        <f>+AZ80</f>
        <v/>
      </c>
      <c r="BA97" s="74">
        <f>+BA80</f>
        <v/>
      </c>
      <c r="BB97" s="74">
        <f>+BB80</f>
        <v/>
      </c>
      <c r="BC97" s="74">
        <f>+BC80</f>
        <v/>
      </c>
      <c r="BD97" s="74">
        <f>+BD80</f>
        <v/>
      </c>
      <c r="BE97" s="74">
        <f>+BE80</f>
        <v/>
      </c>
      <c r="BF97" s="74">
        <f>+BF80</f>
        <v/>
      </c>
      <c r="BG97" s="74">
        <f>+BG80</f>
        <v/>
      </c>
      <c r="BH97" s="74">
        <f>+BH80</f>
        <v/>
      </c>
      <c r="BI97" s="74">
        <f>+BI80</f>
        <v/>
      </c>
      <c r="BJ97" s="74">
        <f>+BJ80</f>
        <v/>
      </c>
      <c r="BK97" s="74">
        <f>+BK80</f>
        <v/>
      </c>
      <c r="BO97" s="74">
        <f>+BO80</f>
        <v/>
      </c>
      <c r="BP97" s="74">
        <f>+BP80</f>
        <v/>
      </c>
      <c r="BQ97" s="74">
        <f>+BQ80</f>
        <v/>
      </c>
      <c r="BR97" s="74">
        <f>+BR80</f>
        <v/>
      </c>
      <c r="BS97" s="74">
        <f>+BS80</f>
        <v/>
      </c>
      <c r="BT97" s="74">
        <f>+BT80</f>
        <v/>
      </c>
      <c r="BU97" s="74">
        <f>+BU80</f>
        <v/>
      </c>
      <c r="BV97" s="74">
        <f>+BV80</f>
        <v/>
      </c>
      <c r="BW97" s="74">
        <f>+BW80</f>
        <v/>
      </c>
      <c r="BX97" s="74">
        <f>SUM(AJ97:AM97)</f>
        <v/>
      </c>
      <c r="BY97" s="74">
        <f>+SUM(AN97:AQ97)</f>
        <v/>
      </c>
      <c r="BZ97" s="74">
        <f>+SUM(AR97:AU97)</f>
        <v/>
      </c>
      <c r="CA97" s="74">
        <f>+SUM(AV97:AY97)</f>
        <v/>
      </c>
      <c r="CB97" s="74">
        <f>+SUM(AZ97:BC97)</f>
        <v/>
      </c>
      <c r="CC97" s="74">
        <f>+SUM(BD97:BG97)</f>
        <v/>
      </c>
      <c r="CD97" s="74">
        <f>+SUM(BH97:BK97)</f>
        <v/>
      </c>
    </row>
    <row r="98" ht="13.5" customHeight="1">
      <c r="B98" t="inlineStr">
        <is>
          <t>CRC Taxes</t>
        </is>
      </c>
      <c r="H98" s="73">
        <f>+H82</f>
        <v/>
      </c>
      <c r="I98" s="73">
        <f>+I82</f>
        <v/>
      </c>
      <c r="J98" s="73">
        <f>+J82</f>
        <v/>
      </c>
      <c r="K98" s="73">
        <f>+K82</f>
        <v/>
      </c>
      <c r="L98" s="73">
        <f>+L82</f>
        <v/>
      </c>
      <c r="M98" s="73">
        <f>+M82</f>
        <v/>
      </c>
      <c r="N98" s="73">
        <f>+N82</f>
        <v/>
      </c>
      <c r="O98" s="73">
        <f>+O82</f>
        <v/>
      </c>
      <c r="P98" s="73">
        <f>+P82</f>
        <v/>
      </c>
      <c r="Q98" s="73">
        <f>+Q82</f>
        <v/>
      </c>
      <c r="R98" s="73">
        <f>+R82</f>
        <v/>
      </c>
      <c r="S98" s="73">
        <f>+S82</f>
        <v/>
      </c>
      <c r="T98" s="73">
        <f>+T82</f>
        <v/>
      </c>
      <c r="U98" s="73">
        <f>+U82</f>
        <v/>
      </c>
      <c r="V98" s="73">
        <f>+V82</f>
        <v/>
      </c>
      <c r="W98" s="73">
        <f>+W82</f>
        <v/>
      </c>
      <c r="X98" s="73">
        <f>+X82</f>
        <v/>
      </c>
      <c r="Y98" s="73">
        <f>+Y82</f>
        <v/>
      </c>
      <c r="Z98" s="73">
        <f>+Z82</f>
        <v/>
      </c>
      <c r="AA98" s="73">
        <f>+AA82</f>
        <v/>
      </c>
      <c r="AB98" s="73">
        <f>+AB82</f>
        <v/>
      </c>
      <c r="AC98" s="73">
        <f>+AC82</f>
        <v/>
      </c>
      <c r="AD98" s="73">
        <f>+AD82</f>
        <v/>
      </c>
      <c r="AE98" s="73">
        <f>+AE82</f>
        <v/>
      </c>
      <c r="AF98" s="73">
        <f>+AF82</f>
        <v/>
      </c>
      <c r="AG98" s="73">
        <f>+AG82</f>
        <v/>
      </c>
      <c r="AH98" s="73">
        <f>+AH82</f>
        <v/>
      </c>
      <c r="AI98" s="73">
        <f>+AI82</f>
        <v/>
      </c>
      <c r="AJ98" s="73">
        <f>+AJ82</f>
        <v/>
      </c>
      <c r="AK98" s="73">
        <f>+AK82</f>
        <v/>
      </c>
      <c r="AL98" s="73">
        <f>+AL82</f>
        <v/>
      </c>
      <c r="AM98" s="73">
        <f>+AM82</f>
        <v/>
      </c>
      <c r="AN98" s="73">
        <f>+AN82</f>
        <v/>
      </c>
      <c r="AO98" s="73">
        <f>+AO82</f>
        <v/>
      </c>
      <c r="AP98" s="73">
        <f>+AP82</f>
        <v/>
      </c>
      <c r="AQ98" s="73">
        <f>+AQ82</f>
        <v/>
      </c>
      <c r="AR98" s="73">
        <f>+AR82</f>
        <v/>
      </c>
      <c r="AS98" s="73">
        <f>+AS82</f>
        <v/>
      </c>
      <c r="AT98" s="73">
        <f>+AT82</f>
        <v/>
      </c>
      <c r="AU98" s="73">
        <f>+AU82</f>
        <v/>
      </c>
      <c r="AV98" s="73">
        <f>+AV82</f>
        <v/>
      </c>
      <c r="AW98" s="73">
        <f>+AW82</f>
        <v/>
      </c>
      <c r="AX98" s="73">
        <f>+AX82</f>
        <v/>
      </c>
      <c r="AY98" s="73">
        <f>+AY82</f>
        <v/>
      </c>
      <c r="AZ98" s="73">
        <f>+AZ82</f>
        <v/>
      </c>
      <c r="BA98" s="73">
        <f>+BA82</f>
        <v/>
      </c>
      <c r="BB98" s="73">
        <f>+BB82</f>
        <v/>
      </c>
      <c r="BC98" s="73">
        <f>+BC82</f>
        <v/>
      </c>
      <c r="BD98" s="73">
        <f>+BD82</f>
        <v/>
      </c>
      <c r="BE98" s="73">
        <f>+BE82</f>
        <v/>
      </c>
      <c r="BF98" s="73">
        <f>+BF82</f>
        <v/>
      </c>
      <c r="BG98" s="73">
        <f>+BG82</f>
        <v/>
      </c>
      <c r="BH98" s="73">
        <f>+BH82</f>
        <v/>
      </c>
      <c r="BI98" s="73">
        <f>+BI82</f>
        <v/>
      </c>
      <c r="BJ98" s="73">
        <f>+BJ82</f>
        <v/>
      </c>
      <c r="BK98" s="73">
        <f>+BK82</f>
        <v/>
      </c>
      <c r="BL98" s="112" t="n"/>
      <c r="BM98" s="112" t="n"/>
      <c r="BN98" s="112" t="n"/>
      <c r="BO98" s="73">
        <f>+BO82</f>
        <v/>
      </c>
      <c r="BP98" s="73">
        <f>+BP82</f>
        <v/>
      </c>
      <c r="BQ98" s="73">
        <f>+BQ82</f>
        <v/>
      </c>
      <c r="BR98" s="73">
        <f>+BR82</f>
        <v/>
      </c>
      <c r="BS98" s="73">
        <f>+BS82</f>
        <v/>
      </c>
      <c r="BT98" s="73">
        <f>+BT82</f>
        <v/>
      </c>
      <c r="BU98" s="73">
        <f>+BU82</f>
        <v/>
      </c>
      <c r="BV98" s="73">
        <f>+BV82</f>
        <v/>
      </c>
      <c r="BW98" s="73">
        <f>+BW82</f>
        <v/>
      </c>
      <c r="BX98" s="73">
        <f>SUM(AJ98:AM98)</f>
        <v/>
      </c>
      <c r="BY98" s="73">
        <f>+SUM(AN98:AQ98)</f>
        <v/>
      </c>
      <c r="BZ98" s="73">
        <f>+SUM(AR98:AU98)</f>
        <v/>
      </c>
      <c r="CA98" s="73">
        <f>+SUM(AV98:AY98)</f>
        <v/>
      </c>
      <c r="CB98" s="73">
        <f>+SUM(AZ98:BC98)</f>
        <v/>
      </c>
      <c r="CC98" s="73">
        <f>+SUM(BD98:BG98)</f>
        <v/>
      </c>
      <c r="CD98" s="73">
        <f>+SUM(BH98:BK98)</f>
        <v/>
      </c>
    </row>
    <row r="99" customFormat="1" s="44">
      <c r="B99" s="110" t="inlineStr">
        <is>
          <t>Recurring FCF</t>
        </is>
      </c>
      <c r="H99" s="139">
        <f>+H91+SUM(H97:H98)</f>
        <v/>
      </c>
      <c r="I99" s="139">
        <f>+I91+SUM(I97:I98)</f>
        <v/>
      </c>
      <c r="J99" s="139">
        <f>+J91+SUM(J97:J98)</f>
        <v/>
      </c>
      <c r="K99" s="139">
        <f>+K91+SUM(K97:K98)</f>
        <v/>
      </c>
      <c r="L99" s="139">
        <f>+L91+SUM(L97:L98)</f>
        <v/>
      </c>
      <c r="M99" s="139">
        <f>+M91+SUM(M97:M98)</f>
        <v/>
      </c>
      <c r="N99" s="139">
        <f>+N91+SUM(N97:N98)</f>
        <v/>
      </c>
      <c r="O99" s="139">
        <f>+O91+SUM(O97:O98)</f>
        <v/>
      </c>
      <c r="P99" s="139">
        <f>+P91+SUM(P97:P98)</f>
        <v/>
      </c>
      <c r="Q99" s="139">
        <f>+Q91+SUM(Q97:Q98)</f>
        <v/>
      </c>
      <c r="R99" s="139">
        <f>+R91+SUM(R97:R98)</f>
        <v/>
      </c>
      <c r="S99" s="139">
        <f>+S91+SUM(S97:S98)</f>
        <v/>
      </c>
      <c r="T99" s="139">
        <f>+T91+SUM(T97:T98)</f>
        <v/>
      </c>
      <c r="U99" s="139">
        <f>+U91+SUM(U97:U98)</f>
        <v/>
      </c>
      <c r="V99" s="139">
        <f>+V91+SUM(V97:V98)</f>
        <v/>
      </c>
      <c r="W99" s="139">
        <f>+W91+SUM(W97:W98)</f>
        <v/>
      </c>
      <c r="X99" s="139">
        <f>+X91+SUM(X97:X98)</f>
        <v/>
      </c>
      <c r="Y99" s="139">
        <f>+Y91+SUM(Y97:Y98)</f>
        <v/>
      </c>
      <c r="Z99" s="139">
        <f>+Z91+SUM(Z97:Z98)</f>
        <v/>
      </c>
      <c r="AA99" s="139">
        <f>+AA91+SUM(AA97:AA98)</f>
        <v/>
      </c>
      <c r="AB99" s="139">
        <f>+AB91+SUM(AB97:AB98)</f>
        <v/>
      </c>
      <c r="AC99" s="139">
        <f>+AC91+SUM(AC97:AC98)</f>
        <v/>
      </c>
      <c r="AD99" s="139">
        <f>+AD91+SUM(AD97:AD98)</f>
        <v/>
      </c>
      <c r="AE99" s="139">
        <f>+AE91+SUM(AE97:AE98)</f>
        <v/>
      </c>
      <c r="AF99" s="139">
        <f>+AF91+SUM(AF97:AF98)</f>
        <v/>
      </c>
      <c r="AG99" s="139">
        <f>+AG91+SUM(AG97:AG98)</f>
        <v/>
      </c>
      <c r="AH99" s="139">
        <f>+AH91+SUM(AH97:AH98)</f>
        <v/>
      </c>
      <c r="AI99" s="139">
        <f>+AI91+SUM(AI97:AI98)</f>
        <v/>
      </c>
      <c r="AJ99" s="139">
        <f>+AJ91+SUM(AJ97:AJ98)</f>
        <v/>
      </c>
      <c r="AK99" s="139">
        <f>+AK91+SUM(AK97:AK98)</f>
        <v/>
      </c>
      <c r="AL99" s="139">
        <f>+AL91+SUM(AL97:AL98)</f>
        <v/>
      </c>
      <c r="AM99" s="139">
        <f>+AM91+SUM(AM97:AM98)</f>
        <v/>
      </c>
      <c r="AN99" s="139">
        <f>+AN91+SUM(AN97:AN98)</f>
        <v/>
      </c>
      <c r="AO99" s="139">
        <f>+AO91+SUM(AO97:AO98)</f>
        <v/>
      </c>
      <c r="AP99" s="139">
        <f>+AP91+SUM(AP97:AP98)</f>
        <v/>
      </c>
      <c r="AQ99" s="139">
        <f>+AQ91+SUM(AQ97:AQ98)</f>
        <v/>
      </c>
      <c r="AR99" s="139">
        <f>+AR91+SUM(AR97:AR98)</f>
        <v/>
      </c>
      <c r="AS99" s="139">
        <f>+AS91+SUM(AS97:AS98)</f>
        <v/>
      </c>
      <c r="AT99" s="139">
        <f>+AT91+SUM(AT97:AT98)</f>
        <v/>
      </c>
      <c r="AU99" s="139">
        <f>+AU91+SUM(AU97:AU98)</f>
        <v/>
      </c>
      <c r="AV99" s="139">
        <f>+AV91+SUM(AV97:AV98)</f>
        <v/>
      </c>
      <c r="AW99" s="139">
        <f>+AW91+SUM(AW97:AW98)</f>
        <v/>
      </c>
      <c r="AX99" s="139">
        <f>+AX91+SUM(AX97:AX98)</f>
        <v/>
      </c>
      <c r="AY99" s="139">
        <f>+AY91+SUM(AY97:AY98)</f>
        <v/>
      </c>
      <c r="AZ99" s="139">
        <f>+AZ91+SUM(AZ97:AZ98)</f>
        <v/>
      </c>
      <c r="BA99" s="139">
        <f>+BA91+SUM(BA97:BA98)</f>
        <v/>
      </c>
      <c r="BB99" s="139">
        <f>+BB91+SUM(BB97:BB98)</f>
        <v/>
      </c>
      <c r="BC99" s="139">
        <f>+BC91+SUM(BC97:BC98)</f>
        <v/>
      </c>
      <c r="BD99" s="139">
        <f>+BD91+SUM(BD97:BD98)</f>
        <v/>
      </c>
      <c r="BE99" s="139">
        <f>+BE91+SUM(BE97:BE98)</f>
        <v/>
      </c>
      <c r="BF99" s="139">
        <f>+BF91+SUM(BF97:BF98)</f>
        <v/>
      </c>
      <c r="BG99" s="139">
        <f>+BG91+SUM(BG97:BG98)</f>
        <v/>
      </c>
      <c r="BH99" s="139">
        <f>+BH91+SUM(BH97:BH98)</f>
        <v/>
      </c>
      <c r="BI99" s="139">
        <f>+BI91+SUM(BI97:BI98)</f>
        <v/>
      </c>
      <c r="BJ99" s="139">
        <f>+BJ91+SUM(BJ97:BJ98)</f>
        <v/>
      </c>
      <c r="BK99" s="139">
        <f>+BK91+SUM(BK97:BK98)</f>
        <v/>
      </c>
      <c r="BO99" s="139">
        <f>+BO91+SUM(BO97:BO98)</f>
        <v/>
      </c>
      <c r="BP99" s="139">
        <f>+BP91+SUM(BP97:BP98)</f>
        <v/>
      </c>
      <c r="BQ99" s="139">
        <f>+BQ91+SUM(BQ97:BQ98)</f>
        <v/>
      </c>
      <c r="BR99" s="139">
        <f>+BR91+SUM(BR97:BR98)</f>
        <v/>
      </c>
      <c r="BS99" s="139">
        <f>+BS91+SUM(BS97:BS98)</f>
        <v/>
      </c>
      <c r="BT99" s="139">
        <f>+BT91+SUM(BT97:BT98)</f>
        <v/>
      </c>
      <c r="BU99" s="139">
        <f>+BU91+SUM(BU97:BU98)</f>
        <v/>
      </c>
      <c r="BV99" s="139">
        <f>+BV91+SUM(BV97:BV98)</f>
        <v/>
      </c>
      <c r="BW99" s="139">
        <f>+BW91+SUM(BW97:BW98)</f>
        <v/>
      </c>
      <c r="BX99" s="139">
        <f>SUM(AJ99:AM99)</f>
        <v/>
      </c>
      <c r="BY99" s="139">
        <f>+SUM(AN99:AQ99)</f>
        <v/>
      </c>
      <c r="BZ99" s="139">
        <f>+SUM(AR99:AU99)</f>
        <v/>
      </c>
      <c r="CA99" s="139">
        <f>+SUM(AV99:AY99)</f>
        <v/>
      </c>
      <c r="CB99" s="139">
        <f>+SUM(AZ99:BC99)</f>
        <v/>
      </c>
      <c r="CC99" s="139">
        <f>+SUM(BD99:BG99)</f>
        <v/>
      </c>
      <c r="CD99" s="139">
        <f>+SUM(BH99:BK99)</f>
        <v/>
      </c>
      <c r="CE99" s="111" t="n"/>
    </row>
    <row r="100" customFormat="1" s="44">
      <c r="B100" s="140" t="inlineStr">
        <is>
          <t>Recurring FCF per Share</t>
        </is>
      </c>
      <c r="H100" s="315">
        <f>+H99/H84</f>
        <v/>
      </c>
      <c r="I100" s="315">
        <f>+I99/I84</f>
        <v/>
      </c>
      <c r="J100" s="315">
        <f>+J99/J84</f>
        <v/>
      </c>
      <c r="K100" s="315">
        <f>+K99/K84</f>
        <v/>
      </c>
      <c r="L100" s="315">
        <f>+L99/L84</f>
        <v/>
      </c>
      <c r="M100" s="315">
        <f>+M99/M84</f>
        <v/>
      </c>
      <c r="N100" s="315">
        <f>+N99/N84</f>
        <v/>
      </c>
      <c r="O100" s="315">
        <f>+O99/O84</f>
        <v/>
      </c>
      <c r="P100" s="315">
        <f>+P99/P84</f>
        <v/>
      </c>
      <c r="Q100" s="315">
        <f>+Q99/Q84</f>
        <v/>
      </c>
      <c r="R100" s="315">
        <f>+R99/R84</f>
        <v/>
      </c>
      <c r="S100" s="315">
        <f>+S99/S84</f>
        <v/>
      </c>
      <c r="T100" s="315">
        <f>+T99/T84</f>
        <v/>
      </c>
      <c r="U100" s="315">
        <f>+U99/U84</f>
        <v/>
      </c>
      <c r="V100" s="315">
        <f>+V99/V84</f>
        <v/>
      </c>
      <c r="W100" s="315">
        <f>+W99/W84</f>
        <v/>
      </c>
      <c r="X100" s="315">
        <f>+X99/X84</f>
        <v/>
      </c>
      <c r="Y100" s="315">
        <f>+Y99/Y84</f>
        <v/>
      </c>
      <c r="Z100" s="315">
        <f>+Z99/Z84</f>
        <v/>
      </c>
      <c r="AA100" s="315">
        <f>+AA99/AA84</f>
        <v/>
      </c>
      <c r="AB100" s="315">
        <f>+AB99/AB84</f>
        <v/>
      </c>
      <c r="AC100" s="315">
        <f>+AC99/AC84</f>
        <v/>
      </c>
      <c r="AD100" s="315">
        <f>+AD99/AD84</f>
        <v/>
      </c>
      <c r="AE100" s="315">
        <f>+AE99/AE84</f>
        <v/>
      </c>
      <c r="AF100" s="315">
        <f>+AF99/AF84</f>
        <v/>
      </c>
      <c r="AG100" s="315">
        <f>+AG99/AG84</f>
        <v/>
      </c>
      <c r="AH100" s="315">
        <f>+AH99/AH84</f>
        <v/>
      </c>
      <c r="AI100" s="315">
        <f>+AI99/AI84</f>
        <v/>
      </c>
      <c r="AJ100" s="315">
        <f>+AJ99/AJ84</f>
        <v/>
      </c>
      <c r="AK100" s="315">
        <f>+AK99/AK84</f>
        <v/>
      </c>
      <c r="AL100" s="315">
        <f>+AL99/AL84</f>
        <v/>
      </c>
      <c r="AM100" s="315">
        <f>+AM99/AM84</f>
        <v/>
      </c>
      <c r="AN100" s="315">
        <f>+AN99/AN84</f>
        <v/>
      </c>
      <c r="AO100" s="315">
        <f>+AO99/AO84</f>
        <v/>
      </c>
      <c r="AP100" s="315">
        <f>+AP99/AP84</f>
        <v/>
      </c>
      <c r="AQ100" s="315">
        <f>+AQ99/AQ84</f>
        <v/>
      </c>
      <c r="AR100" s="315">
        <f>+AR99/AR84</f>
        <v/>
      </c>
      <c r="AS100" s="315">
        <f>+AS99/AS84</f>
        <v/>
      </c>
      <c r="AT100" s="315">
        <f>+AT99/AT84</f>
        <v/>
      </c>
      <c r="AU100" s="315">
        <f>+AU99/AU84</f>
        <v/>
      </c>
      <c r="AV100" s="315">
        <f>+AV99/AV84</f>
        <v/>
      </c>
      <c r="AW100" s="315">
        <f>+AW99/AW84</f>
        <v/>
      </c>
      <c r="AX100" s="315">
        <f>+AX99/AX84</f>
        <v/>
      </c>
      <c r="AY100" s="315">
        <f>+AY99/AY84</f>
        <v/>
      </c>
      <c r="AZ100" s="315">
        <f>+AZ99/AZ84</f>
        <v/>
      </c>
      <c r="BA100" s="315">
        <f>+BA99/BA84</f>
        <v/>
      </c>
      <c r="BB100" s="315">
        <f>+BB99/BB84</f>
        <v/>
      </c>
      <c r="BC100" s="315">
        <f>+BC99/BC84</f>
        <v/>
      </c>
      <c r="BD100" s="315">
        <f>+BD99/BD84</f>
        <v/>
      </c>
      <c r="BE100" s="315">
        <f>+BE99/BE84</f>
        <v/>
      </c>
      <c r="BF100" s="315">
        <f>+BF99/BF84</f>
        <v/>
      </c>
      <c r="BG100" s="315">
        <f>+BG99/BG84</f>
        <v/>
      </c>
      <c r="BH100" s="315">
        <f>+BH99/BH84</f>
        <v/>
      </c>
      <c r="BI100" s="315">
        <f>+BI99/BI84</f>
        <v/>
      </c>
      <c r="BJ100" s="315">
        <f>+BJ99/BJ84</f>
        <v/>
      </c>
      <c r="BK100" s="315">
        <f>+BK99/BK84</f>
        <v/>
      </c>
      <c r="BO100" s="315" t="n"/>
      <c r="BP100" s="315" t="n"/>
      <c r="BQ100" s="315">
        <f>+BQ99/BQ84</f>
        <v/>
      </c>
      <c r="BR100" s="315">
        <f>+BR99/BR84</f>
        <v/>
      </c>
      <c r="BS100" s="315">
        <f>+BS99/BS84</f>
        <v/>
      </c>
      <c r="BT100" s="315">
        <f>+BT99/BT84</f>
        <v/>
      </c>
      <c r="BU100" s="315">
        <f>+BU99/BU84</f>
        <v/>
      </c>
      <c r="BV100" s="315">
        <f>+BV99/BV84</f>
        <v/>
      </c>
      <c r="BW100" s="315">
        <f>+BW99/BW84</f>
        <v/>
      </c>
      <c r="BX100" s="315">
        <f>+BX99/BX84</f>
        <v/>
      </c>
      <c r="BY100" s="315">
        <f>+BY99/BY84</f>
        <v/>
      </c>
      <c r="BZ100" s="315">
        <f>+BZ99/BZ84</f>
        <v/>
      </c>
      <c r="CA100" s="315">
        <f>+CA99/CA84</f>
        <v/>
      </c>
      <c r="CB100" s="315">
        <f>+CB99/CB84</f>
        <v/>
      </c>
      <c r="CC100" s="315">
        <f>+CC99/CC84</f>
        <v/>
      </c>
      <c r="CD100" s="315">
        <f>+CD99/CD84</f>
        <v/>
      </c>
    </row>
    <row r="101">
      <c r="B101" s="101" t="inlineStr">
        <is>
          <t>Y/Y % Change</t>
        </is>
      </c>
      <c r="H101" s="304" t="n"/>
      <c r="I101" s="304" t="n"/>
      <c r="J101" s="304" t="n"/>
      <c r="K101" s="304" t="n"/>
      <c r="L101" s="304">
        <f>+L100/H100-1</f>
        <v/>
      </c>
      <c r="M101" s="304">
        <f>+M100/I100-1</f>
        <v/>
      </c>
      <c r="N101" s="304">
        <f>+N100/J100-1</f>
        <v/>
      </c>
      <c r="O101" s="304">
        <f>+O100/K100-1</f>
        <v/>
      </c>
      <c r="P101" s="304">
        <f>+P100/L100-1</f>
        <v/>
      </c>
      <c r="Q101" s="304">
        <f>+Q100/M100-1</f>
        <v/>
      </c>
      <c r="R101" s="304">
        <f>+R100/N100-1</f>
        <v/>
      </c>
      <c r="S101" s="304">
        <f>+S100/O100-1</f>
        <v/>
      </c>
      <c r="T101" s="304">
        <f>+T100/P100-1</f>
        <v/>
      </c>
      <c r="U101" s="304">
        <f>+U100/Q100-1</f>
        <v/>
      </c>
      <c r="V101" s="304">
        <f>+V100/R100-1</f>
        <v/>
      </c>
      <c r="W101" s="304">
        <f>+W100/S100-1</f>
        <v/>
      </c>
      <c r="X101" s="304">
        <f>+X100/T100-1</f>
        <v/>
      </c>
      <c r="Y101" s="304">
        <f>+Y100/U100-1</f>
        <v/>
      </c>
      <c r="Z101" s="304">
        <f>+Z100/V100-1</f>
        <v/>
      </c>
      <c r="AA101" s="304">
        <f>+AA100/W100-1</f>
        <v/>
      </c>
      <c r="AB101" s="304">
        <f>+AB100/X100-1</f>
        <v/>
      </c>
      <c r="AC101" s="304">
        <f>+AC100/Y100-1</f>
        <v/>
      </c>
      <c r="AD101" s="304">
        <f>+AD100/Z100-1</f>
        <v/>
      </c>
      <c r="AE101" s="304">
        <f>+AE100/AA100-1</f>
        <v/>
      </c>
      <c r="AF101" s="304">
        <f>+AF100/AB100-1</f>
        <v/>
      </c>
      <c r="AG101" s="304">
        <f>+AG100/AC100-1</f>
        <v/>
      </c>
      <c r="AH101" s="304">
        <f>+AH100/AD100-1</f>
        <v/>
      </c>
      <c r="AI101" s="304">
        <f>+AI100/AE100-1</f>
        <v/>
      </c>
      <c r="AJ101" s="304">
        <f>+AJ100/AF100-1</f>
        <v/>
      </c>
      <c r="AK101" s="304">
        <f>+AK100/AG100-1</f>
        <v/>
      </c>
      <c r="AL101" s="304">
        <f>+AL100/AH100-1</f>
        <v/>
      </c>
      <c r="AM101" s="304">
        <f>+AM100/AI100-1</f>
        <v/>
      </c>
      <c r="AN101" s="304">
        <f>+AN100/AJ100-1</f>
        <v/>
      </c>
      <c r="AO101" s="304">
        <f>+AO100/AK100-1</f>
        <v/>
      </c>
      <c r="AP101" s="304">
        <f>+AP100/AL100-1</f>
        <v/>
      </c>
      <c r="AQ101" s="304">
        <f>+AQ100/AM100-1</f>
        <v/>
      </c>
      <c r="AR101" s="304">
        <f>+AR100/AN100-1</f>
        <v/>
      </c>
      <c r="AS101" s="304">
        <f>+AS100/AO100-1</f>
        <v/>
      </c>
      <c r="AT101" s="304">
        <f>+AT100/AP100-1</f>
        <v/>
      </c>
      <c r="AU101" s="304">
        <f>+AU100/AQ100-1</f>
        <v/>
      </c>
      <c r="AV101" s="304">
        <f>+AV100/AR100-1</f>
        <v/>
      </c>
      <c r="AW101" s="304">
        <f>+AW100/AS100-1</f>
        <v/>
      </c>
      <c r="AX101" s="304">
        <f>+AX100/AT100-1</f>
        <v/>
      </c>
      <c r="AY101" s="304">
        <f>+AY100/AU100-1</f>
        <v/>
      </c>
      <c r="AZ101" s="304">
        <f>+AZ100/AV100-1</f>
        <v/>
      </c>
      <c r="BA101" s="304">
        <f>+BA100/AW100-1</f>
        <v/>
      </c>
      <c r="BB101" s="304">
        <f>+BB100/AX100-1</f>
        <v/>
      </c>
      <c r="BC101" s="304">
        <f>+BC100/AY100-1</f>
        <v/>
      </c>
      <c r="BD101" s="304">
        <f>+BD100/AZ100-1</f>
        <v/>
      </c>
      <c r="BE101" s="304">
        <f>+BE100/BA100-1</f>
        <v/>
      </c>
      <c r="BF101" s="304">
        <f>+BF100/BB100-1</f>
        <v/>
      </c>
      <c r="BG101" s="304">
        <f>+BG100/BC100-1</f>
        <v/>
      </c>
      <c r="BH101" s="304">
        <f>+BH100/BD100-1</f>
        <v/>
      </c>
      <c r="BI101" s="304">
        <f>+BI100/BE100-1</f>
        <v/>
      </c>
      <c r="BJ101" s="304">
        <f>+BJ100/BF100-1</f>
        <v/>
      </c>
      <c r="BK101" s="304">
        <f>+BK100/BG100-1</f>
        <v/>
      </c>
      <c r="BL101" s="304" t="n"/>
      <c r="BM101" s="304" t="n"/>
      <c r="BN101" s="304" t="n"/>
      <c r="BO101" s="304" t="n"/>
      <c r="BP101" s="304" t="n"/>
      <c r="BQ101" s="304" t="n"/>
      <c r="BR101" s="304">
        <f>+BR100/BQ100-1</f>
        <v/>
      </c>
      <c r="BS101" s="304">
        <f>+BS100/BR100-1</f>
        <v/>
      </c>
      <c r="BT101" s="304">
        <f>+BT100/BS100-1</f>
        <v/>
      </c>
      <c r="BU101" s="304">
        <f>+BU100/BT100-1</f>
        <v/>
      </c>
      <c r="BV101" s="304">
        <f>+BV100/BU100-1</f>
        <v/>
      </c>
      <c r="BW101" s="304">
        <f>+BW100/BV100-1</f>
        <v/>
      </c>
      <c r="BX101" s="304">
        <f>+BX100/BW100-1</f>
        <v/>
      </c>
      <c r="BY101" s="304">
        <f>+BY100/BX100-1</f>
        <v/>
      </c>
      <c r="BZ101" s="304">
        <f>+BZ100/BY100-1</f>
        <v/>
      </c>
      <c r="CA101" s="304">
        <f>+CA100/BZ100-1</f>
        <v/>
      </c>
      <c r="CB101" s="304">
        <f>+CB100/CA100-1</f>
        <v/>
      </c>
      <c r="CC101" s="304">
        <f>+CC100/CB100-1</f>
        <v/>
      </c>
      <c r="CD101" s="304">
        <f>+CD100/CC100-1</f>
        <v/>
      </c>
    </row>
    <row r="102">
      <c r="H102" s="49" t="n"/>
      <c r="I102" s="49" t="n"/>
      <c r="J102" s="49" t="n"/>
      <c r="K102" s="49" t="n"/>
      <c r="L102" s="49" t="n"/>
      <c r="AB102" s="49" t="n"/>
      <c r="AC102" s="49" t="n"/>
      <c r="AD102" s="49" t="n"/>
      <c r="BQ102" s="49" t="n"/>
      <c r="BV102" s="56" t="n"/>
      <c r="BW102" s="56" t="n"/>
      <c r="BX102" s="56" t="n"/>
      <c r="BY102" s="56" t="n"/>
      <c r="BZ102" s="56" t="n"/>
      <c r="CA102" s="56" t="n"/>
      <c r="CB102" s="56" t="n"/>
      <c r="CC102" s="56" t="n"/>
      <c r="CD102" s="56" t="n"/>
    </row>
    <row r="103">
      <c r="B103" t="inlineStr">
        <is>
          <t>SBC</t>
        </is>
      </c>
      <c r="H103" s="64">
        <f>+H468</f>
        <v/>
      </c>
      <c r="I103" s="64">
        <f>+I468</f>
        <v/>
      </c>
      <c r="J103" s="64">
        <f>+J468</f>
        <v/>
      </c>
      <c r="K103" s="64">
        <f>+K468</f>
        <v/>
      </c>
      <c r="L103" s="64">
        <f>+L468</f>
        <v/>
      </c>
      <c r="M103" s="64">
        <f>+M468</f>
        <v/>
      </c>
      <c r="N103" s="64">
        <f>+N468</f>
        <v/>
      </c>
      <c r="O103" s="64">
        <f>+O468</f>
        <v/>
      </c>
      <c r="P103" s="64">
        <f>+P468</f>
        <v/>
      </c>
      <c r="Q103" s="64">
        <f>+Q468</f>
        <v/>
      </c>
      <c r="R103" s="64">
        <f>+R468</f>
        <v/>
      </c>
      <c r="S103" s="64">
        <f>+S468</f>
        <v/>
      </c>
      <c r="T103" s="64">
        <f>+T468</f>
        <v/>
      </c>
      <c r="U103" s="64">
        <f>+U468</f>
        <v/>
      </c>
      <c r="V103" s="64">
        <f>+V468</f>
        <v/>
      </c>
      <c r="W103" s="64">
        <f>+W468</f>
        <v/>
      </c>
      <c r="X103" s="64">
        <f>+X468</f>
        <v/>
      </c>
      <c r="Y103" s="64">
        <f>+Y468</f>
        <v/>
      </c>
      <c r="Z103" s="64">
        <f>+Z468</f>
        <v/>
      </c>
      <c r="AA103" s="64">
        <f>+AA468</f>
        <v/>
      </c>
      <c r="AB103" s="64">
        <f>+AB468</f>
        <v/>
      </c>
      <c r="AC103" s="64">
        <f>+AC468</f>
        <v/>
      </c>
      <c r="AD103" s="64">
        <f>+AD468</f>
        <v/>
      </c>
      <c r="AE103" s="64">
        <f>+AE468</f>
        <v/>
      </c>
      <c r="AF103" s="64">
        <f>+AF468</f>
        <v/>
      </c>
      <c r="AG103" s="64">
        <f>+AG468</f>
        <v/>
      </c>
      <c r="AH103" s="64">
        <f>+AH468</f>
        <v/>
      </c>
      <c r="AI103" s="64">
        <f>+AI468</f>
        <v/>
      </c>
      <c r="AJ103" s="64">
        <f>+AJ468</f>
        <v/>
      </c>
      <c r="AK103" s="64">
        <f>+AK468</f>
        <v/>
      </c>
      <c r="AL103" s="64">
        <f>+AL468</f>
        <v/>
      </c>
      <c r="AM103" s="64">
        <f>+AM468</f>
        <v/>
      </c>
      <c r="AN103" s="64">
        <f>+AN468</f>
        <v/>
      </c>
      <c r="AO103" s="64">
        <f>+AO468</f>
        <v/>
      </c>
      <c r="AP103" s="64">
        <f>+AP468</f>
        <v/>
      </c>
      <c r="AQ103" s="64">
        <f>+AQ468</f>
        <v/>
      </c>
      <c r="AR103" s="64">
        <f>+AR468</f>
        <v/>
      </c>
      <c r="AS103" s="64">
        <f>+AS468</f>
        <v/>
      </c>
      <c r="AT103" s="64">
        <f>+AT468</f>
        <v/>
      </c>
      <c r="AU103" s="64">
        <f>+AU468</f>
        <v/>
      </c>
      <c r="AV103" s="64">
        <f>+AV468</f>
        <v/>
      </c>
      <c r="AW103" s="64">
        <f>+AW468</f>
        <v/>
      </c>
      <c r="AX103" s="64">
        <f>+AX468</f>
        <v/>
      </c>
      <c r="AY103" s="64">
        <f>+AY468</f>
        <v/>
      </c>
      <c r="AZ103" s="64">
        <f>+AZ468</f>
        <v/>
      </c>
      <c r="BA103" s="64">
        <f>+BA468</f>
        <v/>
      </c>
      <c r="BB103" s="64">
        <f>+BB468</f>
        <v/>
      </c>
      <c r="BC103" s="64">
        <f>+BC468</f>
        <v/>
      </c>
      <c r="BD103" s="64">
        <f>+BD468</f>
        <v/>
      </c>
      <c r="BE103" s="64">
        <f>+BE468</f>
        <v/>
      </c>
      <c r="BF103" s="64">
        <f>+BF468</f>
        <v/>
      </c>
      <c r="BG103" s="64">
        <f>+BG468</f>
        <v/>
      </c>
      <c r="BH103" s="64">
        <f>+BH468</f>
        <v/>
      </c>
      <c r="BI103" s="64">
        <f>+BI468</f>
        <v/>
      </c>
      <c r="BJ103" s="79" t="n">
        <v>0</v>
      </c>
      <c r="BK103" s="79" t="n">
        <v>0</v>
      </c>
      <c r="BO103" s="64">
        <f>+BO468</f>
        <v/>
      </c>
      <c r="BP103" s="64">
        <f>+BP468</f>
        <v/>
      </c>
      <c r="BQ103" s="64">
        <f>+BQ468</f>
        <v/>
      </c>
      <c r="BR103" s="64">
        <f>+BR468</f>
        <v/>
      </c>
      <c r="BS103" s="64">
        <f>+BS468</f>
        <v/>
      </c>
      <c r="BT103" s="64">
        <f>+BT468</f>
        <v/>
      </c>
      <c r="BU103" s="64">
        <f>+BU468</f>
        <v/>
      </c>
      <c r="BV103" s="64">
        <f>+BV468</f>
        <v/>
      </c>
      <c r="BW103" s="64">
        <f>+BW468</f>
        <v/>
      </c>
      <c r="BX103" s="64">
        <f>SUM(AJ103:AM103)</f>
        <v/>
      </c>
      <c r="BY103" s="64">
        <f>+SUM(AN103:AQ103)</f>
        <v/>
      </c>
      <c r="BZ103" s="64">
        <f>+SUM(AR103:AU103)</f>
        <v/>
      </c>
      <c r="CA103" s="64">
        <f>+SUM(AV103:AY103)</f>
        <v/>
      </c>
      <c r="CB103" s="64">
        <f>+SUM(AZ103:BC103)</f>
        <v/>
      </c>
      <c r="CC103" s="64">
        <f>+SUM(BD103:BG103)</f>
        <v/>
      </c>
      <c r="CD103" s="64">
        <f>+SUM(BH103:BK103)</f>
        <v/>
      </c>
    </row>
    <row r="104">
      <c r="B104" t="inlineStr">
        <is>
          <t>Tax items</t>
        </is>
      </c>
      <c r="H104" s="64">
        <f>+-H564-H98</f>
        <v/>
      </c>
      <c r="I104" s="64">
        <f>+-I564-I98</f>
        <v/>
      </c>
      <c r="J104" s="64">
        <f>+-J564-J98</f>
        <v/>
      </c>
      <c r="K104" s="64">
        <f>+-K564-K98</f>
        <v/>
      </c>
      <c r="L104" s="64">
        <f>+-L564-L98</f>
        <v/>
      </c>
      <c r="M104" s="64">
        <f>+-M564-M98</f>
        <v/>
      </c>
      <c r="N104" s="64">
        <f>+-N564-N98</f>
        <v/>
      </c>
      <c r="O104" s="64">
        <f>+-O564-O98</f>
        <v/>
      </c>
      <c r="P104" s="64">
        <f>+-P564-P98</f>
        <v/>
      </c>
      <c r="Q104" s="64">
        <f>+-Q564-Q98</f>
        <v/>
      </c>
      <c r="R104" s="64">
        <f>+-R564-R98</f>
        <v/>
      </c>
      <c r="S104" s="64">
        <f>+-S564-S98</f>
        <v/>
      </c>
      <c r="T104" s="64">
        <f>+-T564-T98</f>
        <v/>
      </c>
      <c r="U104" s="64">
        <f>+-U564-U98</f>
        <v/>
      </c>
      <c r="V104" s="64">
        <f>+-V564-V98</f>
        <v/>
      </c>
      <c r="W104" s="64">
        <f>+-W564-W98</f>
        <v/>
      </c>
      <c r="X104" s="64">
        <f>+-X564-X98</f>
        <v/>
      </c>
      <c r="Y104" s="64">
        <f>+-Y564-Y98</f>
        <v/>
      </c>
      <c r="Z104" s="64">
        <f>+-Z564-Z98</f>
        <v/>
      </c>
      <c r="AA104" s="64">
        <f>+-AA564-AA98</f>
        <v/>
      </c>
      <c r="AB104" s="64">
        <f>+-AB564-AB98</f>
        <v/>
      </c>
      <c r="AC104" s="64">
        <f>+-AC564-AC98</f>
        <v/>
      </c>
      <c r="AD104" s="64">
        <f>+-AD564-AD98</f>
        <v/>
      </c>
      <c r="AE104" s="64">
        <f>+-AE564-AE98</f>
        <v/>
      </c>
      <c r="AF104" s="64">
        <f>+-AF564-AF98</f>
        <v/>
      </c>
      <c r="AG104" s="64">
        <f>+-AG564-AG98</f>
        <v/>
      </c>
      <c r="AH104" s="64">
        <f>+-AH564-AH98</f>
        <v/>
      </c>
      <c r="AI104" s="64">
        <f>+-AI564-AI98</f>
        <v/>
      </c>
      <c r="AJ104" s="64">
        <f>+-AJ564-AJ98</f>
        <v/>
      </c>
      <c r="AK104" s="64">
        <f>+-AK564-AK98</f>
        <v/>
      </c>
      <c r="AL104" s="64">
        <f>+-AL564-AL98</f>
        <v/>
      </c>
      <c r="AM104" s="64">
        <f>+-AM564-AM98</f>
        <v/>
      </c>
      <c r="AN104" s="64">
        <f>+-AN564-AN98</f>
        <v/>
      </c>
      <c r="AO104" s="64">
        <f>+-AO564-AO98</f>
        <v/>
      </c>
      <c r="AP104" s="64">
        <f>+-AP564-AP98</f>
        <v/>
      </c>
      <c r="AQ104" s="64">
        <f>+-AQ564-AQ98</f>
        <v/>
      </c>
      <c r="AR104" s="64">
        <f>+-AR564-AR98</f>
        <v/>
      </c>
      <c r="AS104" s="64">
        <f>+-AS564-AS98</f>
        <v/>
      </c>
      <c r="AT104" s="64">
        <f>+-AT564-AT98</f>
        <v/>
      </c>
      <c r="AU104" s="64">
        <f>+-AU564-AU98</f>
        <v/>
      </c>
      <c r="AV104" s="64">
        <f>+-AV564-AV98</f>
        <v/>
      </c>
      <c r="AW104" s="64">
        <f>+-AW564-AW98</f>
        <v/>
      </c>
      <c r="AX104" s="64">
        <f>+-AX564-AX98</f>
        <v/>
      </c>
      <c r="AY104" s="64">
        <f>+-AY564-AY98</f>
        <v/>
      </c>
      <c r="AZ104" s="64">
        <f>+-AZ564-AZ98</f>
        <v/>
      </c>
      <c r="BA104" s="64">
        <f>+-BA564-BA98</f>
        <v/>
      </c>
      <c r="BB104" s="64">
        <f>+-BB564-BB98</f>
        <v/>
      </c>
      <c r="BC104" s="64">
        <f>+-BC564-BC98</f>
        <v/>
      </c>
      <c r="BD104" s="64">
        <f>+-BD564-BD98</f>
        <v/>
      </c>
      <c r="BE104" s="64">
        <f>+-BE564-BE98</f>
        <v/>
      </c>
      <c r="BF104" s="64">
        <f>+-BF564-BF98</f>
        <v/>
      </c>
      <c r="BG104" s="64">
        <f>+-BG564-BG98</f>
        <v/>
      </c>
      <c r="BH104" s="64">
        <f>+-BH564-BH98</f>
        <v/>
      </c>
      <c r="BI104" s="64">
        <f>+-BI564-BI98</f>
        <v/>
      </c>
      <c r="BJ104" s="79" t="n">
        <v>0</v>
      </c>
      <c r="BK104" s="79" t="n">
        <v>0</v>
      </c>
      <c r="BO104" s="64">
        <f>+-BO564-BO98</f>
        <v/>
      </c>
      <c r="BP104" s="64">
        <f>+-BP564-BP98</f>
        <v/>
      </c>
      <c r="BQ104" s="64">
        <f>+-BQ564-BQ98</f>
        <v/>
      </c>
      <c r="BR104" s="64">
        <f>+-BR564-BR98</f>
        <v/>
      </c>
      <c r="BS104" s="64">
        <f>+-BS564-BS98</f>
        <v/>
      </c>
      <c r="BT104" s="64">
        <f>+-BT564-BT98</f>
        <v/>
      </c>
      <c r="BU104" s="64">
        <f>+-BU564-BU98</f>
        <v/>
      </c>
      <c r="BV104" s="64">
        <f>+-BV564-BV98</f>
        <v/>
      </c>
      <c r="BW104" s="64">
        <f>+-BW564-BW98</f>
        <v/>
      </c>
      <c r="BX104" s="64">
        <f>SUM(AJ104:AM104)</f>
        <v/>
      </c>
      <c r="BY104" s="64">
        <f>+SUM(AN104:AQ104)</f>
        <v/>
      </c>
      <c r="BZ104" s="64">
        <f>+SUM(AR104:AU104)</f>
        <v/>
      </c>
      <c r="CA104" s="64">
        <f>+SUM(AV104:AY104)</f>
        <v/>
      </c>
      <c r="CB104" s="64">
        <f>+SUM(AZ104:BC104)</f>
        <v/>
      </c>
      <c r="CC104" s="64">
        <f>+SUM(BD104:BG104)</f>
        <v/>
      </c>
      <c r="CD104" s="64">
        <f>+SUM(BH104:BK104)</f>
        <v/>
      </c>
    </row>
    <row r="105" ht="13.5" customHeight="1">
      <c r="B105" t="inlineStr">
        <is>
          <t>Other</t>
        </is>
      </c>
      <c r="H105" s="65">
        <f>+H106-H104-H99-H103</f>
        <v/>
      </c>
      <c r="I105" s="65">
        <f>+I106-I104-I99-I103</f>
        <v/>
      </c>
      <c r="J105" s="65">
        <f>+J106-J104-J99-J103</f>
        <v/>
      </c>
      <c r="K105" s="65">
        <f>+K106-K104-K99-K103</f>
        <v/>
      </c>
      <c r="L105" s="65">
        <f>+L106-L104-L99-L103</f>
        <v/>
      </c>
      <c r="M105" s="65">
        <f>+M106-M104-M99-M103</f>
        <v/>
      </c>
      <c r="N105" s="65">
        <f>+N106-N104-N99-N103</f>
        <v/>
      </c>
      <c r="O105" s="65">
        <f>+O106-O104-O99-O103</f>
        <v/>
      </c>
      <c r="P105" s="65">
        <f>+P106-P104-P99-P103</f>
        <v/>
      </c>
      <c r="Q105" s="65">
        <f>+Q106-Q104-Q99-Q103</f>
        <v/>
      </c>
      <c r="R105" s="65">
        <f>+R106-R104-R99-R103</f>
        <v/>
      </c>
      <c r="S105" s="65">
        <f>+S106-S104-S99-S103</f>
        <v/>
      </c>
      <c r="T105" s="65">
        <f>+T106-T104-T99-T103</f>
        <v/>
      </c>
      <c r="U105" s="65">
        <f>+U106-U104-U99-U103</f>
        <v/>
      </c>
      <c r="V105" s="65">
        <f>+V106-V104-V99-V103</f>
        <v/>
      </c>
      <c r="W105" s="65">
        <f>+W106-W104-W99-W103</f>
        <v/>
      </c>
      <c r="X105" s="65">
        <f>+X106-X104-X99-X103</f>
        <v/>
      </c>
      <c r="Y105" s="65">
        <f>+Y106-Y104-Y99-Y103</f>
        <v/>
      </c>
      <c r="Z105" s="65">
        <f>+Z106-Z104-Z99-Z103</f>
        <v/>
      </c>
      <c r="AA105" s="65">
        <f>+AA106-AA104-AA99-AA103</f>
        <v/>
      </c>
      <c r="AB105" s="65">
        <f>+AB106-AB104-AB99-AB103</f>
        <v/>
      </c>
      <c r="AC105" s="65">
        <f>+AC106-AC104-AC99-AC103</f>
        <v/>
      </c>
      <c r="AD105" s="65">
        <f>+AD106-AD104-AD99-AD103</f>
        <v/>
      </c>
      <c r="AE105" s="65">
        <f>+AE106-AE104-AE99-AE103</f>
        <v/>
      </c>
      <c r="AF105" s="65">
        <f>+AF106-AF104-AF99-AF103</f>
        <v/>
      </c>
      <c r="AG105" s="65">
        <f>+AG106-AG104-AG99-AG103</f>
        <v/>
      </c>
      <c r="AH105" s="65">
        <f>+AH106-AH104-AH99-AH103</f>
        <v/>
      </c>
      <c r="AI105" s="65">
        <f>+AI106-AI104-AI99-AI103</f>
        <v/>
      </c>
      <c r="AJ105" s="65">
        <f>+AJ106-AJ104-AJ99-AJ103</f>
        <v/>
      </c>
      <c r="AK105" s="65">
        <f>+AK106-AK104-AK99-AK103</f>
        <v/>
      </c>
      <c r="AL105" s="65">
        <f>+AL106-AL104-AL99-AL103</f>
        <v/>
      </c>
      <c r="AM105" s="65">
        <f>+AM106-AM104-AM99-AM103</f>
        <v/>
      </c>
      <c r="AN105" s="65">
        <f>+AN106-AN104-AN99-AN103</f>
        <v/>
      </c>
      <c r="AO105" s="65">
        <f>+AO106-AO104-AO99-AO103</f>
        <v/>
      </c>
      <c r="AP105" s="65">
        <f>+AP106-AP104-AP99-AP103</f>
        <v/>
      </c>
      <c r="AQ105" s="65">
        <f>+AQ106-AQ104-AQ99-AQ103</f>
        <v/>
      </c>
      <c r="AR105" s="65">
        <f>+AR106-AR104-AR99-AR103</f>
        <v/>
      </c>
      <c r="AS105" s="65">
        <f>+AS106-AS104-AS99-AS103</f>
        <v/>
      </c>
      <c r="AT105" s="65">
        <f>+AT106-AT104-AT99-AT103</f>
        <v/>
      </c>
      <c r="AU105" s="65">
        <f>+AU106-AU104-AU99-AU103</f>
        <v/>
      </c>
      <c r="AV105" s="65">
        <f>+AV106-AV104-AV99-AV103</f>
        <v/>
      </c>
      <c r="AW105" s="65">
        <f>+AW106-AW104-AW99-AW103</f>
        <v/>
      </c>
      <c r="AX105" s="65">
        <f>+AX106-AX104-AX99-AX103</f>
        <v/>
      </c>
      <c r="AY105" s="65">
        <f>+AY106-AY104-AY99-AY103</f>
        <v/>
      </c>
      <c r="AZ105" s="65">
        <f>+AZ106-AZ104-AZ99-AZ103</f>
        <v/>
      </c>
      <c r="BA105" s="65">
        <f>+BA106-BA104-BA99-BA103</f>
        <v/>
      </c>
      <c r="BB105" s="65">
        <f>+BB106-BB104-BB99-BB103</f>
        <v/>
      </c>
      <c r="BC105" s="65">
        <f>+BC106-BC104-BC99-BC103</f>
        <v/>
      </c>
      <c r="BD105" s="65">
        <f>+BD106-BD104-BD99-BD103</f>
        <v/>
      </c>
      <c r="BE105" s="65">
        <f>+BE106-BE104-BE99-BE103</f>
        <v/>
      </c>
      <c r="BF105" s="65">
        <f>+BF106-BF104-BF99-BF103</f>
        <v/>
      </c>
      <c r="BG105" s="65">
        <f>+BG106-BG104-BG99-BG103</f>
        <v/>
      </c>
      <c r="BH105" s="65">
        <f>+BH106-BH104-BH99-BH103</f>
        <v/>
      </c>
      <c r="BI105" s="65">
        <f>+BI106-BI104-BI99-BI103</f>
        <v/>
      </c>
      <c r="BJ105" s="71" t="n">
        <v>0</v>
      </c>
      <c r="BK105" s="71" t="n">
        <v>0</v>
      </c>
      <c r="BO105" s="65">
        <f>+BO106-BO104-BO99-BO103</f>
        <v/>
      </c>
      <c r="BP105" s="65">
        <f>+BP106-BP104-BP99-BP103</f>
        <v/>
      </c>
      <c r="BQ105" s="65">
        <f>+BQ106-BQ104-BQ99-BQ103</f>
        <v/>
      </c>
      <c r="BR105" s="65">
        <f>+BR106-BR104-BR99-BR103</f>
        <v/>
      </c>
      <c r="BS105" s="65">
        <f>+BS106-BS104-BS99-BS103</f>
        <v/>
      </c>
      <c r="BT105" s="65">
        <f>+BT106-BT104-BT99-BT103</f>
        <v/>
      </c>
      <c r="BU105" s="65">
        <f>+BU106-BU104-BU99-BU103</f>
        <v/>
      </c>
      <c r="BV105" s="65">
        <f>+BV106-BV104-BV99-BV103</f>
        <v/>
      </c>
      <c r="BW105" s="65">
        <f>+BW106-BW104-BW99-BW103</f>
        <v/>
      </c>
      <c r="BX105" s="65">
        <f>SUM(AJ105:AM105)</f>
        <v/>
      </c>
      <c r="BY105" s="65">
        <f>+SUM(AN105:AQ105)</f>
        <v/>
      </c>
      <c r="BZ105" s="65">
        <f>+SUM(AR105:AU105)</f>
        <v/>
      </c>
      <c r="CA105" s="65">
        <f>+SUM(AV105:AY105)</f>
        <v/>
      </c>
      <c r="CB105" s="65">
        <f>+SUM(AZ105:BC105)</f>
        <v/>
      </c>
      <c r="CC105" s="65">
        <f>+SUM(BD105:BG105)</f>
        <v/>
      </c>
      <c r="CD105" s="65">
        <f>+SUM(BH105:BK105)</f>
        <v/>
      </c>
    </row>
    <row r="106" customFormat="1" s="44">
      <c r="B106" s="110" t="inlineStr">
        <is>
          <t>Realized FCF</t>
        </is>
      </c>
      <c r="H106" s="111">
        <f>+H531+H90</f>
        <v/>
      </c>
      <c r="I106" s="111">
        <f>+I531+I90</f>
        <v/>
      </c>
      <c r="J106" s="111">
        <f>+J531+J90</f>
        <v/>
      </c>
      <c r="K106" s="111">
        <f>+K531+K90</f>
        <v/>
      </c>
      <c r="L106" s="111">
        <f>+L531+L90</f>
        <v/>
      </c>
      <c r="M106" s="111">
        <f>+M531+M90</f>
        <v/>
      </c>
      <c r="N106" s="111">
        <f>+N531+N90</f>
        <v/>
      </c>
      <c r="O106" s="111">
        <f>+O531+O90</f>
        <v/>
      </c>
      <c r="P106" s="111">
        <f>+P531+P90</f>
        <v/>
      </c>
      <c r="Q106" s="111">
        <f>+Q531+Q90</f>
        <v/>
      </c>
      <c r="R106" s="111">
        <f>+R531+R90</f>
        <v/>
      </c>
      <c r="S106" s="111">
        <f>+S531+S90</f>
        <v/>
      </c>
      <c r="T106" s="111">
        <f>+T531+T90</f>
        <v/>
      </c>
      <c r="U106" s="111">
        <f>+U531+U90</f>
        <v/>
      </c>
      <c r="V106" s="111">
        <f>+V531+V90</f>
        <v/>
      </c>
      <c r="W106" s="111">
        <f>+W531+W90</f>
        <v/>
      </c>
      <c r="X106" s="111">
        <f>+X531+X90</f>
        <v/>
      </c>
      <c r="Y106" s="111">
        <f>+Y531+Y90</f>
        <v/>
      </c>
      <c r="Z106" s="111">
        <f>+Z531+Z90</f>
        <v/>
      </c>
      <c r="AA106" s="111">
        <f>+AA531+AA90</f>
        <v/>
      </c>
      <c r="AB106" s="111">
        <f>+AB531+AB90</f>
        <v/>
      </c>
      <c r="AC106" s="111">
        <f>+AC531+AC90</f>
        <v/>
      </c>
      <c r="AD106" s="111">
        <f>+AD531+AD90</f>
        <v/>
      </c>
      <c r="AE106" s="111">
        <f>+AE531+AE90</f>
        <v/>
      </c>
      <c r="AF106" s="111">
        <f>+AF531+AF90</f>
        <v/>
      </c>
      <c r="AG106" s="111">
        <f>+AG531+AG90</f>
        <v/>
      </c>
      <c r="AH106" s="111">
        <f>+AH531+AH90</f>
        <v/>
      </c>
      <c r="AI106" s="111">
        <f>+AI531+AI90</f>
        <v/>
      </c>
      <c r="AJ106" s="111">
        <f>+AJ531+AJ90</f>
        <v/>
      </c>
      <c r="AK106" s="111">
        <f>+AK531+AK90</f>
        <v/>
      </c>
      <c r="AL106" s="111">
        <f>+AL531+AL90</f>
        <v/>
      </c>
      <c r="AM106" s="111">
        <f>+AM531+AM90</f>
        <v/>
      </c>
      <c r="AN106" s="111">
        <f>+AN531+AN90</f>
        <v/>
      </c>
      <c r="AO106" s="111">
        <f>+AO531+AO90</f>
        <v/>
      </c>
      <c r="AP106" s="111">
        <f>+AP531+AP90</f>
        <v/>
      </c>
      <c r="AQ106" s="111">
        <f>+AQ531+AQ90</f>
        <v/>
      </c>
      <c r="AR106" s="111">
        <f>+AR531+AR90</f>
        <v/>
      </c>
      <c r="AS106" s="111">
        <f>+AS531+AS90</f>
        <v/>
      </c>
      <c r="AT106" s="111">
        <f>+AT531+AT90</f>
        <v/>
      </c>
      <c r="AU106" s="111">
        <f>+AU531+AU90</f>
        <v/>
      </c>
      <c r="AV106" s="111">
        <f>+AV531+AV90</f>
        <v/>
      </c>
      <c r="AW106" s="111">
        <f>+AW531+AW90</f>
        <v/>
      </c>
      <c r="AX106" s="111">
        <f>+AX531+AX90</f>
        <v/>
      </c>
      <c r="AY106" s="111">
        <f>+AY531+AY90</f>
        <v/>
      </c>
      <c r="AZ106" s="111">
        <f>+AZ531+AZ90</f>
        <v/>
      </c>
      <c r="BA106" s="111">
        <f>+BA531+BA90</f>
        <v/>
      </c>
      <c r="BB106" s="111">
        <f>+BB531+BB90</f>
        <v/>
      </c>
      <c r="BC106" s="111">
        <f>+BC531+BC90</f>
        <v/>
      </c>
      <c r="BD106" s="111">
        <f>+BD531+BD90</f>
        <v/>
      </c>
      <c r="BE106" s="111">
        <f>+BE531+BE90</f>
        <v/>
      </c>
      <c r="BF106" s="111">
        <f>+BF531+BF90</f>
        <v/>
      </c>
      <c r="BG106" s="111">
        <f>+BG531+BG90</f>
        <v/>
      </c>
      <c r="BH106" s="111">
        <f>+BH531+BH90</f>
        <v/>
      </c>
      <c r="BI106" s="111">
        <f>+BI531+BI90</f>
        <v/>
      </c>
      <c r="BJ106" s="111">
        <f>+BJ99+SUM(BJ103:BJ105)</f>
        <v/>
      </c>
      <c r="BK106" s="111">
        <f>+BK99+SUM(BK103:BK105)</f>
        <v/>
      </c>
      <c r="BO106" s="111">
        <f>+BO531+BO90</f>
        <v/>
      </c>
      <c r="BP106" s="111">
        <f>+BP531+BP90</f>
        <v/>
      </c>
      <c r="BQ106" s="111">
        <f>+BQ531+BQ90</f>
        <v/>
      </c>
      <c r="BR106" s="111">
        <f>+BR531+BR90</f>
        <v/>
      </c>
      <c r="BS106" s="111">
        <f>+BS531+BS90</f>
        <v/>
      </c>
      <c r="BT106" s="111">
        <f>+BT531+BT90</f>
        <v/>
      </c>
      <c r="BU106" s="111">
        <f>+BU531+BU90</f>
        <v/>
      </c>
      <c r="BV106" s="111">
        <f>+BV531+BV90</f>
        <v/>
      </c>
      <c r="BW106" s="111">
        <f>+BW531+BW90</f>
        <v/>
      </c>
      <c r="BX106" s="111">
        <f>SUM(AJ106:AM106)</f>
        <v/>
      </c>
      <c r="BY106" s="111">
        <f>+SUM(AN106:AQ106)</f>
        <v/>
      </c>
      <c r="BZ106" s="111">
        <f>+SUM(AR106:AU106)</f>
        <v/>
      </c>
      <c r="CA106" s="111">
        <f>+SUM(AV106:AY106)</f>
        <v/>
      </c>
      <c r="CB106" s="111">
        <f>+SUM(AZ106:BC106)</f>
        <v/>
      </c>
      <c r="CC106" s="111">
        <f>+SUM(BD106:BG106)</f>
        <v/>
      </c>
      <c r="CD106" s="111">
        <f>+SUM(BH106:BK106)</f>
        <v/>
      </c>
      <c r="CF106" s="111">
        <f>+SUM(BF106:BI106)</f>
        <v/>
      </c>
      <c r="CG106" s="111" t="n"/>
    </row>
    <row r="107">
      <c r="B107" s="101" t="inlineStr">
        <is>
          <t>Y/Y % Change</t>
        </is>
      </c>
      <c r="H107" s="304" t="n"/>
      <c r="I107" s="304" t="n"/>
      <c r="J107" s="304" t="n"/>
      <c r="K107" s="304" t="n"/>
      <c r="L107" s="304">
        <f>+L106/H106-1</f>
        <v/>
      </c>
      <c r="M107" s="304">
        <f>+M106/I106-1</f>
        <v/>
      </c>
      <c r="N107" s="304">
        <f>+N106/J106-1</f>
        <v/>
      </c>
      <c r="O107" s="304">
        <f>+O106/K106-1</f>
        <v/>
      </c>
      <c r="P107" s="304">
        <f>+P106/L106-1</f>
        <v/>
      </c>
      <c r="Q107" s="304">
        <f>+Q106/M106-1</f>
        <v/>
      </c>
      <c r="R107" s="304">
        <f>+R106/N106-1</f>
        <v/>
      </c>
      <c r="S107" s="304">
        <f>+S106/O106-1</f>
        <v/>
      </c>
      <c r="T107" s="304">
        <f>+T106/P106-1</f>
        <v/>
      </c>
      <c r="U107" s="304">
        <f>+U106/Q106-1</f>
        <v/>
      </c>
      <c r="V107" s="304">
        <f>+V106/R106-1</f>
        <v/>
      </c>
      <c r="W107" s="304">
        <f>+W106/S106-1</f>
        <v/>
      </c>
      <c r="X107" s="304">
        <f>+X106/T106-1</f>
        <v/>
      </c>
      <c r="Y107" s="304">
        <f>+Y106/U106-1</f>
        <v/>
      </c>
      <c r="Z107" s="304">
        <f>+Z106/V106-1</f>
        <v/>
      </c>
      <c r="AA107" s="304">
        <f>+AA106/W106-1</f>
        <v/>
      </c>
      <c r="AB107" s="304">
        <f>+AB106/X106-1</f>
        <v/>
      </c>
      <c r="AC107" s="304">
        <f>+AC106/Y106-1</f>
        <v/>
      </c>
      <c r="AD107" s="304">
        <f>+AD106/Z106-1</f>
        <v/>
      </c>
      <c r="AE107" s="304">
        <f>+AE106/AA106-1</f>
        <v/>
      </c>
      <c r="AF107" s="304">
        <f>+AF106/AB106-1</f>
        <v/>
      </c>
      <c r="AG107" s="304">
        <f>+AG106/AC106-1</f>
        <v/>
      </c>
      <c r="AH107" s="304">
        <f>+AH106/AD106-1</f>
        <v/>
      </c>
      <c r="AI107" s="304">
        <f>+AI106/AE106-1</f>
        <v/>
      </c>
      <c r="AJ107" s="304">
        <f>+AJ106/AF106-1</f>
        <v/>
      </c>
      <c r="AK107" s="304">
        <f>+AK106/AG106-1</f>
        <v/>
      </c>
      <c r="AL107" s="304">
        <f>+AL106/AH106-1</f>
        <v/>
      </c>
      <c r="AM107" s="304">
        <f>+AM106/AI106-1</f>
        <v/>
      </c>
      <c r="AN107" s="304">
        <f>+AN106/AJ106-1</f>
        <v/>
      </c>
      <c r="AO107" s="304">
        <f>+AO106/AK106-1</f>
        <v/>
      </c>
      <c r="AP107" s="304">
        <f>+AP106/AL106-1</f>
        <v/>
      </c>
      <c r="AQ107" s="304">
        <f>+AQ106/AM106-1</f>
        <v/>
      </c>
      <c r="AR107" s="304">
        <f>+AR106/AN106-1</f>
        <v/>
      </c>
      <c r="AS107" s="304">
        <f>+AS106/AO106-1</f>
        <v/>
      </c>
      <c r="AT107" s="304">
        <f>+AT106/AP106-1</f>
        <v/>
      </c>
      <c r="AU107" s="304">
        <f>+AU106/AQ106-1</f>
        <v/>
      </c>
      <c r="AV107" s="304">
        <f>+AV106/AR106-1</f>
        <v/>
      </c>
      <c r="AW107" s="304">
        <f>+AW106/AS106-1</f>
        <v/>
      </c>
      <c r="AX107" s="304">
        <f>+AX106/AT106-1</f>
        <v/>
      </c>
      <c r="AY107" s="304">
        <f>+AY106/AU106-1</f>
        <v/>
      </c>
      <c r="AZ107" s="304">
        <f>+AZ106/AV106-1</f>
        <v/>
      </c>
      <c r="BA107" s="304">
        <f>+BA106/AW106-1</f>
        <v/>
      </c>
      <c r="BB107" s="304">
        <f>+BB106/AX106-1</f>
        <v/>
      </c>
      <c r="BC107" s="304">
        <f>+BC106/AY106-1</f>
        <v/>
      </c>
      <c r="BD107" s="304">
        <f>+BD106/AZ106-1</f>
        <v/>
      </c>
      <c r="BE107" s="304">
        <f>+BE106/BA106-1</f>
        <v/>
      </c>
      <c r="BF107" s="304">
        <f>+BF106/BB106-1</f>
        <v/>
      </c>
      <c r="BG107" s="304">
        <f>+BG106/BC106-1</f>
        <v/>
      </c>
      <c r="BH107" s="304">
        <f>+BH106/BD106-1</f>
        <v/>
      </c>
      <c r="BI107" s="304">
        <f>+BI106/BE106-1</f>
        <v/>
      </c>
      <c r="BJ107" s="304">
        <f>+BJ106/BF106-1</f>
        <v/>
      </c>
      <c r="BK107" s="304">
        <f>+BK106/BG106-1</f>
        <v/>
      </c>
      <c r="BL107" s="304" t="n"/>
      <c r="BM107" s="304" t="n"/>
      <c r="BN107" s="304" t="n"/>
      <c r="BO107" s="304" t="n"/>
      <c r="BP107" s="304" t="n"/>
      <c r="BQ107" s="304" t="n"/>
      <c r="BR107" s="304">
        <f>+BR106/BQ106-1</f>
        <v/>
      </c>
      <c r="BS107" s="304">
        <f>+BS106/BR106-1</f>
        <v/>
      </c>
      <c r="BT107" s="304">
        <f>+BT106/BS106-1</f>
        <v/>
      </c>
      <c r="BU107" s="304">
        <f>+BU106/BT106-1</f>
        <v/>
      </c>
      <c r="BV107" s="304">
        <f>+BV106/BU106-1</f>
        <v/>
      </c>
      <c r="BW107" s="304">
        <f>+BW106/BV106-1</f>
        <v/>
      </c>
      <c r="BX107" s="304">
        <f>+BX106/BW106-1</f>
        <v/>
      </c>
      <c r="BY107" s="304">
        <f>+BY106/BX106-1</f>
        <v/>
      </c>
      <c r="BZ107" s="304">
        <f>+BZ106/BY106-1</f>
        <v/>
      </c>
      <c r="CA107" s="304">
        <f>+CA106/BZ106-1</f>
        <v/>
      </c>
      <c r="CB107" s="304">
        <f>+CB106/CA106-1</f>
        <v/>
      </c>
      <c r="CC107" s="304">
        <f>+CC106/CB106-1</f>
        <v/>
      </c>
      <c r="CD107" s="304">
        <f>+CD106/CC106-1</f>
        <v/>
      </c>
    </row>
    <row r="108">
      <c r="H108" s="49" t="n"/>
      <c r="I108" s="49" t="n"/>
      <c r="J108" s="49" t="n"/>
      <c r="K108" s="49" t="n"/>
      <c r="L108" s="49" t="n"/>
      <c r="AB108" s="49" t="n"/>
      <c r="AC108" s="49" t="n"/>
      <c r="AD108" s="49" t="n"/>
      <c r="AW108" s="105" t="n"/>
      <c r="BQ108" s="49" t="n"/>
      <c r="CB108" s="56" t="n"/>
      <c r="CC108" s="56" t="n"/>
      <c r="CD108" s="56" t="n"/>
    </row>
    <row r="109">
      <c r="B109" s="62" t="inlineStr">
        <is>
          <t>Memo:</t>
        </is>
      </c>
      <c r="H109" s="49" t="n"/>
      <c r="I109" s="49" t="n"/>
      <c r="J109" s="49" t="n"/>
      <c r="K109" s="49" t="n"/>
      <c r="L109" s="49" t="n"/>
      <c r="AB109" s="49" t="n"/>
      <c r="AC109" s="49" t="n"/>
      <c r="AD109" s="49" t="n"/>
      <c r="AW109" s="105" t="n"/>
      <c r="BQ109" s="49" t="n"/>
      <c r="CB109" s="56" t="n"/>
      <c r="CC109" s="56" t="n"/>
      <c r="CD109" s="56" t="n"/>
    </row>
    <row r="110">
      <c r="B110" s="60" t="inlineStr">
        <is>
          <t>Acquisitions, Cash Portion</t>
        </is>
      </c>
      <c r="H110" s="49" t="n"/>
      <c r="I110" s="49" t="n"/>
      <c r="J110" s="49" t="n"/>
      <c r="K110" s="49" t="n"/>
      <c r="L110" s="49" t="n"/>
      <c r="AB110" s="49" t="n"/>
      <c r="AC110" s="49" t="n"/>
      <c r="AD110" s="49" t="n"/>
      <c r="AJ110" s="95">
        <f>+AJ538</f>
        <v/>
      </c>
      <c r="AK110" s="95">
        <f>+AK538</f>
        <v/>
      </c>
      <c r="AL110" s="95">
        <f>+AL538</f>
        <v/>
      </c>
      <c r="AM110" s="95">
        <f>+AM538</f>
        <v/>
      </c>
      <c r="AN110" s="95">
        <f>+AN538</f>
        <v/>
      </c>
      <c r="AO110" s="95">
        <f>+AO538</f>
        <v/>
      </c>
      <c r="AP110" s="95">
        <f>+AP538</f>
        <v/>
      </c>
      <c r="AQ110" s="95">
        <f>+AQ538</f>
        <v/>
      </c>
      <c r="AR110" s="95">
        <f>+AR538</f>
        <v/>
      </c>
      <c r="AS110" s="95">
        <f>+AS538</f>
        <v/>
      </c>
      <c r="AT110" s="95">
        <f>+AT538</f>
        <v/>
      </c>
      <c r="AU110" s="95">
        <f>+AU538</f>
        <v/>
      </c>
      <c r="AV110" s="95">
        <f>+AV538</f>
        <v/>
      </c>
      <c r="AW110" s="95">
        <f>+AW538</f>
        <v/>
      </c>
      <c r="AX110" s="95">
        <f>+AX538</f>
        <v/>
      </c>
      <c r="AY110" s="95">
        <f>+AY538</f>
        <v/>
      </c>
      <c r="AZ110" s="95">
        <f>+AZ538</f>
        <v/>
      </c>
      <c r="BA110" s="95">
        <f>+BA538</f>
        <v/>
      </c>
      <c r="BB110" s="95">
        <f>+BB538</f>
        <v/>
      </c>
      <c r="BC110" s="95">
        <f>+BC538</f>
        <v/>
      </c>
      <c r="BD110" s="95">
        <f>+BD538</f>
        <v/>
      </c>
      <c r="BE110" s="95">
        <f>+BE538</f>
        <v/>
      </c>
      <c r="BF110" s="95">
        <f>+BF538</f>
        <v/>
      </c>
      <c r="BG110" s="95">
        <f>+BG538</f>
        <v/>
      </c>
      <c r="BH110" s="95">
        <f>+BH538</f>
        <v/>
      </c>
      <c r="BI110" s="95">
        <f>+BI538</f>
        <v/>
      </c>
      <c r="BJ110" s="144" t="n">
        <v>0</v>
      </c>
      <c r="BK110" s="144" t="n">
        <v>0</v>
      </c>
      <c r="BO110" s="95">
        <f>+BO538</f>
        <v/>
      </c>
      <c r="BP110" s="95">
        <f>+BP538</f>
        <v/>
      </c>
      <c r="BQ110" s="95">
        <f>+BQ538</f>
        <v/>
      </c>
      <c r="BR110" s="95">
        <f>+BR538</f>
        <v/>
      </c>
      <c r="BS110" s="95">
        <f>+BS538</f>
        <v/>
      </c>
      <c r="BT110" s="95">
        <f>+BT538</f>
        <v/>
      </c>
      <c r="BU110" s="95">
        <f>+BU538</f>
        <v/>
      </c>
      <c r="BV110" s="95">
        <f>+BV538</f>
        <v/>
      </c>
      <c r="BW110" s="95">
        <f>+BW538</f>
        <v/>
      </c>
      <c r="BX110" s="95">
        <f>+BX538</f>
        <v/>
      </c>
      <c r="BY110" s="95">
        <f>+BY538</f>
        <v/>
      </c>
      <c r="BZ110" s="95">
        <f>+BZ538</f>
        <v/>
      </c>
      <c r="CA110" s="95">
        <f>+SUM(AV110:AY110)</f>
        <v/>
      </c>
      <c r="CB110" s="95">
        <f>+SUM(AZ110:BC110)</f>
        <v/>
      </c>
      <c r="CC110" s="95">
        <f>+SUM(BD110:BG110)</f>
        <v/>
      </c>
      <c r="CD110" s="95">
        <f>+SUM(BH110:BK110)</f>
        <v/>
      </c>
    </row>
    <row r="111">
      <c r="B111" s="60" t="inlineStr">
        <is>
          <t>Equity Investments</t>
        </is>
      </c>
      <c r="H111" s="49" t="n"/>
      <c r="I111" s="49" t="n"/>
      <c r="J111" s="49" t="n"/>
      <c r="K111" s="49" t="n"/>
      <c r="L111" s="49" t="n"/>
      <c r="AB111" s="49" t="n"/>
      <c r="AC111" s="49" t="n"/>
      <c r="AD111" s="49" t="n"/>
      <c r="AJ111" s="95">
        <f>+AJ537</f>
        <v/>
      </c>
      <c r="AK111" s="95">
        <f>+AK537</f>
        <v/>
      </c>
      <c r="AL111" s="95">
        <f>+AL537</f>
        <v/>
      </c>
      <c r="AM111" s="95">
        <f>+AM537</f>
        <v/>
      </c>
      <c r="AN111" s="95">
        <f>+AN537</f>
        <v/>
      </c>
      <c r="AO111" s="95">
        <f>+AO537</f>
        <v/>
      </c>
      <c r="AP111" s="95">
        <f>+AP537</f>
        <v/>
      </c>
      <c r="AQ111" s="95">
        <f>+AQ537</f>
        <v/>
      </c>
      <c r="AR111" s="95">
        <f>+AR537</f>
        <v/>
      </c>
      <c r="AS111" s="95">
        <f>+AS537</f>
        <v/>
      </c>
      <c r="AT111" s="95">
        <f>+AT537</f>
        <v/>
      </c>
      <c r="AU111" s="95">
        <f>+AU537</f>
        <v/>
      </c>
      <c r="AV111" s="95">
        <f>+AV537</f>
        <v/>
      </c>
      <c r="AW111" s="95">
        <f>+AW537</f>
        <v/>
      </c>
      <c r="AX111" s="95">
        <f>+AX537</f>
        <v/>
      </c>
      <c r="AY111" s="95">
        <f>+AY537</f>
        <v/>
      </c>
      <c r="AZ111" s="95">
        <f>+AZ537</f>
        <v/>
      </c>
      <c r="BA111" s="95">
        <f>+BA537</f>
        <v/>
      </c>
      <c r="BB111" s="95">
        <f>+BB537</f>
        <v/>
      </c>
      <c r="BC111" s="95">
        <f>+BC537</f>
        <v/>
      </c>
      <c r="BD111" s="95">
        <f>+BD537</f>
        <v/>
      </c>
      <c r="BE111" s="95">
        <f>+BE537</f>
        <v/>
      </c>
      <c r="BF111" s="95">
        <f>+BF537</f>
        <v/>
      </c>
      <c r="BG111" s="95">
        <f>+BG537</f>
        <v/>
      </c>
      <c r="BH111" s="95">
        <f>+BH537</f>
        <v/>
      </c>
      <c r="BI111" s="95">
        <f>+BI537</f>
        <v/>
      </c>
      <c r="BJ111" s="144" t="n">
        <v>0</v>
      </c>
      <c r="BK111" s="144" t="n">
        <v>0</v>
      </c>
      <c r="BO111" s="95">
        <f>+BO537</f>
        <v/>
      </c>
      <c r="BP111" s="95">
        <f>+BP537</f>
        <v/>
      </c>
      <c r="BQ111" s="95">
        <f>+BQ537</f>
        <v/>
      </c>
      <c r="BR111" s="95">
        <f>+BR537</f>
        <v/>
      </c>
      <c r="BS111" s="95">
        <f>+BS537</f>
        <v/>
      </c>
      <c r="BT111" s="95">
        <f>+BT537</f>
        <v/>
      </c>
      <c r="BU111" s="95">
        <f>+BU537</f>
        <v/>
      </c>
      <c r="BV111" s="95">
        <f>+BV537</f>
        <v/>
      </c>
      <c r="BW111" s="95">
        <f>+BW537</f>
        <v/>
      </c>
      <c r="BX111" s="95">
        <f>+BX537</f>
        <v/>
      </c>
      <c r="BY111" s="95">
        <f>+BY537</f>
        <v/>
      </c>
      <c r="BZ111" s="95">
        <f>+BZ537</f>
        <v/>
      </c>
      <c r="CA111" s="95">
        <f>+SUM(AV111:AY111)</f>
        <v/>
      </c>
      <c r="CB111" s="95">
        <f>+SUM(AZ111:BC111)</f>
        <v/>
      </c>
      <c r="CC111" s="95">
        <f>+SUM(BD111:BG111)</f>
        <v/>
      </c>
      <c r="CD111" s="95">
        <f>+SUM(BH111:BK111)</f>
        <v/>
      </c>
    </row>
    <row r="112" customFormat="1" s="76">
      <c r="B112" s="60" t="inlineStr">
        <is>
          <t>Change in Equity (incl. Proceeds from Option Exercises)</t>
        </is>
      </c>
      <c r="H112" s="100">
        <f>+SUM(H548:H550)</f>
        <v/>
      </c>
      <c r="I112" s="100">
        <f>+SUM(I548:I550)</f>
        <v/>
      </c>
      <c r="J112" s="100">
        <f>+SUM(J548:J550)</f>
        <v/>
      </c>
      <c r="K112" s="100">
        <f>+SUM(K548:K550)</f>
        <v/>
      </c>
      <c r="L112" s="100">
        <f>+SUM(L548:L550)</f>
        <v/>
      </c>
      <c r="M112" s="100">
        <f>+SUM(M548:M550)</f>
        <v/>
      </c>
      <c r="N112" s="100">
        <f>+SUM(N548:N550)</f>
        <v/>
      </c>
      <c r="O112" s="100">
        <f>+SUM(O548:O550)</f>
        <v/>
      </c>
      <c r="P112" s="100">
        <f>+SUM(P548:P550)</f>
        <v/>
      </c>
      <c r="Q112" s="100">
        <f>+SUM(Q548:Q550)</f>
        <v/>
      </c>
      <c r="R112" s="100">
        <f>+SUM(R548:R550)</f>
        <v/>
      </c>
      <c r="S112" s="100">
        <f>+SUM(S548:S550)</f>
        <v/>
      </c>
      <c r="T112" s="100">
        <f>+SUM(T548:T550)</f>
        <v/>
      </c>
      <c r="U112" s="100">
        <f>+SUM(U548:U550)</f>
        <v/>
      </c>
      <c r="V112" s="100">
        <f>+SUM(V548:V550)</f>
        <v/>
      </c>
      <c r="W112" s="100">
        <f>+SUM(W548:W550)</f>
        <v/>
      </c>
      <c r="X112" s="100">
        <f>+SUM(X548:X550)</f>
        <v/>
      </c>
      <c r="Y112" s="100">
        <f>+SUM(Y548:Y550)</f>
        <v/>
      </c>
      <c r="Z112" s="100">
        <f>+SUM(Z548:Z550)</f>
        <v/>
      </c>
      <c r="AA112" s="100">
        <f>+SUM(AA548:AA550)</f>
        <v/>
      </c>
      <c r="AB112" s="100">
        <f>+SUM(AB548:AB550)</f>
        <v/>
      </c>
      <c r="AC112" s="100">
        <f>+SUM(AC548:AC550)</f>
        <v/>
      </c>
      <c r="AD112" s="100">
        <f>+SUM(AD548:AD550)</f>
        <v/>
      </c>
      <c r="AE112" s="100">
        <f>+SUM(AE548:AE550)</f>
        <v/>
      </c>
      <c r="AF112" s="100">
        <f>+SUM(AF548:AF550)</f>
        <v/>
      </c>
      <c r="AG112" s="100">
        <f>+SUM(AG548:AG550)</f>
        <v/>
      </c>
      <c r="AH112" s="100">
        <f>+SUM(AH548:AH550)</f>
        <v/>
      </c>
      <c r="AI112" s="100">
        <f>+SUM(AI548:AI550)</f>
        <v/>
      </c>
      <c r="AJ112" s="100">
        <f>+SUM(AJ548:AJ550)</f>
        <v/>
      </c>
      <c r="AK112" s="100">
        <f>+SUM(AK548:AK550)</f>
        <v/>
      </c>
      <c r="AL112" s="100">
        <f>+SUM(AL548:AL550)</f>
        <v/>
      </c>
      <c r="AM112" s="100">
        <f>+SUM(AM548:AM550)</f>
        <v/>
      </c>
      <c r="AN112" s="100">
        <f>+SUM(AN548:AN550)</f>
        <v/>
      </c>
      <c r="AO112" s="100">
        <f>+SUM(AO548:AO550)</f>
        <v/>
      </c>
      <c r="AP112" s="100">
        <f>+SUM(AP548:AP550)</f>
        <v/>
      </c>
      <c r="AQ112" s="100">
        <f>+SUM(AQ548:AQ550)</f>
        <v/>
      </c>
      <c r="AR112" s="100">
        <f>+SUM(AR548:AR550)</f>
        <v/>
      </c>
      <c r="AS112" s="100">
        <f>+SUM(AS548:AS550)</f>
        <v/>
      </c>
      <c r="AT112" s="100">
        <f>+SUM(AT548:AT550)</f>
        <v/>
      </c>
      <c r="AU112" s="100">
        <f>+SUM(AU548:AU550)</f>
        <v/>
      </c>
      <c r="AV112" s="100">
        <f>+SUM(AV548:AV550)</f>
        <v/>
      </c>
      <c r="AW112" s="100">
        <f>+SUM(AW548:AW550)</f>
        <v/>
      </c>
      <c r="AX112" s="100">
        <f>+SUM(AX548:AX550)</f>
        <v/>
      </c>
      <c r="AY112" s="100">
        <f>+SUM(AY548:AY550)</f>
        <v/>
      </c>
      <c r="AZ112" s="100">
        <f>+SUM(AZ548:AZ550)</f>
        <v/>
      </c>
      <c r="BA112" s="100">
        <f>+SUM(BA548:BA550)</f>
        <v/>
      </c>
      <c r="BB112" s="100">
        <f>+SUM(BB548:BB550)</f>
        <v/>
      </c>
      <c r="BC112" s="100">
        <f>+SUM(BC548:BC550)</f>
        <v/>
      </c>
      <c r="BD112" s="100">
        <f>+SUM(BD548:BD550)</f>
        <v/>
      </c>
      <c r="BE112" s="100">
        <f>+SUM(BE548:BE550)</f>
        <v/>
      </c>
      <c r="BF112" s="100">
        <f>+SUM(BF548:BF550)</f>
        <v/>
      </c>
      <c r="BG112" s="100">
        <f>+SUM(BG548:BG550)</f>
        <v/>
      </c>
      <c r="BH112" s="100">
        <f>+SUM(BH548:BH550)</f>
        <v/>
      </c>
      <c r="BI112" s="100">
        <f>+SUM(BI548:BI550)</f>
        <v/>
      </c>
      <c r="BJ112" s="144" t="n">
        <v>0</v>
      </c>
      <c r="BK112" s="144" t="n">
        <v>0</v>
      </c>
      <c r="BO112" s="100">
        <f>+SUM(BO548:BO550)</f>
        <v/>
      </c>
      <c r="BP112" s="100">
        <f>+SUM(BP548:BP550)</f>
        <v/>
      </c>
      <c r="BQ112" s="100">
        <f>+SUM(BQ548:BQ550)</f>
        <v/>
      </c>
      <c r="BR112" s="100">
        <f>+SUM(BR548:BR550)</f>
        <v/>
      </c>
      <c r="BS112" s="100">
        <f>+SUM(BS548:BS550)</f>
        <v/>
      </c>
      <c r="BT112" s="100">
        <f>+SUM(BT548:BT550)</f>
        <v/>
      </c>
      <c r="BU112" s="100">
        <f>+SUM(BU548:BU550)</f>
        <v/>
      </c>
      <c r="BV112" s="100">
        <f>+SUM(BV548:BV550)</f>
        <v/>
      </c>
      <c r="BW112" s="100">
        <f>+SUM(BW548:BW550)</f>
        <v/>
      </c>
      <c r="BX112" s="100">
        <f>+SUM(BX548:BX550)</f>
        <v/>
      </c>
      <c r="BY112" s="100">
        <f>+SUM(BY548:BY550)</f>
        <v/>
      </c>
      <c r="BZ112" s="100">
        <f>+SUM(BZ548:BZ550)</f>
        <v/>
      </c>
      <c r="CA112" s="95">
        <f>+SUM(AV112:AY112)</f>
        <v/>
      </c>
      <c r="CB112" s="95">
        <f>+SUM(AZ112:BC112)</f>
        <v/>
      </c>
      <c r="CC112" s="95">
        <f>+SUM(BD112:BG112)</f>
        <v/>
      </c>
      <c r="CD112" s="95">
        <f>+SUM(BH112:BK112)</f>
        <v/>
      </c>
    </row>
    <row r="113" customFormat="1" s="76">
      <c r="B113" s="60" t="inlineStr">
        <is>
          <t>Dividends</t>
        </is>
      </c>
      <c r="H113" s="100" t="n"/>
      <c r="I113" s="100" t="n"/>
      <c r="J113" s="100" t="n"/>
      <c r="K113" s="100" t="n"/>
      <c r="L113" s="100" t="n"/>
      <c r="M113" s="100" t="n"/>
      <c r="N113" s="100" t="n"/>
      <c r="O113" s="100" t="n"/>
      <c r="P113" s="100" t="n"/>
      <c r="Q113" s="100" t="n"/>
      <c r="R113" s="100" t="n"/>
      <c r="S113" s="100" t="n"/>
      <c r="T113" s="100" t="n"/>
      <c r="U113" s="100" t="n"/>
      <c r="V113" s="100" t="n"/>
      <c r="W113" s="100" t="n"/>
      <c r="X113" s="100" t="n"/>
      <c r="Y113" s="100" t="n"/>
      <c r="Z113" s="100" t="n"/>
      <c r="AA113" s="100" t="n"/>
      <c r="AB113" s="100" t="n"/>
      <c r="AC113" s="100" t="n"/>
      <c r="AD113" s="100" t="n"/>
      <c r="AE113" s="100" t="n"/>
      <c r="AF113" s="100" t="n"/>
      <c r="AG113" s="100" t="n"/>
      <c r="AH113" s="100" t="n"/>
      <c r="AI113" s="100" t="n"/>
      <c r="AJ113" s="100" t="n"/>
      <c r="AK113" s="100" t="n"/>
      <c r="AL113" s="100" t="n"/>
      <c r="AM113" s="100" t="n"/>
      <c r="AN113" s="100">
        <f>+AN551</f>
        <v/>
      </c>
      <c r="AO113" s="100">
        <f>+AO551</f>
        <v/>
      </c>
      <c r="AP113" s="100">
        <f>+AP551</f>
        <v/>
      </c>
      <c r="AQ113" s="100">
        <f>+AQ551</f>
        <v/>
      </c>
      <c r="AR113" s="100">
        <f>+AR551</f>
        <v/>
      </c>
      <c r="AS113" s="100">
        <f>+AS551</f>
        <v/>
      </c>
      <c r="AT113" s="100">
        <f>+AT551</f>
        <v/>
      </c>
      <c r="AU113" s="100">
        <f>+AU551</f>
        <v/>
      </c>
      <c r="AV113" s="100">
        <f>+AV551</f>
        <v/>
      </c>
      <c r="AW113" s="100">
        <f>+AW551</f>
        <v/>
      </c>
      <c r="AX113" s="100">
        <f>+AX551</f>
        <v/>
      </c>
      <c r="AY113" s="100">
        <f>+AY551</f>
        <v/>
      </c>
      <c r="AZ113" s="100">
        <f>+AZ551</f>
        <v/>
      </c>
      <c r="BA113" s="100">
        <f>+BA551</f>
        <v/>
      </c>
      <c r="BB113" s="100">
        <f>+BB551</f>
        <v/>
      </c>
      <c r="BC113" s="100">
        <f>+BC551</f>
        <v/>
      </c>
      <c r="BD113" s="100">
        <f>+BD551</f>
        <v/>
      </c>
      <c r="BE113" s="100">
        <f>+BE551</f>
        <v/>
      </c>
      <c r="BF113" s="100">
        <f>+BF551</f>
        <v/>
      </c>
      <c r="BG113" s="100">
        <f>+BG551</f>
        <v/>
      </c>
      <c r="BH113" s="100">
        <f>+BH551</f>
        <v/>
      </c>
      <c r="BI113" s="100">
        <f>+BI551</f>
        <v/>
      </c>
      <c r="BJ113" s="144" t="n">
        <v>0</v>
      </c>
      <c r="BK113" s="144" t="n">
        <v>0</v>
      </c>
      <c r="BO113" s="100">
        <f>+BO551</f>
        <v/>
      </c>
      <c r="BP113" s="100">
        <f>+BP551</f>
        <v/>
      </c>
      <c r="BQ113" s="100">
        <f>+BQ551</f>
        <v/>
      </c>
      <c r="BR113" s="100">
        <f>+BR551</f>
        <v/>
      </c>
      <c r="BS113" s="100">
        <f>+BS551</f>
        <v/>
      </c>
      <c r="BT113" s="100">
        <f>+BT551</f>
        <v/>
      </c>
      <c r="BU113" s="100">
        <f>+BU551</f>
        <v/>
      </c>
      <c r="BV113" s="100">
        <f>+BV551</f>
        <v/>
      </c>
      <c r="BW113" s="100">
        <f>+BW551</f>
        <v/>
      </c>
      <c r="BX113" s="100">
        <f>+BX551</f>
        <v/>
      </c>
      <c r="BY113" s="100">
        <f>+BY551</f>
        <v/>
      </c>
      <c r="BZ113" s="100">
        <f>+BZ551</f>
        <v/>
      </c>
      <c r="CA113" s="100">
        <f>+CA551</f>
        <v/>
      </c>
      <c r="CB113" s="100">
        <f>+CB551</f>
        <v/>
      </c>
      <c r="CC113" s="100">
        <f>+CC551</f>
        <v/>
      </c>
      <c r="CD113" s="95">
        <f>+SUM(BH113:BK113)</f>
        <v/>
      </c>
    </row>
    <row r="114" customFormat="1" s="76">
      <c r="B114" s="60" t="inlineStr">
        <is>
          <t>Taxes Paid Related to Net Share Settlement of Equity Awards</t>
        </is>
      </c>
      <c r="H114" s="100" t="n"/>
      <c r="I114" s="100" t="n"/>
      <c r="J114" s="100" t="n"/>
      <c r="K114" s="100" t="n"/>
      <c r="L114" s="100" t="n"/>
      <c r="M114" s="100" t="n"/>
      <c r="N114" s="100" t="n"/>
      <c r="O114" s="100" t="n"/>
      <c r="P114" s="100" t="n"/>
      <c r="Q114" s="100" t="n"/>
      <c r="R114" s="100" t="n"/>
      <c r="S114" s="100" t="n"/>
      <c r="T114" s="100" t="n"/>
      <c r="U114" s="100" t="n"/>
      <c r="V114" s="100" t="n"/>
      <c r="W114" s="100" t="n"/>
      <c r="X114" s="100" t="n"/>
      <c r="Y114" s="100" t="n"/>
      <c r="Z114" s="100" t="n"/>
      <c r="AA114" s="100" t="n"/>
      <c r="AB114" s="100" t="n"/>
      <c r="AC114" s="100" t="n"/>
      <c r="AD114" s="100" t="n"/>
      <c r="AE114" s="100" t="n"/>
      <c r="AF114" s="100" t="n"/>
      <c r="AG114" s="100" t="n"/>
      <c r="AH114" s="100" t="n"/>
      <c r="AI114" s="100" t="n"/>
      <c r="AJ114" s="100">
        <f>+AJ543</f>
        <v/>
      </c>
      <c r="AK114" s="100">
        <f>+AK543</f>
        <v/>
      </c>
      <c r="AL114" s="100">
        <f>+AL543</f>
        <v/>
      </c>
      <c r="AM114" s="100">
        <f>+AM543</f>
        <v/>
      </c>
      <c r="AN114" s="100">
        <f>+AN543</f>
        <v/>
      </c>
      <c r="AO114" s="100">
        <f>+AO543</f>
        <v/>
      </c>
      <c r="AP114" s="100">
        <f>+AP543</f>
        <v/>
      </c>
      <c r="AQ114" s="100">
        <f>+AQ543</f>
        <v/>
      </c>
      <c r="AR114" s="100">
        <f>+AR543</f>
        <v/>
      </c>
      <c r="AS114" s="100">
        <f>+AS543</f>
        <v/>
      </c>
      <c r="AT114" s="100">
        <f>+AT543</f>
        <v/>
      </c>
      <c r="AU114" s="100">
        <f>+AU543</f>
        <v/>
      </c>
      <c r="AV114" s="100">
        <f>+AV543</f>
        <v/>
      </c>
      <c r="AW114" s="100">
        <f>+AW543</f>
        <v/>
      </c>
      <c r="AX114" s="100">
        <f>+AX543</f>
        <v/>
      </c>
      <c r="AY114" s="100">
        <f>+AY543</f>
        <v/>
      </c>
      <c r="AZ114" s="100">
        <f>+AZ543</f>
        <v/>
      </c>
      <c r="BA114" s="100">
        <f>+BA543</f>
        <v/>
      </c>
      <c r="BB114" s="100">
        <f>+BB543</f>
        <v/>
      </c>
      <c r="BC114" s="100">
        <f>+BC543</f>
        <v/>
      </c>
      <c r="BD114" s="100">
        <f>+BD543</f>
        <v/>
      </c>
      <c r="BE114" s="100">
        <f>+BE543</f>
        <v/>
      </c>
      <c r="BF114" s="100">
        <f>+BF543</f>
        <v/>
      </c>
      <c r="BG114" s="100">
        <f>+BG543</f>
        <v/>
      </c>
      <c r="BH114" s="100">
        <f>+BH543</f>
        <v/>
      </c>
      <c r="BI114" s="100">
        <f>+BI543</f>
        <v/>
      </c>
      <c r="BJ114" s="144" t="n">
        <v>0</v>
      </c>
      <c r="BK114" s="144" t="n">
        <v>0</v>
      </c>
      <c r="BO114" s="100">
        <f>+BO543</f>
        <v/>
      </c>
      <c r="BP114" s="100">
        <f>+BP543</f>
        <v/>
      </c>
      <c r="BQ114" s="100">
        <f>+BQ543</f>
        <v/>
      </c>
      <c r="BR114" s="100">
        <f>+BR543</f>
        <v/>
      </c>
      <c r="BS114" s="100">
        <f>+BS543</f>
        <v/>
      </c>
      <c r="BT114" s="100">
        <f>+BT543</f>
        <v/>
      </c>
      <c r="BU114" s="100">
        <f>+BU543</f>
        <v/>
      </c>
      <c r="BV114" s="100">
        <f>+BV543</f>
        <v/>
      </c>
      <c r="BW114" s="100">
        <f>+BW543</f>
        <v/>
      </c>
      <c r="BX114" s="100">
        <f>+BX543</f>
        <v/>
      </c>
      <c r="BY114" s="100">
        <f>+BY543</f>
        <v/>
      </c>
      <c r="BZ114" s="100">
        <f>+BZ543</f>
        <v/>
      </c>
      <c r="CA114" s="95">
        <f>+SUM(AV114:AY114)</f>
        <v/>
      </c>
      <c r="CB114" s="95">
        <f>+SUM(AZ114:BC114)</f>
        <v/>
      </c>
      <c r="CC114" s="95">
        <f>+SUM(BD114:BG114)</f>
        <v/>
      </c>
      <c r="CD114" s="95">
        <f>+SUM(BH114:BK114)</f>
        <v/>
      </c>
    </row>
    <row r="115">
      <c r="B115" s="66" t="n"/>
      <c r="H115" s="49" t="n"/>
      <c r="I115" s="49" t="n"/>
      <c r="J115" s="49" t="n"/>
      <c r="K115" s="49" t="n"/>
      <c r="L115" s="49" t="n"/>
      <c r="AB115" s="49" t="n"/>
      <c r="AC115" s="49" t="n"/>
      <c r="AD115" s="49" t="n"/>
      <c r="AP115" s="56" t="n"/>
      <c r="AQ115" s="56" t="n"/>
      <c r="AR115" s="56" t="n"/>
      <c r="AS115" s="56" t="n"/>
      <c r="AT115" s="56" t="n"/>
      <c r="AU115" s="56" t="n"/>
      <c r="AV115" s="56" t="n"/>
      <c r="AW115" s="56" t="n"/>
      <c r="AX115" s="56" t="n"/>
      <c r="AY115" s="56" t="n"/>
      <c r="AZ115" s="56" t="n"/>
      <c r="BA115" s="56" t="n"/>
      <c r="BB115" s="56" t="n"/>
      <c r="BC115" s="56" t="n"/>
      <c r="BD115" s="56" t="n"/>
      <c r="BE115" s="56" t="n"/>
      <c r="BF115" s="56" t="n"/>
      <c r="BG115" s="56" t="n"/>
      <c r="BH115" s="56" t="n"/>
      <c r="BI115" s="56" t="n"/>
      <c r="BJ115" s="56" t="n"/>
      <c r="BK115" s="56" t="n"/>
      <c r="BQ115" s="49" t="n"/>
    </row>
    <row r="116">
      <c r="B116" s="54" t="inlineStr">
        <is>
          <t>Leverage</t>
        </is>
      </c>
      <c r="H116" s="49" t="n"/>
      <c r="I116" s="49" t="n"/>
      <c r="J116" s="49" t="n"/>
      <c r="K116" s="49" t="n"/>
      <c r="L116" s="49" t="n"/>
      <c r="AB116" s="49" t="n"/>
      <c r="AC116" s="49" t="n"/>
      <c r="AD116" s="49" t="n"/>
      <c r="BQ116" s="49" t="n"/>
    </row>
    <row r="117">
      <c r="B117" t="inlineStr">
        <is>
          <t>Total Debt (incl. Capital Leases / excl. Operating Leases)</t>
        </is>
      </c>
      <c r="H117" s="49" t="n"/>
      <c r="I117" s="49" t="n"/>
      <c r="J117" s="49" t="n"/>
      <c r="K117" s="49" t="n"/>
      <c r="L117" s="80">
        <f>+L587+L593+L594</f>
        <v/>
      </c>
      <c r="M117" s="80">
        <f>+M587+M593+M594</f>
        <v/>
      </c>
      <c r="N117" s="80">
        <f>+N587+N593+N594</f>
        <v/>
      </c>
      <c r="O117" s="80">
        <f>+O587+O593+O594</f>
        <v/>
      </c>
      <c r="P117" s="80">
        <f>+P587+P593+P594</f>
        <v/>
      </c>
      <c r="Q117" s="80">
        <f>+Q587+Q593+Q594</f>
        <v/>
      </c>
      <c r="R117" s="80">
        <f>+R587+R593+R594</f>
        <v/>
      </c>
      <c r="S117" s="80">
        <f>+S587+S593+S594</f>
        <v/>
      </c>
      <c r="T117" s="80">
        <f>+T587+T593+T594</f>
        <v/>
      </c>
      <c r="U117" s="80">
        <f>+U587+U593+U594</f>
        <v/>
      </c>
      <c r="V117" s="80">
        <f>+V587+V593+V594</f>
        <v/>
      </c>
      <c r="W117" s="80">
        <f>+W587+W593+W594</f>
        <v/>
      </c>
      <c r="X117" s="80">
        <f>+X587+X593+X594</f>
        <v/>
      </c>
      <c r="Y117" s="80">
        <f>+Y587+Y593+Y594</f>
        <v/>
      </c>
      <c r="Z117" s="80">
        <f>+Z587+Z593+Z594</f>
        <v/>
      </c>
      <c r="AA117" s="80">
        <f>+AA587+AA593+AA594</f>
        <v/>
      </c>
      <c r="AB117" s="80">
        <f>+AB587+AB593+AB594</f>
        <v/>
      </c>
      <c r="AC117" s="80">
        <f>+AC587+AC593+AC594</f>
        <v/>
      </c>
      <c r="AD117" s="80">
        <f>+AD587+AD593+AD594</f>
        <v/>
      </c>
      <c r="AE117" s="80">
        <f>+AE587+AE593+AE594</f>
        <v/>
      </c>
      <c r="AF117" s="80">
        <f>+AF587+AF593+AF594</f>
        <v/>
      </c>
      <c r="AG117" s="80">
        <f>+AG587+AG593+AG594</f>
        <v/>
      </c>
      <c r="AH117" s="80">
        <f>+AH587+AH593+AH594</f>
        <v/>
      </c>
      <c r="AI117" s="80">
        <f>+AI587+AI593+AI594</f>
        <v/>
      </c>
      <c r="AJ117" s="80">
        <f>+AJ587+AJ593+AJ594</f>
        <v/>
      </c>
      <c r="AK117" s="80">
        <f>+AK587+AK593+AK594</f>
        <v/>
      </c>
      <c r="AL117" s="80">
        <f>+AL587+AL593+AL594</f>
        <v/>
      </c>
      <c r="AM117" s="80">
        <f>+AM587+AM593+AM594</f>
        <v/>
      </c>
      <c r="AN117" s="80">
        <f>+AN587+AN593+AN594</f>
        <v/>
      </c>
      <c r="AO117" s="80">
        <f>+AO587+AO593+AO594</f>
        <v/>
      </c>
      <c r="AP117" s="80">
        <f>+AP587+AP593+AP594</f>
        <v/>
      </c>
      <c r="AQ117" s="80">
        <f>+AQ587+AQ593+AQ594</f>
        <v/>
      </c>
      <c r="AR117" s="80">
        <f>+AR587+AR593+AR594</f>
        <v/>
      </c>
      <c r="AS117" s="80">
        <f>+AS587+AS593+AS594</f>
        <v/>
      </c>
      <c r="AT117" s="80">
        <f>+AT587+AT593+AT594</f>
        <v/>
      </c>
      <c r="AU117" s="80">
        <f>+AU587+AU593+AU594</f>
        <v/>
      </c>
      <c r="AV117" s="80">
        <f>+AV587+AV593+AV594</f>
        <v/>
      </c>
      <c r="AW117" s="80">
        <f>+AW587+AW593+AW594</f>
        <v/>
      </c>
      <c r="AX117" s="80">
        <f>+AX587+AX593+AX594</f>
        <v/>
      </c>
      <c r="AY117" s="80">
        <f>+AY587+AY593+AY594</f>
        <v/>
      </c>
      <c r="AZ117" s="80">
        <f>+AZ587+AZ593+AZ594</f>
        <v/>
      </c>
      <c r="BA117" s="80">
        <f>+BA587+BA593+BA594</f>
        <v/>
      </c>
      <c r="BB117" s="80">
        <f>+BB587+BB593+BB594</f>
        <v/>
      </c>
      <c r="BC117" s="80">
        <f>+BC587+BC593+BC594</f>
        <v/>
      </c>
      <c r="BD117" s="80">
        <f>+BD587+BD593+BD594</f>
        <v/>
      </c>
      <c r="BE117" s="80">
        <f>+BE587+BE593+BE594</f>
        <v/>
      </c>
      <c r="BF117" s="80">
        <f>+BF587+BF593+BF594</f>
        <v/>
      </c>
      <c r="BG117" s="80">
        <f>+BG587+BG593+BG594</f>
        <v/>
      </c>
      <c r="BH117" s="80">
        <f>+BH587+BH593+BH594</f>
        <v/>
      </c>
      <c r="BI117" s="80">
        <f>+BI587+BI593+BI594</f>
        <v/>
      </c>
      <c r="BJ117" s="79">
        <f>+BI117</f>
        <v/>
      </c>
      <c r="BK117" s="79">
        <f>+BJ117</f>
        <v/>
      </c>
      <c r="BP117" s="80">
        <f>+BP587+BP593+BP594</f>
        <v/>
      </c>
      <c r="BQ117" s="80">
        <f>+BQ587+BQ593+BQ594</f>
        <v/>
      </c>
      <c r="BR117" s="64">
        <f>+O117</f>
        <v/>
      </c>
      <c r="BS117" s="64">
        <f>+R117</f>
        <v/>
      </c>
      <c r="BT117" s="64">
        <f>+W117</f>
        <v/>
      </c>
      <c r="BU117" s="64">
        <f>+AA117</f>
        <v/>
      </c>
      <c r="BV117" s="64">
        <f>+AE117</f>
        <v/>
      </c>
      <c r="BW117" s="64">
        <f>+AI117</f>
        <v/>
      </c>
      <c r="BX117" s="64">
        <f>AM117</f>
        <v/>
      </c>
      <c r="BY117" s="64">
        <f>+AQ117</f>
        <v/>
      </c>
      <c r="BZ117" s="64">
        <f>+AU117</f>
        <v/>
      </c>
      <c r="CA117" s="64">
        <f>+AY117</f>
        <v/>
      </c>
      <c r="CB117" s="64">
        <f>+BC117</f>
        <v/>
      </c>
      <c r="CC117" s="64">
        <f>+BG117</f>
        <v/>
      </c>
      <c r="CD117" s="64">
        <f>+BK117</f>
        <v/>
      </c>
    </row>
    <row r="118" ht="13.5" customHeight="1">
      <c r="B118" t="inlineStr">
        <is>
          <t>Cash (incl. Marketable Securities)</t>
        </is>
      </c>
      <c r="H118" s="49" t="n"/>
      <c r="I118" s="49" t="n"/>
      <c r="J118" s="49" t="n"/>
      <c r="K118" s="49" t="n"/>
      <c r="L118" s="72">
        <f>+L569+L570</f>
        <v/>
      </c>
      <c r="M118" s="72">
        <f>+M569+M570</f>
        <v/>
      </c>
      <c r="N118" s="72">
        <f>+N569+N570</f>
        <v/>
      </c>
      <c r="O118" s="72">
        <f>+O569+O570</f>
        <v/>
      </c>
      <c r="P118" s="72">
        <f>+P569+P570</f>
        <v/>
      </c>
      <c r="Q118" s="72">
        <f>+Q569+Q570</f>
        <v/>
      </c>
      <c r="R118" s="72">
        <f>+R569+R570</f>
        <v/>
      </c>
      <c r="S118" s="72">
        <f>+S569+S570</f>
        <v/>
      </c>
      <c r="T118" s="72">
        <f>+T569+T570</f>
        <v/>
      </c>
      <c r="U118" s="72">
        <f>+U569+U570</f>
        <v/>
      </c>
      <c r="V118" s="72">
        <f>+V569+V570</f>
        <v/>
      </c>
      <c r="W118" s="72">
        <f>+W569+W570</f>
        <v/>
      </c>
      <c r="X118" s="72">
        <f>+X569+X570</f>
        <v/>
      </c>
      <c r="Y118" s="72">
        <f>+Y569+Y570</f>
        <v/>
      </c>
      <c r="Z118" s="72">
        <f>+Z569+Z570</f>
        <v/>
      </c>
      <c r="AA118" s="72">
        <f>+AA569+AA570</f>
        <v/>
      </c>
      <c r="AB118" s="72">
        <f>+AB569+AB570</f>
        <v/>
      </c>
      <c r="AC118" s="72">
        <f>+AC569+AC570</f>
        <v/>
      </c>
      <c r="AD118" s="72">
        <f>+AD569+AD570</f>
        <v/>
      </c>
      <c r="AE118" s="72">
        <f>+AE569+AE570</f>
        <v/>
      </c>
      <c r="AF118" s="72">
        <f>+AF569+AF570</f>
        <v/>
      </c>
      <c r="AG118" s="72">
        <f>+AG569+AG570</f>
        <v/>
      </c>
      <c r="AH118" s="72">
        <f>+AH569+AH570</f>
        <v/>
      </c>
      <c r="AI118" s="72">
        <f>+AI569+AI570</f>
        <v/>
      </c>
      <c r="AJ118" s="72">
        <f>+AJ569+AJ570</f>
        <v/>
      </c>
      <c r="AK118" s="72">
        <f>+AK569+AK570</f>
        <v/>
      </c>
      <c r="AL118" s="72">
        <f>+AL569+AL570</f>
        <v/>
      </c>
      <c r="AM118" s="72">
        <f>+AM569+AM570</f>
        <v/>
      </c>
      <c r="AN118" s="72">
        <f>+AN569+AN570</f>
        <v/>
      </c>
      <c r="AO118" s="72">
        <f>+AO569+AO570</f>
        <v/>
      </c>
      <c r="AP118" s="72">
        <f>+AP569+AP570</f>
        <v/>
      </c>
      <c r="AQ118" s="72">
        <f>+AQ569+AQ570</f>
        <v/>
      </c>
      <c r="AR118" s="72">
        <f>+AR569+AR570</f>
        <v/>
      </c>
      <c r="AS118" s="72">
        <f>+AS569+AS570</f>
        <v/>
      </c>
      <c r="AT118" s="72">
        <f>+AT569+AT570</f>
        <v/>
      </c>
      <c r="AU118" s="72">
        <f>+AU569+AU570</f>
        <v/>
      </c>
      <c r="AV118" s="72">
        <f>+AV569+AV570</f>
        <v/>
      </c>
      <c r="AW118" s="72">
        <f>+AW569+AW570</f>
        <v/>
      </c>
      <c r="AX118" s="72">
        <f>+AX569+AX570</f>
        <v/>
      </c>
      <c r="AY118" s="72">
        <f>+AY569+AY570</f>
        <v/>
      </c>
      <c r="AZ118" s="72">
        <f>+AZ569+AZ570</f>
        <v/>
      </c>
      <c r="BA118" s="72">
        <f>+BA569+BA570</f>
        <v/>
      </c>
      <c r="BB118" s="72">
        <f>+BB569+BB570</f>
        <v/>
      </c>
      <c r="BC118" s="72">
        <f>+BC569+BC570</f>
        <v/>
      </c>
      <c r="BD118" s="72">
        <f>+BD569+BD570</f>
        <v/>
      </c>
      <c r="BE118" s="72">
        <f>+BE569+BE570</f>
        <v/>
      </c>
      <c r="BF118" s="72">
        <f>+BF569+BF570</f>
        <v/>
      </c>
      <c r="BG118" s="72">
        <f>+BG569+BG570</f>
        <v/>
      </c>
      <c r="BH118" s="72">
        <f>+BH569+BH570</f>
        <v/>
      </c>
      <c r="BI118" s="72">
        <f>+BI569+BI570</f>
        <v/>
      </c>
      <c r="BJ118" s="72">
        <f>+BI118+BJ106+SUM(BJ110:BJ114)</f>
        <v/>
      </c>
      <c r="BK118" s="72">
        <f>+BJ118+BK106+SUM(BK110:BK114)</f>
        <v/>
      </c>
      <c r="BP118" s="72">
        <f>+BP569+BP570</f>
        <v/>
      </c>
      <c r="BQ118" s="72">
        <f>+BQ569+BQ570</f>
        <v/>
      </c>
      <c r="BR118" s="65">
        <f>+O118</f>
        <v/>
      </c>
      <c r="BS118" s="65">
        <f>+R118</f>
        <v/>
      </c>
      <c r="BT118" s="65">
        <f>+W118</f>
        <v/>
      </c>
      <c r="BU118" s="65">
        <f>+AA118</f>
        <v/>
      </c>
      <c r="BV118" s="65">
        <f>+AE118</f>
        <v/>
      </c>
      <c r="BW118" s="65">
        <f>+AI118</f>
        <v/>
      </c>
      <c r="BX118" s="65">
        <f>AM118</f>
        <v/>
      </c>
      <c r="BY118" s="65">
        <f>+AQ118</f>
        <v/>
      </c>
      <c r="BZ118" s="65">
        <f>+AU118</f>
        <v/>
      </c>
      <c r="CA118" s="65">
        <f>+AY118</f>
        <v/>
      </c>
      <c r="CB118" s="65">
        <f>+BC118</f>
        <v/>
      </c>
      <c r="CC118" s="65">
        <f>+BG118</f>
        <v/>
      </c>
      <c r="CD118" s="65">
        <f>+BK118</f>
        <v/>
      </c>
    </row>
    <row r="119">
      <c r="B119" s="70" t="inlineStr">
        <is>
          <t>Net Debt</t>
        </is>
      </c>
      <c r="H119" s="49" t="n"/>
      <c r="I119" s="49" t="n"/>
      <c r="J119" s="49" t="n"/>
      <c r="K119" s="49" t="n"/>
      <c r="L119" s="74">
        <f>+L117-L118</f>
        <v/>
      </c>
      <c r="M119" s="74">
        <f>+M117-M118</f>
        <v/>
      </c>
      <c r="N119" s="74">
        <f>+N117-N118</f>
        <v/>
      </c>
      <c r="O119" s="74">
        <f>+O117-O118</f>
        <v/>
      </c>
      <c r="P119" s="74">
        <f>+P117-P118</f>
        <v/>
      </c>
      <c r="Q119" s="74">
        <f>+Q117-Q118</f>
        <v/>
      </c>
      <c r="R119" s="74">
        <f>+R117-R118</f>
        <v/>
      </c>
      <c r="S119" s="74">
        <f>+S117-S118</f>
        <v/>
      </c>
      <c r="T119" s="74">
        <f>+T117-T118</f>
        <v/>
      </c>
      <c r="U119" s="74">
        <f>+U117-U118</f>
        <v/>
      </c>
      <c r="V119" s="74">
        <f>+V117-V118</f>
        <v/>
      </c>
      <c r="W119" s="74">
        <f>+W117-W118</f>
        <v/>
      </c>
      <c r="X119" s="74">
        <f>+X117-X118</f>
        <v/>
      </c>
      <c r="Y119" s="74">
        <f>+Y117-Y118</f>
        <v/>
      </c>
      <c r="Z119" s="74">
        <f>+Z117-Z118</f>
        <v/>
      </c>
      <c r="AA119" s="74">
        <f>+AA117-AA118</f>
        <v/>
      </c>
      <c r="AB119" s="74">
        <f>+AB117-AB118</f>
        <v/>
      </c>
      <c r="AC119" s="74">
        <f>+AC117-AC118</f>
        <v/>
      </c>
      <c r="AD119" s="74">
        <f>+AD117-AD118</f>
        <v/>
      </c>
      <c r="AE119" s="74">
        <f>+AE117-AE118</f>
        <v/>
      </c>
      <c r="AF119" s="74">
        <f>+AF117-AF118</f>
        <v/>
      </c>
      <c r="AG119" s="74">
        <f>+AG117-AG118</f>
        <v/>
      </c>
      <c r="AH119" s="74">
        <f>+AH117-AH118</f>
        <v/>
      </c>
      <c r="AI119" s="74">
        <f>+AI117-AI118</f>
        <v/>
      </c>
      <c r="AJ119" s="74">
        <f>+AJ117-AJ118</f>
        <v/>
      </c>
      <c r="AK119" s="74">
        <f>+AK117-AK118</f>
        <v/>
      </c>
      <c r="AL119" s="74">
        <f>+AL117-AL118</f>
        <v/>
      </c>
      <c r="AM119" s="74">
        <f>+AM117-AM118</f>
        <v/>
      </c>
      <c r="AN119" s="74">
        <f>+AN117-AN118</f>
        <v/>
      </c>
      <c r="AO119" s="74">
        <f>+AO117-AO118</f>
        <v/>
      </c>
      <c r="AP119" s="74">
        <f>+AP117-AP118</f>
        <v/>
      </c>
      <c r="AQ119" s="74">
        <f>+AQ117-AQ118</f>
        <v/>
      </c>
      <c r="AR119" s="74">
        <f>+AR117-AR118</f>
        <v/>
      </c>
      <c r="AS119" s="74">
        <f>+AS117-AS118</f>
        <v/>
      </c>
      <c r="AT119" s="74">
        <f>+AT117-AT118</f>
        <v/>
      </c>
      <c r="AU119" s="74">
        <f>+AU117-AU118</f>
        <v/>
      </c>
      <c r="AV119" s="74">
        <f>+AV117-AV118</f>
        <v/>
      </c>
      <c r="AW119" s="74">
        <f>+AW117-AW118</f>
        <v/>
      </c>
      <c r="AX119" s="74">
        <f>+AX117-AX118</f>
        <v/>
      </c>
      <c r="AY119" s="74">
        <f>+AY117-AY118</f>
        <v/>
      </c>
      <c r="AZ119" s="74">
        <f>+AZ117-AZ118</f>
        <v/>
      </c>
      <c r="BA119" s="74">
        <f>+BA117-BA118</f>
        <v/>
      </c>
      <c r="BB119" s="74">
        <f>+BB117-BB118</f>
        <v/>
      </c>
      <c r="BC119" s="74">
        <f>+BC117-BC118</f>
        <v/>
      </c>
      <c r="BD119" s="74">
        <f>+BD117-BD118</f>
        <v/>
      </c>
      <c r="BE119" s="74">
        <f>+BE117-BE118</f>
        <v/>
      </c>
      <c r="BF119" s="74">
        <f>+BF117-BF118</f>
        <v/>
      </c>
      <c r="BG119" s="74">
        <f>+BG117-BG118</f>
        <v/>
      </c>
      <c r="BH119" s="74">
        <f>+BH117-BH118</f>
        <v/>
      </c>
      <c r="BI119" s="74">
        <f>+BI117-BI118</f>
        <v/>
      </c>
      <c r="BJ119" s="74">
        <f>+BJ117-BJ118</f>
        <v/>
      </c>
      <c r="BK119" s="74">
        <f>+BK117-BK118</f>
        <v/>
      </c>
      <c r="BP119" s="74">
        <f>+BP117-BP118</f>
        <v/>
      </c>
      <c r="BQ119" s="74">
        <f>+BQ117-BQ118</f>
        <v/>
      </c>
      <c r="BR119" s="74">
        <f>+BR117-BR118</f>
        <v/>
      </c>
      <c r="BS119" s="74">
        <f>+BS117-BS118</f>
        <v/>
      </c>
      <c r="BT119" s="74">
        <f>+BT117-BT118</f>
        <v/>
      </c>
      <c r="BU119" s="74">
        <f>+BU117-BU118</f>
        <v/>
      </c>
      <c r="BV119" s="74">
        <f>+BV117-BV118</f>
        <v/>
      </c>
      <c r="BW119" s="74">
        <f>+BW117-BW118</f>
        <v/>
      </c>
      <c r="BX119" s="64">
        <f>AM119</f>
        <v/>
      </c>
      <c r="BY119" s="64">
        <f>+AQ119</f>
        <v/>
      </c>
      <c r="BZ119" s="64">
        <f>+AU119</f>
        <v/>
      </c>
      <c r="CA119" s="64">
        <f>+AY119</f>
        <v/>
      </c>
      <c r="CB119" s="64">
        <f>+BC119</f>
        <v/>
      </c>
      <c r="CC119" s="64">
        <f>+BG119</f>
        <v/>
      </c>
      <c r="CD119" s="64">
        <f>+BK119</f>
        <v/>
      </c>
    </row>
    <row r="120">
      <c r="H120" s="49" t="n"/>
      <c r="I120" s="49" t="n"/>
      <c r="J120" s="49" t="n"/>
      <c r="K120" s="49" t="n"/>
      <c r="L120" s="49" t="n"/>
      <c r="AB120" s="49" t="n"/>
      <c r="AC120" s="49" t="n"/>
      <c r="AD120" s="49" t="n"/>
      <c r="BQ120" s="49" t="n"/>
    </row>
    <row r="121">
      <c r="B121" s="52" t="inlineStr">
        <is>
          <t>Revenue Detail</t>
        </is>
      </c>
      <c r="C121" s="53" t="n"/>
    </row>
    <row r="123">
      <c r="B123" s="54" t="inlineStr">
        <is>
          <t>Total Revenue by Type</t>
        </is>
      </c>
      <c r="AH123" s="56" t="n"/>
    </row>
    <row r="124">
      <c r="B124" t="inlineStr">
        <is>
          <t>Advertising</t>
        </is>
      </c>
      <c r="D124" s="81" t="n">
        <v>340</v>
      </c>
      <c r="E124" s="81" t="n">
        <v>424</v>
      </c>
      <c r="F124" s="81" t="n">
        <v>450</v>
      </c>
      <c r="G124" s="81" t="n">
        <v>655</v>
      </c>
      <c r="H124" s="81" t="n">
        <v>637</v>
      </c>
      <c r="I124" s="81" t="n">
        <v>776</v>
      </c>
      <c r="J124" s="81" t="n">
        <v>798</v>
      </c>
      <c r="K124" s="81" t="n">
        <v>943</v>
      </c>
      <c r="L124" s="81" t="n">
        <v>872</v>
      </c>
      <c r="M124" s="81" t="n">
        <v>992</v>
      </c>
      <c r="N124" s="81" t="n">
        <v>1086</v>
      </c>
      <c r="O124" s="81" t="n">
        <v>1329</v>
      </c>
      <c r="P124" s="81" t="n">
        <v>1245</v>
      </c>
      <c r="Q124" s="81" t="n">
        <v>1599</v>
      </c>
      <c r="R124" s="81" t="n">
        <v>1798</v>
      </c>
      <c r="S124" s="81" t="n">
        <v>2344</v>
      </c>
      <c r="T124" s="81" t="n">
        <v>2265</v>
      </c>
      <c r="U124" s="81" t="n">
        <v>2676</v>
      </c>
      <c r="V124" s="81" t="n">
        <v>2957</v>
      </c>
      <c r="W124" s="81" t="n">
        <v>3594</v>
      </c>
      <c r="X124" s="81" t="n">
        <v>3317</v>
      </c>
      <c r="Y124" s="81" t="n">
        <v>3827</v>
      </c>
      <c r="Z124" s="81" t="n">
        <v>4299</v>
      </c>
      <c r="AA124" s="81" t="n">
        <v>5637</v>
      </c>
      <c r="AB124" s="81" t="n">
        <v>5201</v>
      </c>
      <c r="AC124" s="81" t="n">
        <v>6239</v>
      </c>
      <c r="AD124" s="81" t="n">
        <v>6816</v>
      </c>
      <c r="AE124" s="81" t="n">
        <v>8629</v>
      </c>
      <c r="AF124" s="81" t="n">
        <v>7857</v>
      </c>
      <c r="AG124" s="81" t="n">
        <v>9164</v>
      </c>
      <c r="AH124" s="81" t="n">
        <v>10142</v>
      </c>
      <c r="AI124" s="81" t="n">
        <v>12779</v>
      </c>
      <c r="AJ124" s="81" t="n">
        <v>11795</v>
      </c>
      <c r="AK124" s="81" t="n">
        <v>13038</v>
      </c>
      <c r="AL124" s="81" t="n">
        <v>13539</v>
      </c>
      <c r="AM124" s="81" t="n">
        <v>16640</v>
      </c>
      <c r="AN124" s="81" t="n">
        <v>14912</v>
      </c>
      <c r="AO124" s="81" t="n">
        <v>16624</v>
      </c>
      <c r="AP124" s="81" t="n">
        <v>17383</v>
      </c>
      <c r="AQ124" s="81" t="n">
        <v>20736</v>
      </c>
      <c r="AR124" s="81" t="n">
        <v>17440</v>
      </c>
      <c r="AS124" s="81" t="n">
        <v>18321</v>
      </c>
      <c r="AT124" s="81" t="n">
        <v>21112</v>
      </c>
      <c r="AU124" s="81" t="n">
        <v>27187</v>
      </c>
      <c r="AV124" s="81" t="n">
        <v>25439</v>
      </c>
      <c r="AW124" s="81" t="n">
        <v>28580</v>
      </c>
      <c r="AX124" s="81" t="n">
        <v>28276</v>
      </c>
      <c r="AY124" s="81" t="n">
        <v>32639</v>
      </c>
      <c r="AZ124" s="81" t="n">
        <v>26998</v>
      </c>
      <c r="BA124" s="81" t="n">
        <v>28152</v>
      </c>
      <c r="BB124" s="81" t="n">
        <v>27237</v>
      </c>
      <c r="BC124" s="81" t="n">
        <v>31254</v>
      </c>
      <c r="BD124" s="81" t="n">
        <v>28101</v>
      </c>
      <c r="BE124" s="81" t="n">
        <v>31498</v>
      </c>
      <c r="BF124" s="81" t="n">
        <v>33643</v>
      </c>
      <c r="BG124" s="81" t="n">
        <v>38706</v>
      </c>
      <c r="BH124" s="81" t="n">
        <v>35635</v>
      </c>
      <c r="BI124" s="81" t="n">
        <v>38329</v>
      </c>
      <c r="BJ124" s="64">
        <f>+BJ126-BJ125</f>
        <v/>
      </c>
      <c r="BK124" s="64">
        <f>+BK126-BK125</f>
        <v/>
      </c>
      <c r="BM124" s="79" t="n">
        <v>153</v>
      </c>
      <c r="BN124" s="79" t="n">
        <v>272</v>
      </c>
      <c r="BO124" s="81" t="n">
        <v>764</v>
      </c>
      <c r="BP124" s="64">
        <f>+SUM(D124:G124)</f>
        <v/>
      </c>
      <c r="BQ124" s="64">
        <f>+SUM(H124:K124)</f>
        <v/>
      </c>
      <c r="BR124" s="64">
        <f>+SUM(L124:O124)</f>
        <v/>
      </c>
      <c r="BS124" s="64">
        <f>+SUM(P124:S124)</f>
        <v/>
      </c>
      <c r="BT124" s="64">
        <f>+SUM(T124:W124)</f>
        <v/>
      </c>
      <c r="BU124" s="64">
        <f>+SUM(X124:AA124)</f>
        <v/>
      </c>
      <c r="BV124" s="64">
        <f>+SUM(AB124:AE124)</f>
        <v/>
      </c>
      <c r="BW124" s="64">
        <f>+SUM(AF124:AI124)</f>
        <v/>
      </c>
      <c r="BX124" s="64">
        <f>+SUM(AJ124:AM124)</f>
        <v/>
      </c>
      <c r="BY124" s="64">
        <f>+SUM(AN124:AQ124)</f>
        <v/>
      </c>
      <c r="BZ124" s="64">
        <f>+SUM(AR124:AU124)</f>
        <v/>
      </c>
      <c r="CA124" s="64">
        <f>+SUM(AV124:AY124)</f>
        <v/>
      </c>
      <c r="CB124" s="64">
        <f>+SUM(AZ124:BC124)</f>
        <v/>
      </c>
      <c r="CC124" s="64">
        <f>+SUM(BD124:BG124)</f>
        <v/>
      </c>
      <c r="CD124" s="64">
        <f>+SUM(BH124:BK124)</f>
        <v/>
      </c>
    </row>
    <row r="125" ht="13.5" customHeight="1">
      <c r="B125" t="inlineStr">
        <is>
          <t>Payments and Other Fees</t>
        </is>
      </c>
      <c r="D125" s="72">
        <f>+D126-D124</f>
        <v/>
      </c>
      <c r="E125" s="72">
        <f>+E126-E124</f>
        <v/>
      </c>
      <c r="F125" s="72">
        <f>+F126-F124</f>
        <v/>
      </c>
      <c r="G125" s="72">
        <f>+G126-G124</f>
        <v/>
      </c>
      <c r="H125" s="72">
        <f>+H126-H124</f>
        <v/>
      </c>
      <c r="I125" s="72">
        <f>+I126-I124</f>
        <v/>
      </c>
      <c r="J125" s="72">
        <f>+J126-J124</f>
        <v/>
      </c>
      <c r="K125" s="72">
        <f>+K126-K124</f>
        <v/>
      </c>
      <c r="L125" s="72">
        <f>+L126-L124</f>
        <v/>
      </c>
      <c r="M125" s="72">
        <f>+M126-M124</f>
        <v/>
      </c>
      <c r="N125" s="72">
        <f>+N126-N124</f>
        <v/>
      </c>
      <c r="O125" s="72">
        <f>+O126-O124</f>
        <v/>
      </c>
      <c r="P125" s="72">
        <f>+P126-P124</f>
        <v/>
      </c>
      <c r="Q125" s="72">
        <f>+Q126-Q124</f>
        <v/>
      </c>
      <c r="R125" s="72">
        <f>+R126-R124</f>
        <v/>
      </c>
      <c r="S125" s="72">
        <f>+S126-S124</f>
        <v/>
      </c>
      <c r="T125" s="72">
        <f>+T126-T124</f>
        <v/>
      </c>
      <c r="U125" s="72">
        <f>+U126-U124</f>
        <v/>
      </c>
      <c r="V125" s="72">
        <f>+V126-V124</f>
        <v/>
      </c>
      <c r="W125" s="72">
        <f>+W126-W124</f>
        <v/>
      </c>
      <c r="X125" s="72">
        <f>+X126-X124</f>
        <v/>
      </c>
      <c r="Y125" s="72">
        <f>+Y126-Y124</f>
        <v/>
      </c>
      <c r="Z125" s="72">
        <f>+Z126-Z124</f>
        <v/>
      </c>
      <c r="AA125" s="72">
        <f>+AA126-AA124</f>
        <v/>
      </c>
      <c r="AB125" s="72">
        <f>+AB126-AB124</f>
        <v/>
      </c>
      <c r="AC125" s="72">
        <f>+AC126-AC124</f>
        <v/>
      </c>
      <c r="AD125" s="72">
        <f>+AD126-AD124</f>
        <v/>
      </c>
      <c r="AE125" s="72">
        <f>+AE126-AE124</f>
        <v/>
      </c>
      <c r="AF125" s="72">
        <f>+AF126-AF124</f>
        <v/>
      </c>
      <c r="AG125" s="72">
        <f>+AG126-AG124</f>
        <v/>
      </c>
      <c r="AH125" s="72">
        <f>+AH126-AH124</f>
        <v/>
      </c>
      <c r="AI125" s="72">
        <f>+AI126-AI124</f>
        <v/>
      </c>
      <c r="AJ125" s="72">
        <f>+AJ126-AJ124</f>
        <v/>
      </c>
      <c r="AK125" s="72">
        <f>+AK126-AK124</f>
        <v/>
      </c>
      <c r="AL125" s="72">
        <f>+AL126-AL124</f>
        <v/>
      </c>
      <c r="AM125" s="72">
        <f>+AM126-AM124</f>
        <v/>
      </c>
      <c r="AN125" s="72">
        <f>+AN126-AN124</f>
        <v/>
      </c>
      <c r="AO125" s="72">
        <f>+AO126-AO124</f>
        <v/>
      </c>
      <c r="AP125" s="72">
        <f>+AP126-AP124</f>
        <v/>
      </c>
      <c r="AQ125" s="72">
        <f>+AQ126-AQ124</f>
        <v/>
      </c>
      <c r="AR125" s="72">
        <f>+AR126-AR124</f>
        <v/>
      </c>
      <c r="AS125" s="72">
        <f>+AS126-AS124</f>
        <v/>
      </c>
      <c r="AT125" s="72">
        <f>+AT126-AT124</f>
        <v/>
      </c>
      <c r="AU125" s="72">
        <f>+AU126-AU124</f>
        <v/>
      </c>
      <c r="AV125" s="72">
        <f>+AV126-AV124</f>
        <v/>
      </c>
      <c r="AW125" s="72">
        <f>+AW126-AW124</f>
        <v/>
      </c>
      <c r="AX125" s="72">
        <f>+AX126-AX124</f>
        <v/>
      </c>
      <c r="AY125" s="72">
        <f>+AY126-AY124</f>
        <v/>
      </c>
      <c r="AZ125" s="72">
        <f>+AZ126-AZ124</f>
        <v/>
      </c>
      <c r="BA125" s="72">
        <f>+BA126-BA124</f>
        <v/>
      </c>
      <c r="BB125" s="72">
        <f>+BB126-BB124</f>
        <v/>
      </c>
      <c r="BC125" s="72">
        <f>+BC126-BC124</f>
        <v/>
      </c>
      <c r="BD125" s="72">
        <f>+BD126-BD124</f>
        <v/>
      </c>
      <c r="BE125" s="72">
        <f>+BE126-BE124</f>
        <v/>
      </c>
      <c r="BF125" s="72">
        <f>+BF126-BF124</f>
        <v/>
      </c>
      <c r="BG125" s="72">
        <f>+BG126-BG124</f>
        <v/>
      </c>
      <c r="BH125" s="72">
        <f>+BH126-BH124</f>
        <v/>
      </c>
      <c r="BI125" s="72">
        <f>+BI126-BI124</f>
        <v/>
      </c>
      <c r="BJ125" s="72">
        <f>+BF125*(1+BJ130)</f>
        <v/>
      </c>
      <c r="BK125" s="72">
        <f>+BG125*(1+BK130)</f>
        <v/>
      </c>
      <c r="BM125" s="72">
        <f>+BM126-BM124</f>
        <v/>
      </c>
      <c r="BN125" s="72">
        <f>+BN126-BN124</f>
        <v/>
      </c>
      <c r="BO125" s="72">
        <f>+BO126-BO124</f>
        <v/>
      </c>
      <c r="BP125" s="72">
        <f>+BP126-BP124</f>
        <v/>
      </c>
      <c r="BQ125" s="72">
        <f>+BQ126-BQ124</f>
        <v/>
      </c>
      <c r="BR125" s="72">
        <f>+BR126-BR124</f>
        <v/>
      </c>
      <c r="BS125" s="72">
        <f>+BS126-BS124</f>
        <v/>
      </c>
      <c r="BT125" s="72">
        <f>+BT126-BT124</f>
        <v/>
      </c>
      <c r="BU125" s="72">
        <f>+BU126-BU124</f>
        <v/>
      </c>
      <c r="BV125" s="72">
        <f>+BV126-BV124</f>
        <v/>
      </c>
      <c r="BW125" s="72">
        <f>+BW126-BW124</f>
        <v/>
      </c>
      <c r="BX125" s="72">
        <f>+BX126-BX124</f>
        <v/>
      </c>
      <c r="BY125" s="72">
        <f>+BY126-BY124</f>
        <v/>
      </c>
      <c r="BZ125" s="72">
        <f>+SUM(AR125:AU125)</f>
        <v/>
      </c>
      <c r="CA125" s="72">
        <f>+SUM(AV125:AY125)</f>
        <v/>
      </c>
      <c r="CB125" s="72">
        <f>+SUM(AZ125:BC125)</f>
        <v/>
      </c>
      <c r="CC125" s="72">
        <f>+SUM(BD125:BG125)</f>
        <v/>
      </c>
      <c r="CD125" s="72">
        <f>+SUM(BH125:BK125)</f>
        <v/>
      </c>
    </row>
    <row r="126" customFormat="1" s="44">
      <c r="B126" s="110" t="inlineStr">
        <is>
          <t>Total Revenue</t>
        </is>
      </c>
      <c r="D126" s="111">
        <f>+D404</f>
        <v/>
      </c>
      <c r="E126" s="111">
        <f>+E404</f>
        <v/>
      </c>
      <c r="F126" s="111">
        <f>+F404</f>
        <v/>
      </c>
      <c r="G126" s="111">
        <f>+G404</f>
        <v/>
      </c>
      <c r="H126" s="111">
        <f>+H404</f>
        <v/>
      </c>
      <c r="I126" s="111">
        <f>+I404</f>
        <v/>
      </c>
      <c r="J126" s="111">
        <f>+J404</f>
        <v/>
      </c>
      <c r="K126" s="111">
        <f>+K404</f>
        <v/>
      </c>
      <c r="L126" s="111">
        <f>+L404</f>
        <v/>
      </c>
      <c r="M126" s="111">
        <f>+M404</f>
        <v/>
      </c>
      <c r="N126" s="111">
        <f>+N404</f>
        <v/>
      </c>
      <c r="O126" s="111">
        <f>+O404</f>
        <v/>
      </c>
      <c r="P126" s="111">
        <f>+P404</f>
        <v/>
      </c>
      <c r="Q126" s="111">
        <f>+Q404</f>
        <v/>
      </c>
      <c r="R126" s="111">
        <f>+R404</f>
        <v/>
      </c>
      <c r="S126" s="111">
        <f>+S404</f>
        <v/>
      </c>
      <c r="T126" s="111">
        <f>+T404</f>
        <v/>
      </c>
      <c r="U126" s="111">
        <f>+U404</f>
        <v/>
      </c>
      <c r="V126" s="111">
        <f>+V404</f>
        <v/>
      </c>
      <c r="W126" s="111">
        <f>+W404</f>
        <v/>
      </c>
      <c r="X126" s="111">
        <f>+X404</f>
        <v/>
      </c>
      <c r="Y126" s="111">
        <f>+Y404</f>
        <v/>
      </c>
      <c r="Z126" s="111">
        <f>+Z404</f>
        <v/>
      </c>
      <c r="AA126" s="111">
        <f>+AA404</f>
        <v/>
      </c>
      <c r="AB126" s="111">
        <f>+AB404</f>
        <v/>
      </c>
      <c r="AC126" s="111">
        <f>+AC404</f>
        <v/>
      </c>
      <c r="AD126" s="111">
        <f>+AD404</f>
        <v/>
      </c>
      <c r="AE126" s="111">
        <f>+AE404</f>
        <v/>
      </c>
      <c r="AF126" s="111">
        <f>+AF404</f>
        <v/>
      </c>
      <c r="AG126" s="111">
        <f>+AG404</f>
        <v/>
      </c>
      <c r="AH126" s="111">
        <f>+AH404</f>
        <v/>
      </c>
      <c r="AI126" s="111">
        <f>+AI404</f>
        <v/>
      </c>
      <c r="AJ126" s="111">
        <f>+AJ404</f>
        <v/>
      </c>
      <c r="AK126" s="111">
        <f>+AK404</f>
        <v/>
      </c>
      <c r="AL126" s="111">
        <f>+AL404</f>
        <v/>
      </c>
      <c r="AM126" s="111">
        <f>+AM404</f>
        <v/>
      </c>
      <c r="AN126" s="111">
        <f>+AN404</f>
        <v/>
      </c>
      <c r="AO126" s="111">
        <f>+AO404</f>
        <v/>
      </c>
      <c r="AP126" s="111">
        <f>+AP404</f>
        <v/>
      </c>
      <c r="AQ126" s="111">
        <f>+AQ404</f>
        <v/>
      </c>
      <c r="AR126" s="111">
        <f>+AR404</f>
        <v/>
      </c>
      <c r="AS126" s="111">
        <f>+AS404</f>
        <v/>
      </c>
      <c r="AT126" s="111">
        <f>+AT404</f>
        <v/>
      </c>
      <c r="AU126" s="111">
        <f>+AU404</f>
        <v/>
      </c>
      <c r="AV126" s="111">
        <f>+AV404</f>
        <v/>
      </c>
      <c r="AW126" s="111">
        <f>+AW404</f>
        <v/>
      </c>
      <c r="AX126" s="111">
        <f>+AX404</f>
        <v/>
      </c>
      <c r="AY126" s="111">
        <f>+AY404</f>
        <v/>
      </c>
      <c r="AZ126" s="111">
        <f>+AZ404</f>
        <v/>
      </c>
      <c r="BA126" s="111">
        <f>+BA404</f>
        <v/>
      </c>
      <c r="BB126" s="111">
        <f>+BB404</f>
        <v/>
      </c>
      <c r="BC126" s="111">
        <f>+BC404</f>
        <v/>
      </c>
      <c r="BD126" s="111">
        <f>+BD404</f>
        <v/>
      </c>
      <c r="BE126" s="111">
        <f>+BE404</f>
        <v/>
      </c>
      <c r="BF126" s="111">
        <f>+BF404</f>
        <v/>
      </c>
      <c r="BG126" s="111">
        <f>+BG404</f>
        <v/>
      </c>
      <c r="BH126" s="111">
        <f>+BH404</f>
        <v/>
      </c>
      <c r="BI126" s="111">
        <f>+BI404</f>
        <v/>
      </c>
      <c r="BJ126" s="111">
        <f>+BF126*(1+BJ131)</f>
        <v/>
      </c>
      <c r="BK126" s="111">
        <f>+BG126*(1+BK131)</f>
        <v/>
      </c>
      <c r="BM126" s="111">
        <f>+BM404</f>
        <v/>
      </c>
      <c r="BN126" s="111">
        <f>+BN404</f>
        <v/>
      </c>
      <c r="BO126" s="111">
        <f>+BO404</f>
        <v/>
      </c>
      <c r="BP126" s="111">
        <f>+BP404</f>
        <v/>
      </c>
      <c r="BQ126" s="111">
        <f>+BQ404</f>
        <v/>
      </c>
      <c r="BR126" s="111">
        <f>+BR404</f>
        <v/>
      </c>
      <c r="BS126" s="111">
        <f>+BS404</f>
        <v/>
      </c>
      <c r="BT126" s="111">
        <f>+BT404</f>
        <v/>
      </c>
      <c r="BU126" s="111">
        <f>+BU404</f>
        <v/>
      </c>
      <c r="BV126" s="111">
        <f>+BV404</f>
        <v/>
      </c>
      <c r="BW126" s="111">
        <f>+BW404</f>
        <v/>
      </c>
      <c r="BX126" s="111">
        <f>+BX404</f>
        <v/>
      </c>
      <c r="BY126" s="111">
        <f>+BY404</f>
        <v/>
      </c>
      <c r="BZ126" s="111">
        <f>+SUM(AR126:AU126)</f>
        <v/>
      </c>
      <c r="CA126" s="111">
        <f>+SUM(AV126:AY126)</f>
        <v/>
      </c>
      <c r="CB126" s="111">
        <f>+SUM(AZ126:BC126)</f>
        <v/>
      </c>
      <c r="CC126" s="111">
        <f>+SUM(BD126:BG126)</f>
        <v/>
      </c>
      <c r="CD126" s="111">
        <f>+SUM(BH126:BK126)</f>
        <v/>
      </c>
    </row>
    <row r="128">
      <c r="B128" s="62" t="inlineStr">
        <is>
          <t>Y/Y % Change</t>
        </is>
      </c>
      <c r="AZ128" s="56" t="n"/>
    </row>
    <row r="129" customFormat="1" s="76">
      <c r="B129" s="60" t="inlineStr">
        <is>
          <t>Advertising</t>
        </is>
      </c>
      <c r="C129" s="304" t="n"/>
      <c r="D129" s="304" t="n"/>
      <c r="E129" s="304" t="n"/>
      <c r="F129" s="304" t="n"/>
      <c r="G129" s="304" t="n"/>
      <c r="H129" s="304">
        <f>+H124/D124-1</f>
        <v/>
      </c>
      <c r="I129" s="304">
        <f>+I124/E124-1</f>
        <v/>
      </c>
      <c r="J129" s="304">
        <f>+J124/F124-1</f>
        <v/>
      </c>
      <c r="K129" s="304">
        <f>+K124/G124-1</f>
        <v/>
      </c>
      <c r="L129" s="304">
        <f>+L124/H124-1</f>
        <v/>
      </c>
      <c r="M129" s="304">
        <f>+M124/I124-1</f>
        <v/>
      </c>
      <c r="N129" s="304">
        <f>+N124/J124-1</f>
        <v/>
      </c>
      <c r="O129" s="304">
        <f>+O124/K124-1</f>
        <v/>
      </c>
      <c r="P129" s="304">
        <f>+P124/L124-1</f>
        <v/>
      </c>
      <c r="Q129" s="304">
        <f>+Q124/M124-1</f>
        <v/>
      </c>
      <c r="R129" s="304">
        <f>+R124/N124-1</f>
        <v/>
      </c>
      <c r="S129" s="304">
        <f>+S124/O124-1</f>
        <v/>
      </c>
      <c r="T129" s="304">
        <f>+T124/P124-1</f>
        <v/>
      </c>
      <c r="U129" s="304">
        <f>+U124/Q124-1</f>
        <v/>
      </c>
      <c r="V129" s="304">
        <f>+V124/R124-1</f>
        <v/>
      </c>
      <c r="W129" s="304">
        <f>+W124/S124-1</f>
        <v/>
      </c>
      <c r="X129" s="304">
        <f>+X124/T124-1</f>
        <v/>
      </c>
      <c r="Y129" s="304">
        <f>+Y124/U124-1</f>
        <v/>
      </c>
      <c r="Z129" s="304">
        <f>+Z124/V124-1</f>
        <v/>
      </c>
      <c r="AA129" s="304">
        <f>+AA124/W124-1</f>
        <v/>
      </c>
      <c r="AB129" s="304">
        <f>+AB124/X124-1</f>
        <v/>
      </c>
      <c r="AC129" s="304">
        <f>+AC124/Y124-1</f>
        <v/>
      </c>
      <c r="AD129" s="304">
        <f>+AD124/Z124-1</f>
        <v/>
      </c>
      <c r="AE129" s="304">
        <f>+AE124/AA124-1</f>
        <v/>
      </c>
      <c r="AF129" s="304">
        <f>+AF124/AB124-1</f>
        <v/>
      </c>
      <c r="AG129" s="304">
        <f>+AG124/AC124-1</f>
        <v/>
      </c>
      <c r="AH129" s="304">
        <f>+AH124/AD124-1</f>
        <v/>
      </c>
      <c r="AI129" s="304">
        <f>+AI124/AE124-1</f>
        <v/>
      </c>
      <c r="AJ129" s="304">
        <f>+AJ124/AF124-1</f>
        <v/>
      </c>
      <c r="AK129" s="304">
        <f>+AK124/AG124-1</f>
        <v/>
      </c>
      <c r="AL129" s="304">
        <f>+AL124/AH124-1</f>
        <v/>
      </c>
      <c r="AM129" s="304">
        <f>+AM124/AI124-1</f>
        <v/>
      </c>
      <c r="AN129" s="304">
        <f>+AN124/AJ124-1</f>
        <v/>
      </c>
      <c r="AO129" s="304">
        <f>+AO124/AK124-1</f>
        <v/>
      </c>
      <c r="AP129" s="304">
        <f>+AP124/AL124-1</f>
        <v/>
      </c>
      <c r="AQ129" s="304">
        <f>+AQ124/AM124-1</f>
        <v/>
      </c>
      <c r="AR129" s="304">
        <f>+AR124/AN124-1</f>
        <v/>
      </c>
      <c r="AS129" s="304">
        <f>+AS124/AO124-1</f>
        <v/>
      </c>
      <c r="AT129" s="304">
        <f>+AT124/AP124-1</f>
        <v/>
      </c>
      <c r="AU129" s="304">
        <f>+AU124/AQ124-1</f>
        <v/>
      </c>
      <c r="AV129" s="304">
        <f>+AV124/AR124-1</f>
        <v/>
      </c>
      <c r="AW129" s="304">
        <f>+AW124/AS124-1</f>
        <v/>
      </c>
      <c r="AX129" s="304">
        <f>+AX124/AT124-1</f>
        <v/>
      </c>
      <c r="AY129" s="304">
        <f>+AY124/AU124-1</f>
        <v/>
      </c>
      <c r="AZ129" s="304">
        <f>+AZ124/AV124-1</f>
        <v/>
      </c>
      <c r="BA129" s="304">
        <f>+BA124/AW124-1</f>
        <v/>
      </c>
      <c r="BB129" s="304">
        <f>+BB124/AX124-1</f>
        <v/>
      </c>
      <c r="BC129" s="304">
        <f>+BC124/AY124-1</f>
        <v/>
      </c>
      <c r="BD129" s="304">
        <f>+BD124/AZ124-1</f>
        <v/>
      </c>
      <c r="BE129" s="304">
        <f>+BE124/BA124-1</f>
        <v/>
      </c>
      <c r="BF129" s="304">
        <f>+BF124/BB124-1</f>
        <v/>
      </c>
      <c r="BG129" s="304">
        <f>+BG124/BC124-1</f>
        <v/>
      </c>
      <c r="BH129" s="304">
        <f>+BH124/BD124-1</f>
        <v/>
      </c>
      <c r="BI129" s="304">
        <f>+BI124/BE124-1</f>
        <v/>
      </c>
      <c r="BJ129" s="304">
        <f>+BJ124/BF124-1</f>
        <v/>
      </c>
      <c r="BK129" s="304">
        <f>+BK124/BG124-1</f>
        <v/>
      </c>
      <c r="BL129" s="304" t="n"/>
      <c r="BM129" s="304" t="n"/>
      <c r="BN129" s="304">
        <f>+BN124/BM124-1</f>
        <v/>
      </c>
      <c r="BO129" s="304">
        <f>+BO124/BN124-1</f>
        <v/>
      </c>
      <c r="BP129" s="304">
        <f>+BP124/BO124-1</f>
        <v/>
      </c>
      <c r="BQ129" s="304">
        <f>+BQ124/BP124-1</f>
        <v/>
      </c>
      <c r="BR129" s="304">
        <f>+BR124/BQ124-1</f>
        <v/>
      </c>
      <c r="BS129" s="304">
        <f>+BS124/BR124-1</f>
        <v/>
      </c>
      <c r="BT129" s="304">
        <f>+BT124/BS124-1</f>
        <v/>
      </c>
      <c r="BU129" s="304">
        <f>+BU124/BT124-1</f>
        <v/>
      </c>
      <c r="BV129" s="304">
        <f>+BV124/BU124-1</f>
        <v/>
      </c>
      <c r="BW129" s="304">
        <f>+BW124/BV124-1</f>
        <v/>
      </c>
      <c r="BX129" s="304">
        <f>+BX124/BW124-1</f>
        <v/>
      </c>
      <c r="BY129" s="304">
        <f>+BY124/BX124-1</f>
        <v/>
      </c>
      <c r="BZ129" s="304">
        <f>+BZ124/BY124-1</f>
        <v/>
      </c>
      <c r="CA129" s="304">
        <f>+CA124/BZ124-1</f>
        <v/>
      </c>
      <c r="CB129" s="304">
        <f>+CB124/CA124-1</f>
        <v/>
      </c>
      <c r="CC129" s="304">
        <f>+CC124/CB124-1</f>
        <v/>
      </c>
      <c r="CD129" s="304">
        <f>+CD124/CC124-1</f>
        <v/>
      </c>
    </row>
    <row r="130" ht="13.5" customFormat="1" customHeight="1" s="76">
      <c r="B130" s="60" t="inlineStr">
        <is>
          <t>Payments and Other Fees</t>
        </is>
      </c>
      <c r="C130" s="304" t="n"/>
      <c r="D130" s="304" t="n"/>
      <c r="E130" s="304" t="n"/>
      <c r="F130" s="304" t="n"/>
      <c r="G130" s="304" t="n"/>
      <c r="H130" s="313">
        <f>+H125/D125-1</f>
        <v/>
      </c>
      <c r="I130" s="313">
        <f>+I125/E125-1</f>
        <v/>
      </c>
      <c r="J130" s="313">
        <f>+J125/F125-1</f>
        <v/>
      </c>
      <c r="K130" s="313">
        <f>+K125/G125-1</f>
        <v/>
      </c>
      <c r="L130" s="313">
        <f>+L125/H125-1</f>
        <v/>
      </c>
      <c r="M130" s="313">
        <f>+M125/I125-1</f>
        <v/>
      </c>
      <c r="N130" s="313">
        <f>+N125/J125-1</f>
        <v/>
      </c>
      <c r="O130" s="313">
        <f>+O125/K125-1</f>
        <v/>
      </c>
      <c r="P130" s="313">
        <f>+P125/L125-1</f>
        <v/>
      </c>
      <c r="Q130" s="313">
        <f>+Q125/M125-1</f>
        <v/>
      </c>
      <c r="R130" s="313">
        <f>+R125/N125-1</f>
        <v/>
      </c>
      <c r="S130" s="313">
        <f>+S125/O125-1</f>
        <v/>
      </c>
      <c r="T130" s="313">
        <f>+T125/P125-1</f>
        <v/>
      </c>
      <c r="U130" s="313">
        <f>+U125/Q125-1</f>
        <v/>
      </c>
      <c r="V130" s="313">
        <f>+V125/R125-1</f>
        <v/>
      </c>
      <c r="W130" s="313">
        <f>+W125/S125-1</f>
        <v/>
      </c>
      <c r="X130" s="313">
        <f>+X125/T125-1</f>
        <v/>
      </c>
      <c r="Y130" s="313">
        <f>+Y125/U125-1</f>
        <v/>
      </c>
      <c r="Z130" s="313">
        <f>+Z125/V125-1</f>
        <v/>
      </c>
      <c r="AA130" s="313">
        <f>+AA125/W125-1</f>
        <v/>
      </c>
      <c r="AB130" s="313">
        <f>+AB125/X125-1</f>
        <v/>
      </c>
      <c r="AC130" s="313">
        <f>+AC125/Y125-1</f>
        <v/>
      </c>
      <c r="AD130" s="313">
        <f>+AD125/Z125-1</f>
        <v/>
      </c>
      <c r="AE130" s="313">
        <f>+AE125/AA125-1</f>
        <v/>
      </c>
      <c r="AF130" s="313">
        <f>+AF125/AB125-1</f>
        <v/>
      </c>
      <c r="AG130" s="313">
        <f>+AG125/AC125-1</f>
        <v/>
      </c>
      <c r="AH130" s="313">
        <f>+AH125/AD125-1</f>
        <v/>
      </c>
      <c r="AI130" s="313">
        <f>+AI125/AE125-1</f>
        <v/>
      </c>
      <c r="AJ130" s="313">
        <f>+AJ125/AF125-1</f>
        <v/>
      </c>
      <c r="AK130" s="313">
        <f>+AK125/AG125-1</f>
        <v/>
      </c>
      <c r="AL130" s="313">
        <f>+AL125/AH125-1</f>
        <v/>
      </c>
      <c r="AM130" s="313">
        <f>+AM125/AI125-1</f>
        <v/>
      </c>
      <c r="AN130" s="313">
        <f>+AN125/AJ125-1</f>
        <v/>
      </c>
      <c r="AO130" s="313">
        <f>+AO125/AK125-1</f>
        <v/>
      </c>
      <c r="AP130" s="313">
        <f>+AP125/AL125-1</f>
        <v/>
      </c>
      <c r="AQ130" s="313">
        <f>+AQ125/AM125-1</f>
        <v/>
      </c>
      <c r="AR130" s="313">
        <f>+AR125/AN125-1</f>
        <v/>
      </c>
      <c r="AS130" s="313">
        <f>+AS125/AO125-1</f>
        <v/>
      </c>
      <c r="AT130" s="313">
        <f>+AT125/AP125-1</f>
        <v/>
      </c>
      <c r="AU130" s="313">
        <f>+AU125/AQ125-1</f>
        <v/>
      </c>
      <c r="AV130" s="313">
        <f>+AV125/AR125-1</f>
        <v/>
      </c>
      <c r="AW130" s="313">
        <f>+AW125/AS125-1</f>
        <v/>
      </c>
      <c r="AX130" s="313">
        <f>+AX125/AT125-1</f>
        <v/>
      </c>
      <c r="AY130" s="313">
        <f>+AY125/AU125-1</f>
        <v/>
      </c>
      <c r="AZ130" s="313">
        <f>+AZ125/AV125-1</f>
        <v/>
      </c>
      <c r="BA130" s="313">
        <f>+BA125/AW125-1</f>
        <v/>
      </c>
      <c r="BB130" s="313">
        <f>+BB125/AX125-1</f>
        <v/>
      </c>
      <c r="BC130" s="313">
        <f>+BC125/AY125-1</f>
        <v/>
      </c>
      <c r="BD130" s="313">
        <f>+BD125/AZ125-1</f>
        <v/>
      </c>
      <c r="BE130" s="313">
        <f>+BE125/BA125-1</f>
        <v/>
      </c>
      <c r="BF130" s="313">
        <f>+BF125/BB125-1</f>
        <v/>
      </c>
      <c r="BG130" s="313">
        <f>+BG125/BC125-1</f>
        <v/>
      </c>
      <c r="BH130" s="313">
        <f>+BH125/BD125-1</f>
        <v/>
      </c>
      <c r="BI130" s="313">
        <f>+BI125/BE125-1</f>
        <v/>
      </c>
      <c r="BJ130" s="316" t="n">
        <v>0.2</v>
      </c>
      <c r="BK130" s="316" t="n">
        <v>0.1</v>
      </c>
      <c r="BL130" s="313" t="n"/>
      <c r="BM130" s="313" t="n"/>
      <c r="BN130" s="317">
        <f>+IFERROR(BN125/BM125-1,"n/a")</f>
        <v/>
      </c>
      <c r="BO130" s="317">
        <f>+IFERROR(BO125/BN125-1,"n/a")</f>
        <v/>
      </c>
      <c r="BP130" s="317">
        <f>+IFERROR(BP125/BO125-1,"n/a")</f>
        <v/>
      </c>
      <c r="BQ130" s="317">
        <f>+IFERROR(BQ125/BP125-1,"n/a")</f>
        <v/>
      </c>
      <c r="BR130" s="317">
        <f>+IFERROR(BR125/BQ125-1,"n/a")</f>
        <v/>
      </c>
      <c r="BS130" s="317">
        <f>+IFERROR(BS125/BR125-1,"n/a")</f>
        <v/>
      </c>
      <c r="BT130" s="317">
        <f>+IFERROR(BT125/BS125-1,"n/a")</f>
        <v/>
      </c>
      <c r="BU130" s="317">
        <f>+IFERROR(BU125/BT125-1,"n/a")</f>
        <v/>
      </c>
      <c r="BV130" s="317">
        <f>+IFERROR(BV125/BU125-1,"n/a")</f>
        <v/>
      </c>
      <c r="BW130" s="317">
        <f>+IFERROR(BW125/BV125-1,"n/a")</f>
        <v/>
      </c>
      <c r="BX130" s="317">
        <f>+IFERROR(BX125/BW125-1,"n/a")</f>
        <v/>
      </c>
      <c r="BY130" s="317">
        <f>+IFERROR(BY125/BX125-1,"n/a")</f>
        <v/>
      </c>
      <c r="BZ130" s="317">
        <f>+IFERROR(BZ125/BY125-1,"n/a")</f>
        <v/>
      </c>
      <c r="CA130" s="317">
        <f>+IFERROR(CA125/BZ125-1,"n/a")</f>
        <v/>
      </c>
      <c r="CB130" s="317">
        <f>+IFERROR(CB125/CA125-1,"n/a")</f>
        <v/>
      </c>
      <c r="CC130" s="317">
        <f>+IFERROR(CC125/CB125-1,"n/a")</f>
        <v/>
      </c>
      <c r="CD130" s="317">
        <f>+IFERROR(CD125/CC125-1,"n/a")</f>
        <v/>
      </c>
    </row>
    <row r="131" customFormat="1" s="76">
      <c r="B131" s="101" t="inlineStr">
        <is>
          <t>Total Revenue</t>
        </is>
      </c>
      <c r="C131" s="304" t="n"/>
      <c r="D131" s="304" t="n"/>
      <c r="E131" s="304" t="n"/>
      <c r="F131" s="304" t="n"/>
      <c r="G131" s="304" t="n"/>
      <c r="H131" s="304">
        <f>+H126/D126-1</f>
        <v/>
      </c>
      <c r="I131" s="304">
        <f>+I126/E126-1</f>
        <v/>
      </c>
      <c r="J131" s="304">
        <f>+J126/F126-1</f>
        <v/>
      </c>
      <c r="K131" s="304">
        <f>+K126/G126-1</f>
        <v/>
      </c>
      <c r="L131" s="304">
        <f>+L126/H126-1</f>
        <v/>
      </c>
      <c r="M131" s="304">
        <f>+M126/I126-1</f>
        <v/>
      </c>
      <c r="N131" s="304">
        <f>+N126/J126-1</f>
        <v/>
      </c>
      <c r="O131" s="304">
        <f>+O126/K126-1</f>
        <v/>
      </c>
      <c r="P131" s="304">
        <f>+P126/L126-1</f>
        <v/>
      </c>
      <c r="Q131" s="304">
        <f>+Q126/M126-1</f>
        <v/>
      </c>
      <c r="R131" s="304">
        <f>+R126/N126-1</f>
        <v/>
      </c>
      <c r="S131" s="304">
        <f>+S126/O126-1</f>
        <v/>
      </c>
      <c r="T131" s="304">
        <f>+T126/P126-1</f>
        <v/>
      </c>
      <c r="U131" s="304">
        <f>+U126/Q126-1</f>
        <v/>
      </c>
      <c r="V131" s="304">
        <f>+V126/R126-1</f>
        <v/>
      </c>
      <c r="W131" s="304">
        <f>+W126/S126-1</f>
        <v/>
      </c>
      <c r="X131" s="304">
        <f>+X126/T126-1</f>
        <v/>
      </c>
      <c r="Y131" s="304">
        <f>+Y126/U126-1</f>
        <v/>
      </c>
      <c r="Z131" s="304">
        <f>+Z126/V126-1</f>
        <v/>
      </c>
      <c r="AA131" s="304">
        <f>+AA126/W126-1</f>
        <v/>
      </c>
      <c r="AB131" s="304">
        <f>+AB126/X126-1</f>
        <v/>
      </c>
      <c r="AC131" s="304">
        <f>+AC126/Y126-1</f>
        <v/>
      </c>
      <c r="AD131" s="304">
        <f>+AD126/Z126-1</f>
        <v/>
      </c>
      <c r="AE131" s="304">
        <f>+AE126/AA126-1</f>
        <v/>
      </c>
      <c r="AF131" s="304">
        <f>+AF126/AB126-1</f>
        <v/>
      </c>
      <c r="AG131" s="304">
        <f>+AG126/AC126-1</f>
        <v/>
      </c>
      <c r="AH131" s="304">
        <f>+AH126/AD126-1</f>
        <v/>
      </c>
      <c r="AI131" s="304">
        <f>+AI126/AE126-1</f>
        <v/>
      </c>
      <c r="AJ131" s="304">
        <f>+AJ126/AF126-1</f>
        <v/>
      </c>
      <c r="AK131" s="304">
        <f>+AK126/AG126-1</f>
        <v/>
      </c>
      <c r="AL131" s="304">
        <f>+AL126/AH126-1</f>
        <v/>
      </c>
      <c r="AM131" s="304">
        <f>+AM126/AI126-1</f>
        <v/>
      </c>
      <c r="AN131" s="304">
        <f>+AN126/AJ126-1</f>
        <v/>
      </c>
      <c r="AO131" s="304">
        <f>+AO126/AK126-1</f>
        <v/>
      </c>
      <c r="AP131" s="304">
        <f>+AP126/AL126-1</f>
        <v/>
      </c>
      <c r="AQ131" s="304">
        <f>+AQ126/AM126-1</f>
        <v/>
      </c>
      <c r="AR131" s="304">
        <f>+AR126/AN126-1</f>
        <v/>
      </c>
      <c r="AS131" s="304">
        <f>+AS126/AO126-1</f>
        <v/>
      </c>
      <c r="AT131" s="304">
        <f>+AT126/AP126-1</f>
        <v/>
      </c>
      <c r="AU131" s="304">
        <f>+AU126/AQ126-1</f>
        <v/>
      </c>
      <c r="AV131" s="304">
        <f>+AV126/AR126-1</f>
        <v/>
      </c>
      <c r="AW131" s="304">
        <f>+AW126/AS126-1</f>
        <v/>
      </c>
      <c r="AX131" s="304">
        <f>+AX126/AT126-1</f>
        <v/>
      </c>
      <c r="AY131" s="304">
        <f>+AY126/AU126-1</f>
        <v/>
      </c>
      <c r="AZ131" s="304">
        <f>+AZ126/AV126-1</f>
        <v/>
      </c>
      <c r="BA131" s="304">
        <f>+BA126/AW126-1</f>
        <v/>
      </c>
      <c r="BB131" s="304">
        <f>+BB126/AX126-1</f>
        <v/>
      </c>
      <c r="BC131" s="304">
        <f>+BC126/AY126-1</f>
        <v/>
      </c>
      <c r="BD131" s="304">
        <f>+BD126/AZ126-1</f>
        <v/>
      </c>
      <c r="BE131" s="304">
        <f>+BE126/BA126-1</f>
        <v/>
      </c>
      <c r="BF131" s="304">
        <f>+BF126/BB126-1</f>
        <v/>
      </c>
      <c r="BG131" s="304">
        <f>+BG126/BC126-1</f>
        <v/>
      </c>
      <c r="BH131" s="304">
        <f>+BH126/BD126-1</f>
        <v/>
      </c>
      <c r="BI131" s="304">
        <f>+BI126/BE126-1</f>
        <v/>
      </c>
      <c r="BJ131" s="304">
        <f>+(1+BJ135)*(1+BJ642)-1</f>
        <v/>
      </c>
      <c r="BK131" s="304">
        <f>+(1+BK135)*(1+BK642)-1</f>
        <v/>
      </c>
      <c r="BL131" s="304" t="n"/>
      <c r="BM131" s="304" t="n"/>
      <c r="BN131" s="304">
        <f>+BN126/BM126-1</f>
        <v/>
      </c>
      <c r="BO131" s="304">
        <f>+BO126/BN126-1</f>
        <v/>
      </c>
      <c r="BP131" s="304">
        <f>+BP126/BO126-1</f>
        <v/>
      </c>
      <c r="BQ131" s="304">
        <f>+BQ126/BP126-1</f>
        <v/>
      </c>
      <c r="BR131" s="304">
        <f>+BR126/BQ126-1</f>
        <v/>
      </c>
      <c r="BS131" s="304">
        <f>+BS126/BR126-1</f>
        <v/>
      </c>
      <c r="BT131" s="304">
        <f>+BT126/BS126-1</f>
        <v/>
      </c>
      <c r="BU131" s="304">
        <f>+BU126/BT126-1</f>
        <v/>
      </c>
      <c r="BV131" s="304">
        <f>+BV126/BU126-1</f>
        <v/>
      </c>
      <c r="BW131" s="304">
        <f>+BW126/BV126-1</f>
        <v/>
      </c>
      <c r="BX131" s="304">
        <f>+BX126/BW126-1</f>
        <v/>
      </c>
      <c r="BY131" s="304">
        <f>+BY126/BX126-1</f>
        <v/>
      </c>
      <c r="BZ131" s="304">
        <f>+BZ126/BY126-1</f>
        <v/>
      </c>
      <c r="CA131" s="304">
        <f>+CA126/BZ126-1</f>
        <v/>
      </c>
      <c r="CB131" s="304">
        <f>+CB126/CA126-1</f>
        <v/>
      </c>
      <c r="CC131" s="304">
        <f>+CC126/CB126-1</f>
        <v/>
      </c>
      <c r="CD131" s="304">
        <f>+CD126/CC126-1</f>
        <v/>
      </c>
    </row>
    <row r="132">
      <c r="AX132" s="303" t="n"/>
    </row>
    <row r="133">
      <c r="B133" s="62" t="inlineStr">
        <is>
          <t>Y/Y % Change (FX-Neutral):</t>
        </is>
      </c>
      <c r="AH133" s="303" t="n"/>
      <c r="AI133" s="303" t="n"/>
      <c r="AJ133" s="303" t="n"/>
      <c r="AK133" s="303" t="n"/>
    </row>
    <row r="134" ht="13.5" customFormat="1" customHeight="1" s="76">
      <c r="B134" s="60" t="inlineStr">
        <is>
          <t>Advertising</t>
        </is>
      </c>
      <c r="C134" s="304" t="n"/>
      <c r="D134" s="304" t="n"/>
      <c r="E134" s="304" t="n"/>
      <c r="F134" s="304" t="n"/>
      <c r="G134" s="304" t="n"/>
      <c r="H134" s="304" t="n"/>
      <c r="I134" s="304" t="n"/>
      <c r="J134" s="304" t="n"/>
      <c r="K134" s="304" t="n"/>
      <c r="L134" s="313">
        <f>+(L124-L157)/H124-1</f>
        <v/>
      </c>
      <c r="M134" s="313">
        <f>+(M124-M157)/I124-1</f>
        <v/>
      </c>
      <c r="N134" s="313">
        <f>+(N124-N157)/J124-1</f>
        <v/>
      </c>
      <c r="O134" s="313">
        <f>+(O124-O157)/K124-1</f>
        <v/>
      </c>
      <c r="P134" s="313">
        <f>+(P124-P157)/L124-1</f>
        <v/>
      </c>
      <c r="Q134" s="313">
        <f>+(Q124-Q157)/M124-1</f>
        <v/>
      </c>
      <c r="R134" s="313">
        <f>+(R124-R157)/N124-1</f>
        <v/>
      </c>
      <c r="S134" s="313">
        <f>+(S124-S157)/O124-1</f>
        <v/>
      </c>
      <c r="T134" s="313">
        <f>+(T124-T157)/P124-1</f>
        <v/>
      </c>
      <c r="U134" s="313">
        <f>+(U124-U157)/Q124-1</f>
        <v/>
      </c>
      <c r="V134" s="313">
        <f>+(V124-V157)/R124-1</f>
        <v/>
      </c>
      <c r="W134" s="313">
        <f>+(W124-W157)/S124-1</f>
        <v/>
      </c>
      <c r="X134" s="313">
        <f>+(X124-X157)/T124-1</f>
        <v/>
      </c>
      <c r="Y134" s="313">
        <f>+(Y124-Y157)/U124-1</f>
        <v/>
      </c>
      <c r="Z134" s="313">
        <f>+(Z124-Z157)/V124-1</f>
        <v/>
      </c>
      <c r="AA134" s="313">
        <f>+(AA124-AA157)/W124-1</f>
        <v/>
      </c>
      <c r="AB134" s="313">
        <f>+(AB124-AB157)/X124-1</f>
        <v/>
      </c>
      <c r="AC134" s="313">
        <f>+(AC124-AC157)/Y124-1</f>
        <v/>
      </c>
      <c r="AD134" s="313">
        <f>+(AD124-AD157)/Z124-1</f>
        <v/>
      </c>
      <c r="AE134" s="313">
        <f>+(AE124-AE157)/AA124-1</f>
        <v/>
      </c>
      <c r="AF134" s="313">
        <f>+(AF124-AF157)/AB124-1</f>
        <v/>
      </c>
      <c r="AG134" s="313">
        <f>+(AG124-AG157)/AC124-1</f>
        <v/>
      </c>
      <c r="AH134" s="313">
        <f>+(AH124-AH157)/AD124-1</f>
        <v/>
      </c>
      <c r="AI134" s="313">
        <f>+(AI124-AI157)/AE124-1</f>
        <v/>
      </c>
      <c r="AJ134" s="313">
        <f>+(AJ124-AJ157)/AF124-1</f>
        <v/>
      </c>
      <c r="AK134" s="313">
        <f>+(AK124-AK157)/AG124-1</f>
        <v/>
      </c>
      <c r="AL134" s="313">
        <f>+(AL124-AL157)/AH124-1</f>
        <v/>
      </c>
      <c r="AM134" s="313">
        <f>+(AM124-AM157)/AI124-1</f>
        <v/>
      </c>
      <c r="AN134" s="313">
        <f>+(AN124-AN157)/AJ124-1</f>
        <v/>
      </c>
      <c r="AO134" s="313">
        <f>+(AO124-AO157)/AK124-1</f>
        <v/>
      </c>
      <c r="AP134" s="313">
        <f>+(AP124-AP157)/AL124-1</f>
        <v/>
      </c>
      <c r="AQ134" s="313">
        <f>+(AQ124-AQ157)/AM124-1</f>
        <v/>
      </c>
      <c r="AR134" s="313">
        <f>+(AR124-AR157)/AN124-1</f>
        <v/>
      </c>
      <c r="AS134" s="313">
        <f>+(AS124-AS157)/AO124-1</f>
        <v/>
      </c>
      <c r="AT134" s="313">
        <f>+(AT124-AT157)/AP124-1</f>
        <v/>
      </c>
      <c r="AU134" s="313">
        <f>+(AU124-AU157)/AQ124-1</f>
        <v/>
      </c>
      <c r="AV134" s="313">
        <f>+(AV124-AV157)/AR124-1</f>
        <v/>
      </c>
      <c r="AW134" s="313">
        <f>+(AW124-AW157)/AS124-1</f>
        <v/>
      </c>
      <c r="AX134" s="313">
        <f>+(AX124-AX157)/AT124-1</f>
        <v/>
      </c>
      <c r="AY134" s="313">
        <f>+(AY124-AY157)/AU124-1</f>
        <v/>
      </c>
      <c r="AZ134" s="313">
        <f>+(AZ124-AZ157)/AV124-1</f>
        <v/>
      </c>
      <c r="BA134" s="313">
        <f>+(BA124-BA157)/AW124-1</f>
        <v/>
      </c>
      <c r="BB134" s="313">
        <f>+(BB124-BB157)/AX124-1</f>
        <v/>
      </c>
      <c r="BC134" s="313">
        <f>+(BC124-BC157)/AY124-1</f>
        <v/>
      </c>
      <c r="BD134" s="313">
        <f>+(BD124-BD157)/AZ124-1</f>
        <v/>
      </c>
      <c r="BE134" s="313">
        <f>+(BE124-BE157)/BA124-1</f>
        <v/>
      </c>
      <c r="BF134" s="313">
        <f>+(BF124-BF157)/BB124-1</f>
        <v/>
      </c>
      <c r="BG134" s="313">
        <f>+(BG124-BG157)/BC124-1</f>
        <v/>
      </c>
      <c r="BH134" s="313">
        <f>+(BH124-BH157)/BD124-1</f>
        <v/>
      </c>
      <c r="BI134" s="313">
        <f>+(BI124-BI157)/BE124-1</f>
        <v/>
      </c>
      <c r="BJ134" s="313">
        <f>+(BJ124-BJ157)/BF124-1</f>
        <v/>
      </c>
      <c r="BK134" s="313">
        <f>+(BK124-BK157)/BG124-1</f>
        <v/>
      </c>
      <c r="BL134" s="313" t="n"/>
      <c r="BM134" s="313" t="n"/>
      <c r="BN134" s="313" t="n"/>
      <c r="BO134" s="313" t="n"/>
      <c r="BP134" s="313" t="n"/>
      <c r="BQ134" s="313" t="n"/>
      <c r="BR134" s="313">
        <f>+IFERROR((BR124-BR157)/BQ124-1,"n/a")</f>
        <v/>
      </c>
      <c r="BS134" s="313">
        <f>+IFERROR((BS124-BS157)/BR124-1,"n/a")</f>
        <v/>
      </c>
      <c r="BT134" s="313">
        <f>+IFERROR((BT124-BT157)/BS124-1,"n/a")</f>
        <v/>
      </c>
      <c r="BU134" s="313">
        <f>+IFERROR((BU124-BU157)/BT124-1,"n/a")</f>
        <v/>
      </c>
      <c r="BV134" s="313">
        <f>+IFERROR((BV124-BV157)/BU124-1,"n/a")</f>
        <v/>
      </c>
      <c r="BW134" s="313">
        <f>+IFERROR((BW124-BW157)/BV124-1,"n/a")</f>
        <v/>
      </c>
      <c r="BX134" s="313">
        <f>+IFERROR((BX124-BX157)/BW124-1,"n/a")</f>
        <v/>
      </c>
      <c r="BY134" s="313">
        <f>+IFERROR((BY124-BY157)/BX124-1,"n/a")</f>
        <v/>
      </c>
      <c r="BZ134" s="313">
        <f>+IFERROR((BZ124-BZ157)/BY124-1,"n/a")</f>
        <v/>
      </c>
      <c r="CA134" s="313">
        <f>+IFERROR((CA124-CA157)/BZ124-1,"n/a")</f>
        <v/>
      </c>
      <c r="CB134" s="313">
        <f>+IFERROR((CB124-CB157)/CA124-1,"n/a")</f>
        <v/>
      </c>
      <c r="CC134" s="313">
        <f>+IFERROR((CC124-CC157)/CB124-1,"n/a")</f>
        <v/>
      </c>
      <c r="CD134" s="313">
        <f>+IFERROR((CD124-CD157)/CC124-1,"n/a")</f>
        <v/>
      </c>
    </row>
    <row r="135" customFormat="1" s="76">
      <c r="B135" s="101" t="inlineStr">
        <is>
          <t>Total Revenue</t>
        </is>
      </c>
      <c r="C135" s="304" t="n"/>
      <c r="D135" s="304" t="n"/>
      <c r="E135" s="304" t="n"/>
      <c r="F135" s="304" t="n"/>
      <c r="G135" s="304" t="n"/>
      <c r="H135" s="304" t="n"/>
      <c r="I135" s="304" t="n"/>
      <c r="J135" s="304" t="n"/>
      <c r="K135" s="304" t="n"/>
      <c r="L135" s="304">
        <f>+(L126-L159)/H126-1</f>
        <v/>
      </c>
      <c r="M135" s="304">
        <f>+(M126-M159)/I126-1</f>
        <v/>
      </c>
      <c r="N135" s="304">
        <f>+(N126-N159)/J126-1</f>
        <v/>
      </c>
      <c r="O135" s="304">
        <f>+(O126-O159)/K126-1</f>
        <v/>
      </c>
      <c r="P135" s="304">
        <f>+(P126-P159)/L126-1</f>
        <v/>
      </c>
      <c r="Q135" s="304">
        <f>+(Q126-Q159)/M126-1</f>
        <v/>
      </c>
      <c r="R135" s="304">
        <f>+(R126-R159)/N126-1</f>
        <v/>
      </c>
      <c r="S135" s="304">
        <f>+(S126-S159)/O126-1</f>
        <v/>
      </c>
      <c r="T135" s="304">
        <f>+(T126-T159)/P126-1</f>
        <v/>
      </c>
      <c r="U135" s="304">
        <f>+(U126-U159)/Q126-1</f>
        <v/>
      </c>
      <c r="V135" s="304">
        <f>+(V126-V159)/R126-1</f>
        <v/>
      </c>
      <c r="W135" s="304">
        <f>+(W126-W159)/S126-1</f>
        <v/>
      </c>
      <c r="X135" s="304">
        <f>+(X126-X159)/T126-1</f>
        <v/>
      </c>
      <c r="Y135" s="304">
        <f>+(Y126-Y159)/U126-1</f>
        <v/>
      </c>
      <c r="Z135" s="304">
        <f>+(Z126-Z159)/V126-1</f>
        <v/>
      </c>
      <c r="AA135" s="304">
        <f>+(AA126-AA159)/W126-1</f>
        <v/>
      </c>
      <c r="AB135" s="304">
        <f>+(AB126-AB159)/X126-1</f>
        <v/>
      </c>
      <c r="AC135" s="304">
        <f>+(AC126-AC159)/Y126-1</f>
        <v/>
      </c>
      <c r="AD135" s="304">
        <f>+(AD126-AD159)/Z126-1</f>
        <v/>
      </c>
      <c r="AE135" s="304">
        <f>+(AE126-AE159)/AA126-1</f>
        <v/>
      </c>
      <c r="AF135" s="304">
        <f>+(AF126-AF159)/AB126-1</f>
        <v/>
      </c>
      <c r="AG135" s="304">
        <f>+(AG126-AG159)/AC126-1</f>
        <v/>
      </c>
      <c r="AH135" s="304">
        <f>+(AH126-AH159)/AD126-1</f>
        <v/>
      </c>
      <c r="AI135" s="304">
        <f>+(AI126-AI159)/AE126-1</f>
        <v/>
      </c>
      <c r="AJ135" s="304">
        <f>+(AJ126-AJ159)/AF126-1</f>
        <v/>
      </c>
      <c r="AK135" s="304">
        <f>+(AK126-AK159)/AG126-1</f>
        <v/>
      </c>
      <c r="AL135" s="304">
        <f>+(AL126-AL159)/AH126-1</f>
        <v/>
      </c>
      <c r="AM135" s="304">
        <f>+(AM126-AM159)/AI126-1</f>
        <v/>
      </c>
      <c r="AN135" s="304">
        <f>+(AN126-AN159)/AJ126-1</f>
        <v/>
      </c>
      <c r="AO135" s="304">
        <f>+(AO126-AO159)/AK126-1</f>
        <v/>
      </c>
      <c r="AP135" s="304">
        <f>+(AP126-AP159)/AL126-1</f>
        <v/>
      </c>
      <c r="AQ135" s="304">
        <f>+(AQ126-AQ159)/AM126-1</f>
        <v/>
      </c>
      <c r="AR135" s="304">
        <f>+(AR126-AR159)/AN126-1</f>
        <v/>
      </c>
      <c r="AS135" s="304">
        <f>+(AS126-AS159)/AO126-1</f>
        <v/>
      </c>
      <c r="AT135" s="304">
        <f>+(AT126-AT159)/AP126-1</f>
        <v/>
      </c>
      <c r="AU135" s="304">
        <f>+(AU126-AU159)/AQ126-1</f>
        <v/>
      </c>
      <c r="AV135" s="304">
        <f>+(AV126-AV159)/AR126-1</f>
        <v/>
      </c>
      <c r="AW135" s="304">
        <f>+(AW126-AW159)/AS126-1</f>
        <v/>
      </c>
      <c r="AX135" s="304">
        <f>+(AX126-AX159)/AT126-1</f>
        <v/>
      </c>
      <c r="AY135" s="304">
        <f>+(AY126-AY159)/AU126-1</f>
        <v/>
      </c>
      <c r="AZ135" s="304">
        <f>+(AZ126-AZ159)/AV126-1</f>
        <v/>
      </c>
      <c r="BA135" s="304">
        <f>+(BA126-BA159)/AW126-1</f>
        <v/>
      </c>
      <c r="BB135" s="304">
        <f>+(BB126-BB159)/AX126-1</f>
        <v/>
      </c>
      <c r="BC135" s="304">
        <f>+(BC126-BC159)/AY126-1</f>
        <v/>
      </c>
      <c r="BD135" s="304">
        <f>+(BD126-BD159)/AZ126-1</f>
        <v/>
      </c>
      <c r="BE135" s="304">
        <f>+(BE126-BE159)/BA126-1</f>
        <v/>
      </c>
      <c r="BF135" s="304">
        <f>+(BF126-BF159)/BB126-1</f>
        <v/>
      </c>
      <c r="BG135" s="304">
        <f>+(BG126-BG159)/BC126-1</f>
        <v/>
      </c>
      <c r="BH135" s="304">
        <f>+(BH126-BH159)/BD126-1</f>
        <v/>
      </c>
      <c r="BI135" s="304">
        <f>+(BI126-BI159)/BE126-1</f>
        <v/>
      </c>
      <c r="BJ135" s="305" t="n">
        <v>0.19</v>
      </c>
      <c r="BK135" s="305" t="n">
        <v>0.18</v>
      </c>
      <c r="BL135" s="304" t="n"/>
      <c r="BM135" s="304" t="n"/>
      <c r="BN135" s="304" t="n"/>
      <c r="BO135" s="304" t="n"/>
      <c r="BP135" s="304" t="n"/>
      <c r="BQ135" s="304" t="n"/>
      <c r="BR135" s="304">
        <f>+IFERROR((BR126-BR159)/BQ126-1,"n/a")</f>
        <v/>
      </c>
      <c r="BS135" s="304">
        <f>+IFERROR((BS126-BS159)/BR126-1,"n/a")</f>
        <v/>
      </c>
      <c r="BT135" s="304">
        <f>+IFERROR((BT126-BT159)/BS126-1,"n/a")</f>
        <v/>
      </c>
      <c r="BU135" s="304">
        <f>+IFERROR((BU126-BU159)/BT126-1,"n/a")</f>
        <v/>
      </c>
      <c r="BV135" s="304">
        <f>+IFERROR((BV126-BV159)/BU126-1,"n/a")</f>
        <v/>
      </c>
      <c r="BW135" s="304">
        <f>+IFERROR((BW126-BW159)/BV126-1,"n/a")</f>
        <v/>
      </c>
      <c r="BX135" s="304">
        <f>+IFERROR((BX126-BX159)/BW126-1,"n/a")</f>
        <v/>
      </c>
      <c r="BY135" s="304">
        <f>+IFERROR((BY126-BY159)/BX126-1,"n/a")</f>
        <v/>
      </c>
      <c r="BZ135" s="304">
        <f>+IFERROR((BZ126-BZ159)/BY126-1,"n/a")</f>
        <v/>
      </c>
      <c r="CA135" s="304">
        <f>+IFERROR((CA126-CA159)/BZ126-1,"n/a")</f>
        <v/>
      </c>
      <c r="CB135" s="304">
        <f>+IFERROR((CB126-CB159)/CA126-1,"n/a")</f>
        <v/>
      </c>
      <c r="CC135" s="304">
        <f>+IFERROR((CC126-CC159)/CB126-1,"n/a")</f>
        <v/>
      </c>
      <c r="CD135" s="304">
        <f>+(CD126-CD159)/CC126-1</f>
        <v/>
      </c>
    </row>
    <row r="136" customFormat="1" s="76">
      <c r="B136" s="101" t="n"/>
      <c r="C136" s="304" t="n"/>
      <c r="D136" s="304" t="n"/>
      <c r="E136" s="304" t="n"/>
      <c r="F136" s="304" t="n"/>
      <c r="G136" s="304" t="n"/>
      <c r="H136" s="304" t="n"/>
      <c r="I136" s="304" t="n"/>
      <c r="J136" s="304" t="n"/>
      <c r="K136" s="304" t="n"/>
      <c r="L136" s="304" t="n"/>
      <c r="M136" s="304" t="n"/>
      <c r="N136" s="304" t="n"/>
      <c r="O136" s="304" t="n"/>
      <c r="P136" s="304" t="n"/>
      <c r="Q136" s="304" t="n"/>
      <c r="R136" s="304" t="n"/>
      <c r="S136" s="304" t="n"/>
      <c r="T136" s="304" t="n"/>
      <c r="U136" s="304" t="n"/>
      <c r="V136" s="304" t="n"/>
      <c r="W136" s="304" t="n"/>
      <c r="X136" s="304" t="n"/>
      <c r="Y136" s="304" t="n"/>
      <c r="Z136" s="304" t="n"/>
      <c r="AA136" s="304" t="n"/>
      <c r="AB136" s="304" t="n"/>
      <c r="AC136" s="304" t="n"/>
      <c r="AD136" s="304" t="n"/>
      <c r="AE136" s="304" t="n"/>
      <c r="AF136" s="304" t="n"/>
      <c r="AG136" s="304" t="n"/>
      <c r="AH136" s="304" t="n"/>
      <c r="AI136" s="304" t="n"/>
      <c r="AJ136" s="304" t="n"/>
      <c r="AK136" s="304" t="n"/>
      <c r="AL136" s="304" t="n"/>
      <c r="AM136" s="304" t="n"/>
      <c r="AN136" s="304" t="n"/>
      <c r="AO136" s="304" t="n"/>
      <c r="AP136" s="304" t="n"/>
      <c r="AQ136" s="304" t="n"/>
      <c r="AR136" s="304" t="n"/>
      <c r="AS136" s="304" t="n"/>
      <c r="AT136" s="304" t="n"/>
      <c r="AU136" s="304" t="n"/>
      <c r="AV136" s="304" t="n"/>
      <c r="AW136" s="304" t="n"/>
      <c r="AX136" s="304" t="n"/>
      <c r="AY136" s="304" t="n"/>
      <c r="AZ136" s="304" t="n"/>
      <c r="BA136" s="304" t="n"/>
      <c r="BB136" s="304" t="n"/>
      <c r="BC136" s="304" t="n"/>
      <c r="BD136" s="304" t="n"/>
      <c r="BE136" s="304" t="n"/>
      <c r="BF136" s="304" t="n"/>
      <c r="BG136" s="304" t="n"/>
      <c r="BH136" s="304" t="n"/>
      <c r="BI136" s="304" t="n"/>
      <c r="BJ136" s="304" t="n"/>
      <c r="BK136" s="304" t="n"/>
      <c r="BL136" s="304" t="n"/>
      <c r="BM136" s="304" t="n"/>
      <c r="BN136" s="304" t="n"/>
      <c r="BO136" s="304" t="n"/>
      <c r="BP136" s="304" t="n"/>
      <c r="BQ136" s="304" t="n"/>
      <c r="BR136" s="304" t="n"/>
      <c r="BS136" s="304" t="n"/>
      <c r="BT136" s="304" t="n"/>
      <c r="BU136" s="304" t="n"/>
      <c r="BV136" s="304" t="n"/>
      <c r="BW136" s="304" t="n"/>
      <c r="BX136" s="304" t="n"/>
      <c r="BY136" s="304" t="n"/>
      <c r="BZ136" s="304" t="n"/>
      <c r="CA136" s="57" t="n"/>
      <c r="CB136" s="57" t="n"/>
      <c r="CC136" s="57" t="n"/>
      <c r="CD136" s="57" t="n"/>
    </row>
    <row r="137" customFormat="1" s="76">
      <c r="B137" s="62" t="inlineStr">
        <is>
          <t>2-Year CAGR</t>
        </is>
      </c>
      <c r="C137" s="304" t="n"/>
      <c r="D137" s="304" t="n"/>
      <c r="E137" s="304" t="n"/>
      <c r="F137" s="304" t="n"/>
      <c r="G137" s="304" t="n"/>
      <c r="H137" s="304" t="n"/>
      <c r="I137" s="304" t="n"/>
      <c r="J137" s="304" t="n"/>
      <c r="K137" s="304" t="n"/>
      <c r="L137" s="304" t="n"/>
      <c r="M137" s="304" t="n"/>
      <c r="N137" s="304" t="n"/>
      <c r="O137" s="304" t="n"/>
      <c r="P137" s="304" t="n"/>
      <c r="Q137" s="304" t="n"/>
      <c r="R137" s="304" t="n"/>
      <c r="S137" s="304" t="n"/>
      <c r="T137" s="304" t="n"/>
      <c r="U137" s="304" t="n"/>
      <c r="V137" s="304" t="n"/>
      <c r="W137" s="304" t="n"/>
      <c r="X137" s="304" t="n"/>
      <c r="Y137" s="304" t="n"/>
      <c r="Z137" s="304" t="n"/>
      <c r="AA137" s="304" t="n"/>
      <c r="AB137" s="304" t="n"/>
      <c r="AC137" s="304" t="n"/>
      <c r="AD137" s="304" t="n"/>
      <c r="AE137" s="304" t="n"/>
      <c r="AF137" s="304" t="n"/>
      <c r="AG137" s="304" t="n"/>
      <c r="AH137" s="304" t="n"/>
      <c r="AI137" s="304" t="n"/>
      <c r="AJ137" s="304" t="n"/>
      <c r="AK137" s="304" t="n"/>
      <c r="AL137" s="304" t="n"/>
      <c r="AM137" s="304" t="n"/>
      <c r="AN137" s="304" t="n"/>
      <c r="AO137" s="304" t="n"/>
      <c r="AP137" s="304" t="n"/>
      <c r="AQ137" s="304" t="n"/>
      <c r="AR137" s="304" t="n"/>
      <c r="AS137" s="304" t="n"/>
      <c r="AT137" s="304" t="n"/>
      <c r="AU137" s="304" t="n"/>
      <c r="AV137" s="304" t="n"/>
      <c r="AW137" s="304" t="n"/>
      <c r="AX137" s="304" t="n"/>
      <c r="AY137" s="304" t="n"/>
      <c r="AZ137" s="304" t="n"/>
      <c r="BA137" s="304" t="n"/>
      <c r="BB137" s="304" t="n"/>
      <c r="BC137" s="304" t="n"/>
      <c r="BD137" s="304" t="n"/>
      <c r="BE137" s="304" t="n"/>
      <c r="BF137" s="304" t="n"/>
      <c r="BG137" s="304" t="n"/>
      <c r="BH137" s="304" t="n"/>
      <c r="BI137" s="304" t="n"/>
      <c r="BJ137" s="304" t="n"/>
      <c r="BK137" s="304" t="n"/>
      <c r="BL137" s="304" t="n"/>
      <c r="BM137" s="304" t="n"/>
      <c r="BN137" s="304" t="n"/>
      <c r="BO137" s="304" t="n"/>
      <c r="BP137" s="304" t="n"/>
      <c r="BQ137" s="304" t="n"/>
      <c r="BR137" s="304" t="n"/>
      <c r="BS137" s="304" t="n"/>
      <c r="BT137" s="304" t="n"/>
      <c r="BU137" s="304" t="n"/>
      <c r="BV137" s="304" t="n"/>
      <c r="BW137" s="304" t="n"/>
      <c r="BX137" s="304" t="n"/>
      <c r="BY137" s="304" t="n"/>
      <c r="BZ137" s="304" t="n"/>
      <c r="CA137" s="57" t="n"/>
      <c r="CB137" s="57" t="n"/>
      <c r="CC137" s="57" t="n"/>
      <c r="CD137" s="57" t="n"/>
    </row>
    <row r="138" customFormat="1" s="76">
      <c r="B138" s="60" t="inlineStr">
        <is>
          <t>Advertising</t>
        </is>
      </c>
      <c r="C138" s="304" t="n"/>
      <c r="D138" s="304" t="n"/>
      <c r="E138" s="304" t="n"/>
      <c r="F138" s="304" t="n"/>
      <c r="G138" s="304" t="n"/>
      <c r="H138" s="304" t="n"/>
      <c r="I138" s="304" t="n"/>
      <c r="J138" s="304" t="n"/>
      <c r="K138" s="304" t="n"/>
      <c r="L138" s="304">
        <f>+(L124/D124)^0.5-1</f>
        <v/>
      </c>
      <c r="M138" s="304">
        <f>+(M124/E124)^0.5-1</f>
        <v/>
      </c>
      <c r="N138" s="304">
        <f>+(N124/F124)^0.5-1</f>
        <v/>
      </c>
      <c r="O138" s="304">
        <f>+(O124/G124)^0.5-1</f>
        <v/>
      </c>
      <c r="P138" s="304">
        <f>+(P124/H124)^0.5-1</f>
        <v/>
      </c>
      <c r="Q138" s="304">
        <f>+(Q124/I124)^0.5-1</f>
        <v/>
      </c>
      <c r="R138" s="304">
        <f>+(R124/J124)^0.5-1</f>
        <v/>
      </c>
      <c r="S138" s="304">
        <f>+(S124/K124)^0.5-1</f>
        <v/>
      </c>
      <c r="T138" s="304">
        <f>+(T124/L124)^0.5-1</f>
        <v/>
      </c>
      <c r="U138" s="304">
        <f>+(U124/M124)^0.5-1</f>
        <v/>
      </c>
      <c r="V138" s="304">
        <f>+(V124/N124)^0.5-1</f>
        <v/>
      </c>
      <c r="W138" s="304">
        <f>+(W124/O124)^0.5-1</f>
        <v/>
      </c>
      <c r="X138" s="304">
        <f>+(X124/P124)^0.5-1</f>
        <v/>
      </c>
      <c r="Y138" s="304">
        <f>+(Y124/Q124)^0.5-1</f>
        <v/>
      </c>
      <c r="Z138" s="304">
        <f>+(Z124/R124)^0.5-1</f>
        <v/>
      </c>
      <c r="AA138" s="304">
        <f>+(AA124/S124)^0.5-1</f>
        <v/>
      </c>
      <c r="AB138" s="304">
        <f>+(AB124/T124)^0.5-1</f>
        <v/>
      </c>
      <c r="AC138" s="304">
        <f>+(AC124/U124)^0.5-1</f>
        <v/>
      </c>
      <c r="AD138" s="304">
        <f>+(AD124/V124)^0.5-1</f>
        <v/>
      </c>
      <c r="AE138" s="304">
        <f>+(AE124/W124)^0.5-1</f>
        <v/>
      </c>
      <c r="AF138" s="304">
        <f>+(AF124/X124)^0.5-1</f>
        <v/>
      </c>
      <c r="AG138" s="304">
        <f>+(AG124/Y124)^0.5-1</f>
        <v/>
      </c>
      <c r="AH138" s="304">
        <f>+(AH124/Z124)^0.5-1</f>
        <v/>
      </c>
      <c r="AI138" s="304">
        <f>+(AI124/AA124)^0.5-1</f>
        <v/>
      </c>
      <c r="AJ138" s="304">
        <f>+(AJ124/AB124)^0.5-1</f>
        <v/>
      </c>
      <c r="AK138" s="304">
        <f>+(AK124/AC124)^0.5-1</f>
        <v/>
      </c>
      <c r="AL138" s="304">
        <f>+(AL124/AD124)^0.5-1</f>
        <v/>
      </c>
      <c r="AM138" s="304">
        <f>+(AM124/AE124)^0.5-1</f>
        <v/>
      </c>
      <c r="AN138" s="304">
        <f>+(AN124/AF124)^0.5-1</f>
        <v/>
      </c>
      <c r="AO138" s="304">
        <f>+(AO124/AG124)^0.5-1</f>
        <v/>
      </c>
      <c r="AP138" s="304">
        <f>+(AP124/AH124)^0.5-1</f>
        <v/>
      </c>
      <c r="AQ138" s="304">
        <f>+(AQ124/AI124)^0.5-1</f>
        <v/>
      </c>
      <c r="AR138" s="304">
        <f>+(AR124/AJ124)^0.5-1</f>
        <v/>
      </c>
      <c r="AS138" s="304">
        <f>+(AS124/AK124)^0.5-1</f>
        <v/>
      </c>
      <c r="AT138" s="304">
        <f>+(AT124/AL124)^0.5-1</f>
        <v/>
      </c>
      <c r="AU138" s="304">
        <f>+(AU124/AM124)^0.5-1</f>
        <v/>
      </c>
      <c r="AV138" s="304">
        <f>+(AV124/AN124)^0.5-1</f>
        <v/>
      </c>
      <c r="AW138" s="304">
        <f>+(AW124/AO124)^0.5-1</f>
        <v/>
      </c>
      <c r="AX138" s="304">
        <f>+(AX124/AP124)^0.5-1</f>
        <v/>
      </c>
      <c r="AY138" s="304">
        <f>+(AY124/AQ124)^0.5-1</f>
        <v/>
      </c>
      <c r="AZ138" s="304">
        <f>+(AZ124/AR124)^0.5-1</f>
        <v/>
      </c>
      <c r="BA138" s="304">
        <f>+(BA124/AS124)^0.5-1</f>
        <v/>
      </c>
      <c r="BB138" s="304">
        <f>+(BB124/AT124)^0.5-1</f>
        <v/>
      </c>
      <c r="BC138" s="304">
        <f>+(BC124/AU124)^0.5-1</f>
        <v/>
      </c>
      <c r="BD138" s="304">
        <f>+(BD124/AV124)^0.5-1</f>
        <v/>
      </c>
      <c r="BE138" s="304">
        <f>+(BE124/AW124)^0.5-1</f>
        <v/>
      </c>
      <c r="BF138" s="304">
        <f>+(BF124/AX124)^0.5-1</f>
        <v/>
      </c>
      <c r="BG138" s="304">
        <f>+(BG124/AY124)^0.5-1</f>
        <v/>
      </c>
      <c r="BH138" s="304">
        <f>+(BH124/AZ124)^0.5-1</f>
        <v/>
      </c>
      <c r="BI138" s="304">
        <f>+(BI124/BA124)^0.5-1</f>
        <v/>
      </c>
      <c r="BJ138" s="304">
        <f>+(BJ124/BB124)^0.5-1</f>
        <v/>
      </c>
      <c r="BK138" s="304">
        <f>+(BK124/BC124)^0.5-1</f>
        <v/>
      </c>
      <c r="BL138" s="304" t="n"/>
      <c r="BM138" s="304" t="n"/>
      <c r="BN138" s="304" t="n"/>
      <c r="BO138" s="304">
        <f>+(BO124/BM124)^0.5-1</f>
        <v/>
      </c>
      <c r="BP138" s="304">
        <f>+(BP124/BN124)^0.5-1</f>
        <v/>
      </c>
      <c r="BQ138" s="304">
        <f>+(BQ124/BO124)^0.5-1</f>
        <v/>
      </c>
      <c r="BR138" s="304">
        <f>+(BR124/BP124)^0.5-1</f>
        <v/>
      </c>
      <c r="BS138" s="304">
        <f>+(BS124/BQ124)^0.5-1</f>
        <v/>
      </c>
      <c r="BT138" s="304">
        <f>+(BT124/BR124)^0.5-1</f>
        <v/>
      </c>
      <c r="BU138" s="304">
        <f>+(BU124/BS124)^0.5-1</f>
        <v/>
      </c>
      <c r="BV138" s="304">
        <f>+(BV124/BT124)^0.5-1</f>
        <v/>
      </c>
      <c r="BW138" s="304">
        <f>+(BW124/BU124)^0.5-1</f>
        <v/>
      </c>
      <c r="BX138" s="304">
        <f>+(BX124/BV124)^0.5-1</f>
        <v/>
      </c>
      <c r="BY138" s="304">
        <f>+(BY124/BW124)^0.5-1</f>
        <v/>
      </c>
      <c r="BZ138" s="304">
        <f>+(BZ124/BX124)^0.5-1</f>
        <v/>
      </c>
      <c r="CA138" s="304">
        <f>+(CA124/BY124)^0.5-1</f>
        <v/>
      </c>
      <c r="CB138" s="304">
        <f>+(CB124/BZ124)^0.5-1</f>
        <v/>
      </c>
      <c r="CC138" s="304">
        <f>+(CC124/CA124)^0.5-1</f>
        <v/>
      </c>
      <c r="CD138" s="304">
        <f>+(CD124/CB124)^0.5-1</f>
        <v/>
      </c>
    </row>
    <row r="139" ht="13.5" customFormat="1" customHeight="1" s="76">
      <c r="B139" s="60" t="inlineStr">
        <is>
          <t>Payments and Other Fees</t>
        </is>
      </c>
      <c r="C139" s="304" t="n"/>
      <c r="D139" s="304" t="n"/>
      <c r="E139" s="304" t="n"/>
      <c r="F139" s="304" t="n"/>
      <c r="G139" s="304" t="n"/>
      <c r="H139" s="304" t="n"/>
      <c r="I139" s="304" t="n"/>
      <c r="J139" s="304" t="n"/>
      <c r="K139" s="304" t="n"/>
      <c r="L139" s="313">
        <f>+(L125/D125)^0.5-1</f>
        <v/>
      </c>
      <c r="M139" s="313">
        <f>+(M125/E125)^0.5-1</f>
        <v/>
      </c>
      <c r="N139" s="313">
        <f>+(N125/F125)^0.5-1</f>
        <v/>
      </c>
      <c r="O139" s="313">
        <f>+(O125/G125)^0.5-1</f>
        <v/>
      </c>
      <c r="P139" s="313">
        <f>+(P125/H125)^0.5-1</f>
        <v/>
      </c>
      <c r="Q139" s="313">
        <f>+(Q125/I125)^0.5-1</f>
        <v/>
      </c>
      <c r="R139" s="313">
        <f>+(R125/J125)^0.5-1</f>
        <v/>
      </c>
      <c r="S139" s="313">
        <f>+(S125/K125)^0.5-1</f>
        <v/>
      </c>
      <c r="T139" s="313">
        <f>+(T125/L125)^0.5-1</f>
        <v/>
      </c>
      <c r="U139" s="313">
        <f>+(U125/M125)^0.5-1</f>
        <v/>
      </c>
      <c r="V139" s="313">
        <f>+(V125/N125)^0.5-1</f>
        <v/>
      </c>
      <c r="W139" s="313">
        <f>+(W125/O125)^0.5-1</f>
        <v/>
      </c>
      <c r="X139" s="313">
        <f>+(X125/P125)^0.5-1</f>
        <v/>
      </c>
      <c r="Y139" s="313">
        <f>+(Y125/Q125)^0.5-1</f>
        <v/>
      </c>
      <c r="Z139" s="313">
        <f>+(Z125/R125)^0.5-1</f>
        <v/>
      </c>
      <c r="AA139" s="313">
        <f>+(AA125/S125)^0.5-1</f>
        <v/>
      </c>
      <c r="AB139" s="313">
        <f>+(AB125/T125)^0.5-1</f>
        <v/>
      </c>
      <c r="AC139" s="313">
        <f>+(AC125/U125)^0.5-1</f>
        <v/>
      </c>
      <c r="AD139" s="313">
        <f>+(AD125/V125)^0.5-1</f>
        <v/>
      </c>
      <c r="AE139" s="313">
        <f>+(AE125/W125)^0.5-1</f>
        <v/>
      </c>
      <c r="AF139" s="313">
        <f>+(AF125/X125)^0.5-1</f>
        <v/>
      </c>
      <c r="AG139" s="313">
        <f>+(AG125/Y125)^0.5-1</f>
        <v/>
      </c>
      <c r="AH139" s="313">
        <f>+(AH125/Z125)^0.5-1</f>
        <v/>
      </c>
      <c r="AI139" s="313">
        <f>+(AI125/AA125)^0.5-1</f>
        <v/>
      </c>
      <c r="AJ139" s="313">
        <f>+(AJ125/AB125)^0.5-1</f>
        <v/>
      </c>
      <c r="AK139" s="313">
        <f>+(AK125/AC125)^0.5-1</f>
        <v/>
      </c>
      <c r="AL139" s="313">
        <f>+(AL125/AD125)^0.5-1</f>
        <v/>
      </c>
      <c r="AM139" s="313">
        <f>+(AM125/AE125)^0.5-1</f>
        <v/>
      </c>
      <c r="AN139" s="313">
        <f>+(AN125/AF125)^0.5-1</f>
        <v/>
      </c>
      <c r="AO139" s="313">
        <f>+(AO125/AG125)^0.5-1</f>
        <v/>
      </c>
      <c r="AP139" s="313">
        <f>+(AP125/AH125)^0.5-1</f>
        <v/>
      </c>
      <c r="AQ139" s="313">
        <f>+(AQ125/AI125)^0.5-1</f>
        <v/>
      </c>
      <c r="AR139" s="313">
        <f>+(AR125/AJ125)^0.5-1</f>
        <v/>
      </c>
      <c r="AS139" s="313">
        <f>+(AS125/AK125)^0.5-1</f>
        <v/>
      </c>
      <c r="AT139" s="313">
        <f>+(AT125/AL125)^0.5-1</f>
        <v/>
      </c>
      <c r="AU139" s="313">
        <f>+(AU125/AM125)^0.5-1</f>
        <v/>
      </c>
      <c r="AV139" s="313">
        <f>+(AV125/AN125)^0.5-1</f>
        <v/>
      </c>
      <c r="AW139" s="313">
        <f>+(AW125/AO125)^0.5-1</f>
        <v/>
      </c>
      <c r="AX139" s="313">
        <f>+(AX125/AP125)^0.5-1</f>
        <v/>
      </c>
      <c r="AY139" s="313">
        <f>+(AY125/AQ125)^0.5-1</f>
        <v/>
      </c>
      <c r="AZ139" s="313">
        <f>+(AZ125/AR125)^0.5-1</f>
        <v/>
      </c>
      <c r="BA139" s="313">
        <f>+(BA125/AS125)^0.5-1</f>
        <v/>
      </c>
      <c r="BB139" s="313">
        <f>+(BB125/AT125)^0.5-1</f>
        <v/>
      </c>
      <c r="BC139" s="313">
        <f>+(BC125/AU125)^0.5-1</f>
        <v/>
      </c>
      <c r="BD139" s="313">
        <f>+(BD125/AV125)^0.5-1</f>
        <v/>
      </c>
      <c r="BE139" s="313">
        <f>+(BE125/AW125)^0.5-1</f>
        <v/>
      </c>
      <c r="BF139" s="313">
        <f>+(BF125/AX125)^0.5-1</f>
        <v/>
      </c>
      <c r="BG139" s="313">
        <f>+(BG125/AY125)^0.5-1</f>
        <v/>
      </c>
      <c r="BH139" s="313">
        <f>+(BH125/AZ125)^0.5-1</f>
        <v/>
      </c>
      <c r="BI139" s="313">
        <f>+(BI125/BA125)^0.5-1</f>
        <v/>
      </c>
      <c r="BJ139" s="313">
        <f>+(BJ125/BB125)^0.5-1</f>
        <v/>
      </c>
      <c r="BK139" s="313">
        <f>+(BK125/BC125)^0.5-1</f>
        <v/>
      </c>
      <c r="BL139" s="304" t="n"/>
      <c r="BM139" s="304" t="n"/>
      <c r="BN139" s="304" t="n"/>
      <c r="BO139" s="317">
        <f>+IFERROR((BO125/BM125)^0.5-1,"n/a")</f>
        <v/>
      </c>
      <c r="BP139" s="317">
        <f>+IFERROR((BP125/BN125)^0.5-1,"n/a")</f>
        <v/>
      </c>
      <c r="BQ139" s="317">
        <f>+IFERROR((BQ125/BO125)^0.5-1,"n/a")</f>
        <v/>
      </c>
      <c r="BR139" s="317">
        <f>+IFERROR((BR125/BP125)^0.5-1,"n/a")</f>
        <v/>
      </c>
      <c r="BS139" s="317">
        <f>+IFERROR((BS125/BQ125)^0.5-1,"n/a")</f>
        <v/>
      </c>
      <c r="BT139" s="317">
        <f>+IFERROR((BT125/BR125)^0.5-1,"n/a")</f>
        <v/>
      </c>
      <c r="BU139" s="317">
        <f>+IFERROR((BU125/BS125)^0.5-1,"n/a")</f>
        <v/>
      </c>
      <c r="BV139" s="317">
        <f>+IFERROR((BV125/BT125)^0.5-1,"n/a")</f>
        <v/>
      </c>
      <c r="BW139" s="317">
        <f>+IFERROR((BW125/BU125)^0.5-1,"n/a")</f>
        <v/>
      </c>
      <c r="BX139" s="317">
        <f>+IFERROR((BX125/BV125)^0.5-1,"n/a")</f>
        <v/>
      </c>
      <c r="BY139" s="317">
        <f>+IFERROR((BY125/BW125)^0.5-1,"n/a")</f>
        <v/>
      </c>
      <c r="BZ139" s="317">
        <f>+IFERROR((BZ125/BX125)^0.5-1,"n/a")</f>
        <v/>
      </c>
      <c r="CA139" s="317">
        <f>+IFERROR((CA125/BY125)^0.5-1,"n/a")</f>
        <v/>
      </c>
      <c r="CB139" s="317">
        <f>+IFERROR((CB125/BZ125)^0.5-1,"n/a")</f>
        <v/>
      </c>
      <c r="CC139" s="317">
        <f>+IFERROR((CC125/CA125)^0.5-1,"n/a")</f>
        <v/>
      </c>
      <c r="CD139" s="317">
        <f>+IFERROR((CD125/CB125)^0.5-1,"n/a")</f>
        <v/>
      </c>
    </row>
    <row r="140" customFormat="1" s="76">
      <c r="B140" s="101" t="inlineStr">
        <is>
          <t>Total Revenue</t>
        </is>
      </c>
      <c r="C140" s="304" t="n"/>
      <c r="D140" s="304" t="n"/>
      <c r="E140" s="304" t="n"/>
      <c r="F140" s="304" t="n"/>
      <c r="G140" s="304" t="n"/>
      <c r="H140" s="304" t="n"/>
      <c r="I140" s="304" t="n"/>
      <c r="J140" s="304" t="n"/>
      <c r="K140" s="304" t="n"/>
      <c r="L140" s="304">
        <f>+(L126/D126)^0.5-1</f>
        <v/>
      </c>
      <c r="M140" s="304">
        <f>+(M126/E126)^0.5-1</f>
        <v/>
      </c>
      <c r="N140" s="304">
        <f>+(N126/F126)^0.5-1</f>
        <v/>
      </c>
      <c r="O140" s="304">
        <f>+(O126/G126)^0.5-1</f>
        <v/>
      </c>
      <c r="P140" s="304">
        <f>+(P126/H126)^0.5-1</f>
        <v/>
      </c>
      <c r="Q140" s="304">
        <f>+(Q126/I126)^0.5-1</f>
        <v/>
      </c>
      <c r="R140" s="304">
        <f>+(R126/J126)^0.5-1</f>
        <v/>
      </c>
      <c r="S140" s="304">
        <f>+(S126/K126)^0.5-1</f>
        <v/>
      </c>
      <c r="T140" s="304">
        <f>+(T126/L126)^0.5-1</f>
        <v/>
      </c>
      <c r="U140" s="304">
        <f>+(U126/M126)^0.5-1</f>
        <v/>
      </c>
      <c r="V140" s="304">
        <f>+(V126/N126)^0.5-1</f>
        <v/>
      </c>
      <c r="W140" s="304">
        <f>+(W126/O126)^0.5-1</f>
        <v/>
      </c>
      <c r="X140" s="304">
        <f>+(X126/P126)^0.5-1</f>
        <v/>
      </c>
      <c r="Y140" s="304">
        <f>+(Y126/Q126)^0.5-1</f>
        <v/>
      </c>
      <c r="Z140" s="304">
        <f>+(Z126/R126)^0.5-1</f>
        <v/>
      </c>
      <c r="AA140" s="304">
        <f>+(AA126/S126)^0.5-1</f>
        <v/>
      </c>
      <c r="AB140" s="304">
        <f>+(AB126/T126)^0.5-1</f>
        <v/>
      </c>
      <c r="AC140" s="304">
        <f>+(AC126/U126)^0.5-1</f>
        <v/>
      </c>
      <c r="AD140" s="304">
        <f>+(AD126/V126)^0.5-1</f>
        <v/>
      </c>
      <c r="AE140" s="304">
        <f>+(AE126/W126)^0.5-1</f>
        <v/>
      </c>
      <c r="AF140" s="304">
        <f>+(AF126/X126)^0.5-1</f>
        <v/>
      </c>
      <c r="AG140" s="304">
        <f>+(AG126/Y126)^0.5-1</f>
        <v/>
      </c>
      <c r="AH140" s="304">
        <f>+(AH126/Z126)^0.5-1</f>
        <v/>
      </c>
      <c r="AI140" s="304">
        <f>+(AI126/AA126)^0.5-1</f>
        <v/>
      </c>
      <c r="AJ140" s="304">
        <f>+(AJ126/AB126)^0.5-1</f>
        <v/>
      </c>
      <c r="AK140" s="304">
        <f>+(AK126/AC126)^0.5-1</f>
        <v/>
      </c>
      <c r="AL140" s="304">
        <f>+(AL126/AD126)^0.5-1</f>
        <v/>
      </c>
      <c r="AM140" s="304">
        <f>+(AM126/AE126)^0.5-1</f>
        <v/>
      </c>
      <c r="AN140" s="304">
        <f>+(AN126/AF126)^0.5-1</f>
        <v/>
      </c>
      <c r="AO140" s="304">
        <f>+(AO126/AG126)^0.5-1</f>
        <v/>
      </c>
      <c r="AP140" s="304">
        <f>+(AP126/AH126)^0.5-1</f>
        <v/>
      </c>
      <c r="AQ140" s="304">
        <f>+(AQ126/AI126)^0.5-1</f>
        <v/>
      </c>
      <c r="AR140" s="304">
        <f>+(AR126/AJ126)^0.5-1</f>
        <v/>
      </c>
      <c r="AS140" s="304">
        <f>+(AS126/AK126)^0.5-1</f>
        <v/>
      </c>
      <c r="AT140" s="304">
        <f>+(AT126/AL126)^0.5-1</f>
        <v/>
      </c>
      <c r="AU140" s="304">
        <f>+(AU126/AM126)^0.5-1</f>
        <v/>
      </c>
      <c r="AV140" s="304">
        <f>+(AV126/AN126)^0.5-1</f>
        <v/>
      </c>
      <c r="AW140" s="304">
        <f>+(AW126/AO126)^0.5-1</f>
        <v/>
      </c>
      <c r="AX140" s="304">
        <f>+(AX126/AP126)^0.5-1</f>
        <v/>
      </c>
      <c r="AY140" s="304">
        <f>+(AY126/AQ126)^0.5-1</f>
        <v/>
      </c>
      <c r="AZ140" s="304">
        <f>+(AZ126/AR126)^0.5-1</f>
        <v/>
      </c>
      <c r="BA140" s="304">
        <f>+(BA126/AS126)^0.5-1</f>
        <v/>
      </c>
      <c r="BB140" s="304">
        <f>+(BB126/AT126)^0.5-1</f>
        <v/>
      </c>
      <c r="BC140" s="304">
        <f>+(BC126/AU126)^0.5-1</f>
        <v/>
      </c>
      <c r="BD140" s="304">
        <f>+(BD126/AV126)^0.5-1</f>
        <v/>
      </c>
      <c r="BE140" s="304">
        <f>+(BE126/AW126)^0.5-1</f>
        <v/>
      </c>
      <c r="BF140" s="304">
        <f>+(BF126/AX126)^0.5-1</f>
        <v/>
      </c>
      <c r="BG140" s="304">
        <f>+(BG126/AY126)^0.5-1</f>
        <v/>
      </c>
      <c r="BH140" s="304">
        <f>+(BH126/AZ126)^0.5-1</f>
        <v/>
      </c>
      <c r="BI140" s="304">
        <f>+(BI126/BA126)^0.5-1</f>
        <v/>
      </c>
      <c r="BJ140" s="304">
        <f>+(BJ126/BB126)^0.5-1</f>
        <v/>
      </c>
      <c r="BK140" s="304">
        <f>+(BK126/BC126)^0.5-1</f>
        <v/>
      </c>
      <c r="BL140" s="304" t="n"/>
      <c r="BM140" s="304" t="n"/>
      <c r="BN140" s="304" t="n"/>
      <c r="BO140" s="304">
        <f>+(BO126/BM126)^0.5-1</f>
        <v/>
      </c>
      <c r="BP140" s="304">
        <f>+(BP126/BN126)^0.5-1</f>
        <v/>
      </c>
      <c r="BQ140" s="304">
        <f>+(BQ126/BO126)^0.5-1</f>
        <v/>
      </c>
      <c r="BR140" s="304">
        <f>+(BR126/BP126)^0.5-1</f>
        <v/>
      </c>
      <c r="BS140" s="304">
        <f>+(BS126/BQ126)^0.5-1</f>
        <v/>
      </c>
      <c r="BT140" s="304">
        <f>+(BT126/BR126)^0.5-1</f>
        <v/>
      </c>
      <c r="BU140" s="304">
        <f>+(BU126/BS126)^0.5-1</f>
        <v/>
      </c>
      <c r="BV140" s="304">
        <f>+(BV126/BT126)^0.5-1</f>
        <v/>
      </c>
      <c r="BW140" s="304">
        <f>+(BW126/BU126)^0.5-1</f>
        <v/>
      </c>
      <c r="BX140" s="304">
        <f>+(BX126/BV126)^0.5-1</f>
        <v/>
      </c>
      <c r="BY140" s="304">
        <f>+(BY126/BW126)^0.5-1</f>
        <v/>
      </c>
      <c r="BZ140" s="304">
        <f>+(BZ126/BX126)^0.5-1</f>
        <v/>
      </c>
      <c r="CA140" s="304">
        <f>+(CA126/BY126)^0.5-1</f>
        <v/>
      </c>
      <c r="CB140" s="304">
        <f>+(CB126/BZ126)^0.5-1</f>
        <v/>
      </c>
      <c r="CC140" s="304">
        <f>+(CC126/CA126)^0.5-1</f>
        <v/>
      </c>
      <c r="CD140" s="304">
        <f>+(CD126/CB126)^0.5-1</f>
        <v/>
      </c>
    </row>
    <row r="141">
      <c r="AN141" s="304" t="n"/>
      <c r="AO141" s="304" t="n"/>
      <c r="AP141" s="304" t="n"/>
    </row>
    <row r="142">
      <c r="B142" s="62" t="inlineStr">
        <is>
          <t>2-Year CAGR (FX-Neutral):</t>
        </is>
      </c>
    </row>
    <row r="143" ht="13.5" customHeight="1">
      <c r="B143" s="60" t="inlineStr">
        <is>
          <t>Advertising</t>
        </is>
      </c>
      <c r="P143" s="313">
        <f>+((1+P134)*(1+L134))^0.5-1</f>
        <v/>
      </c>
      <c r="Q143" s="313">
        <f>+((1+Q134)*(1+M134))^0.5-1</f>
        <v/>
      </c>
      <c r="R143" s="313">
        <f>+((1+R134)*(1+N134))^0.5-1</f>
        <v/>
      </c>
      <c r="S143" s="313">
        <f>+((1+S134)*(1+O134))^0.5-1</f>
        <v/>
      </c>
      <c r="T143" s="313">
        <f>+((1+T134)*(1+P134))^0.5-1</f>
        <v/>
      </c>
      <c r="U143" s="313">
        <f>+((1+U134)*(1+Q134))^0.5-1</f>
        <v/>
      </c>
      <c r="V143" s="313">
        <f>+((1+V134)*(1+R134))^0.5-1</f>
        <v/>
      </c>
      <c r="W143" s="313">
        <f>+((1+W134)*(1+S134))^0.5-1</f>
        <v/>
      </c>
      <c r="X143" s="313">
        <f>+((1+X134)*(1+T134))^0.5-1</f>
        <v/>
      </c>
      <c r="Y143" s="313">
        <f>+((1+Y134)*(1+U134))^0.5-1</f>
        <v/>
      </c>
      <c r="Z143" s="313">
        <f>+((1+Z134)*(1+V134))^0.5-1</f>
        <v/>
      </c>
      <c r="AA143" s="313">
        <f>+((1+AA134)*(1+W134))^0.5-1</f>
        <v/>
      </c>
      <c r="AB143" s="313">
        <f>+((1+AB134)*(1+X134))^0.5-1</f>
        <v/>
      </c>
      <c r="AC143" s="313">
        <f>+((1+AC134)*(1+Y134))^0.5-1</f>
        <v/>
      </c>
      <c r="AD143" s="313">
        <f>+((1+AD134)*(1+Z134))^0.5-1</f>
        <v/>
      </c>
      <c r="AE143" s="313">
        <f>+((1+AE134)*(1+AA134))^0.5-1</f>
        <v/>
      </c>
      <c r="AF143" s="313">
        <f>+((1+AF134)*(1+AB134))^0.5-1</f>
        <v/>
      </c>
      <c r="AG143" s="313">
        <f>+((1+AG134)*(1+AC134))^0.5-1</f>
        <v/>
      </c>
      <c r="AH143" s="313">
        <f>+((1+AH134)*(1+AD134))^0.5-1</f>
        <v/>
      </c>
      <c r="AI143" s="313">
        <f>+((1+AI134)*(1+AE134))^0.5-1</f>
        <v/>
      </c>
      <c r="AJ143" s="313">
        <f>+((1+AJ134)*(1+AF134))^0.5-1</f>
        <v/>
      </c>
      <c r="AK143" s="313">
        <f>+((1+AK134)*(1+AG134))^0.5-1</f>
        <v/>
      </c>
      <c r="AL143" s="313">
        <f>+((1+AL134)*(1+AH134))^0.5-1</f>
        <v/>
      </c>
      <c r="AM143" s="313">
        <f>+((1+AM134)*(1+AI134))^0.5-1</f>
        <v/>
      </c>
      <c r="AN143" s="313">
        <f>+((1+AN134)*(1+AJ134))^0.5-1</f>
        <v/>
      </c>
      <c r="AO143" s="313">
        <f>+((1+AO134)*(1+AK134))^0.5-1</f>
        <v/>
      </c>
      <c r="AP143" s="313">
        <f>+((1+AP134)*(1+AL134))^0.5-1</f>
        <v/>
      </c>
      <c r="AQ143" s="313">
        <f>+((1+AQ134)*(1+AM134))^0.5-1</f>
        <v/>
      </c>
      <c r="AR143" s="313">
        <f>+((1+AR134)*(1+AN134))^0.5-1</f>
        <v/>
      </c>
      <c r="AS143" s="313">
        <f>+((1+AS134)*(1+AO134))^0.5-1</f>
        <v/>
      </c>
      <c r="AT143" s="313">
        <f>+((1+AT134)*(1+AP134))^0.5-1</f>
        <v/>
      </c>
      <c r="AU143" s="313">
        <f>+((1+AU134)*(1+AQ134))^0.5-1</f>
        <v/>
      </c>
      <c r="AV143" s="313">
        <f>+((1+AV134)*(1+AR134))^0.5-1</f>
        <v/>
      </c>
      <c r="AW143" s="313">
        <f>+((1+AW134)*(1+AS134))^0.5-1</f>
        <v/>
      </c>
      <c r="AX143" s="313">
        <f>+((1+AX134)*(1+AT134))^0.5-1</f>
        <v/>
      </c>
      <c r="AY143" s="313">
        <f>+((1+AY134)*(1+AU134))^0.5-1</f>
        <v/>
      </c>
      <c r="AZ143" s="313">
        <f>+((1+AZ134)*(1+AV134))^0.5-1</f>
        <v/>
      </c>
      <c r="BA143" s="313">
        <f>+((1+BA134)*(1+AW134))^0.5-1</f>
        <v/>
      </c>
      <c r="BB143" s="313">
        <f>+((1+BB134)*(1+AX134))^0.5-1</f>
        <v/>
      </c>
      <c r="BC143" s="313">
        <f>+((1+BC134)*(1+AY134))^0.5-1</f>
        <v/>
      </c>
      <c r="BD143" s="313">
        <f>+((1+BD134)*(1+AZ134))^0.5-1</f>
        <v/>
      </c>
      <c r="BE143" s="313">
        <f>+((1+BE134)*(1+BA134))^0.5-1</f>
        <v/>
      </c>
      <c r="BF143" s="313">
        <f>+((1+BF134)*(1+BB134))^0.5-1</f>
        <v/>
      </c>
      <c r="BG143" s="313">
        <f>+((1+BG134)*(1+BC134))^0.5-1</f>
        <v/>
      </c>
      <c r="BH143" s="313">
        <f>+((1+BH134)*(1+BD134))^0.5-1</f>
        <v/>
      </c>
      <c r="BI143" s="313">
        <f>+((1+BI134)*(1+BE134))^0.5-1</f>
        <v/>
      </c>
      <c r="BJ143" s="313">
        <f>+((1+BJ134)*(1+BF134))^0.5-1</f>
        <v/>
      </c>
      <c r="BK143" s="313">
        <f>+((1+BK134)*(1+BG134))^0.5-1</f>
        <v/>
      </c>
      <c r="BS143" s="313">
        <f>+((1+BS134)*(1+BR134))^0.5-1</f>
        <v/>
      </c>
      <c r="BT143" s="313">
        <f>+((1+BT134)*(1+BS134))^0.5-1</f>
        <v/>
      </c>
      <c r="BU143" s="313">
        <f>+((1+BU134)*(1+BT134))^0.5-1</f>
        <v/>
      </c>
      <c r="BV143" s="313">
        <f>+((1+BV134)*(1+BU134))^0.5-1</f>
        <v/>
      </c>
      <c r="BW143" s="313">
        <f>+((1+BW134)*(1+BV134))^0.5-1</f>
        <v/>
      </c>
      <c r="BX143" s="313">
        <f>+((1+BX134)*(1+BW134))^0.5-1</f>
        <v/>
      </c>
      <c r="BY143" s="313">
        <f>+((1+BY134)*(1+BX134))^0.5-1</f>
        <v/>
      </c>
      <c r="BZ143" s="313">
        <f>+((1+BZ134)*(1+BY134))^0.5-1</f>
        <v/>
      </c>
      <c r="CA143" s="313">
        <f>+((1+CA134)*(1+BZ134))^0.5-1</f>
        <v/>
      </c>
      <c r="CB143" s="313">
        <f>+((1+CB134)*(1+CA134))^0.5-1</f>
        <v/>
      </c>
      <c r="CC143" s="313">
        <f>+((1+CC134)*(1+CB134))^0.5-1</f>
        <v/>
      </c>
      <c r="CD143" s="313">
        <f>+((1+CD134)*(1+CC134))^0.5-1</f>
        <v/>
      </c>
    </row>
    <row r="144">
      <c r="B144" s="101" t="inlineStr">
        <is>
          <t>Total Revenue</t>
        </is>
      </c>
      <c r="P144" s="304">
        <f>+((1+P135)*(1+L135))^0.5-1</f>
        <v/>
      </c>
      <c r="Q144" s="304">
        <f>+((1+Q135)*(1+M135))^0.5-1</f>
        <v/>
      </c>
      <c r="R144" s="304">
        <f>+((1+R135)*(1+N135))^0.5-1</f>
        <v/>
      </c>
      <c r="S144" s="304">
        <f>+((1+S135)*(1+O135))^0.5-1</f>
        <v/>
      </c>
      <c r="T144" s="304">
        <f>+((1+T135)*(1+P135))^0.5-1</f>
        <v/>
      </c>
      <c r="U144" s="304">
        <f>+((1+U135)*(1+Q135))^0.5-1</f>
        <v/>
      </c>
      <c r="V144" s="304">
        <f>+((1+V135)*(1+R135))^0.5-1</f>
        <v/>
      </c>
      <c r="W144" s="304">
        <f>+((1+W135)*(1+S135))^0.5-1</f>
        <v/>
      </c>
      <c r="X144" s="304">
        <f>+((1+X135)*(1+T135))^0.5-1</f>
        <v/>
      </c>
      <c r="Y144" s="304">
        <f>+((1+Y135)*(1+U135))^0.5-1</f>
        <v/>
      </c>
      <c r="Z144" s="304">
        <f>+((1+Z135)*(1+V135))^0.5-1</f>
        <v/>
      </c>
      <c r="AA144" s="304">
        <f>+((1+AA135)*(1+W135))^0.5-1</f>
        <v/>
      </c>
      <c r="AB144" s="304">
        <f>+((1+AB135)*(1+X135))^0.5-1</f>
        <v/>
      </c>
      <c r="AC144" s="304">
        <f>+((1+AC135)*(1+Y135))^0.5-1</f>
        <v/>
      </c>
      <c r="AD144" s="304">
        <f>+((1+AD135)*(1+Z135))^0.5-1</f>
        <v/>
      </c>
      <c r="AE144" s="304">
        <f>+((1+AE135)*(1+AA135))^0.5-1</f>
        <v/>
      </c>
      <c r="AF144" s="304">
        <f>+((1+AF135)*(1+AB135))^0.5-1</f>
        <v/>
      </c>
      <c r="AG144" s="304">
        <f>+((1+AG135)*(1+AC135))^0.5-1</f>
        <v/>
      </c>
      <c r="AH144" s="304">
        <f>+((1+AH135)*(1+AD135))^0.5-1</f>
        <v/>
      </c>
      <c r="AI144" s="304">
        <f>+((1+AI135)*(1+AE135))^0.5-1</f>
        <v/>
      </c>
      <c r="AJ144" s="304">
        <f>+((1+AJ135)*(1+AF135))^0.5-1</f>
        <v/>
      </c>
      <c r="AK144" s="304">
        <f>+((1+AK135)*(1+AG135))^0.5-1</f>
        <v/>
      </c>
      <c r="AL144" s="304">
        <f>+((1+AL135)*(1+AH135))^0.5-1</f>
        <v/>
      </c>
      <c r="AM144" s="304">
        <f>+((1+AM135)*(1+AI135))^0.5-1</f>
        <v/>
      </c>
      <c r="AN144" s="304">
        <f>+((1+AN135)*(1+AJ135))^0.5-1</f>
        <v/>
      </c>
      <c r="AO144" s="304">
        <f>+((1+AO135)*(1+AK135))^0.5-1</f>
        <v/>
      </c>
      <c r="AP144" s="304">
        <f>+((1+AP135)*(1+AL135))^0.5-1</f>
        <v/>
      </c>
      <c r="AQ144" s="304">
        <f>+((1+AQ135)*(1+AM135))^0.5-1</f>
        <v/>
      </c>
      <c r="AR144" s="304">
        <f>+((1+AR135)*(1+AN135))^0.5-1</f>
        <v/>
      </c>
      <c r="AS144" s="304">
        <f>+((1+AS135)*(1+AO135))^0.5-1</f>
        <v/>
      </c>
      <c r="AT144" s="304">
        <f>+((1+AT135)*(1+AP135))^0.5-1</f>
        <v/>
      </c>
      <c r="AU144" s="304">
        <f>+((1+AU135)*(1+AQ135))^0.5-1</f>
        <v/>
      </c>
      <c r="AV144" s="304">
        <f>+((1+AV135)*(1+AR135))^0.5-1</f>
        <v/>
      </c>
      <c r="AW144" s="304">
        <f>+((1+AW135)*(1+AS135))^0.5-1</f>
        <v/>
      </c>
      <c r="AX144" s="304">
        <f>+((1+AX135)*(1+AT135))^0.5-1</f>
        <v/>
      </c>
      <c r="AY144" s="304">
        <f>+((1+AY135)*(1+AU135))^0.5-1</f>
        <v/>
      </c>
      <c r="AZ144" s="304">
        <f>+((1+AZ135)*(1+AV135))^0.5-1</f>
        <v/>
      </c>
      <c r="BA144" s="304">
        <f>+((1+BA135)*(1+AW135))^0.5-1</f>
        <v/>
      </c>
      <c r="BB144" s="304">
        <f>+((1+BB135)*(1+AX135))^0.5-1</f>
        <v/>
      </c>
      <c r="BC144" s="304">
        <f>+((1+BC135)*(1+AY135))^0.5-1</f>
        <v/>
      </c>
      <c r="BD144" s="304">
        <f>+((1+BD135)*(1+AZ135))^0.5-1</f>
        <v/>
      </c>
      <c r="BE144" s="304">
        <f>+((1+BE135)*(1+BA135))^0.5-1</f>
        <v/>
      </c>
      <c r="BF144" s="304">
        <f>+((1+BF135)*(1+BB135))^0.5-1</f>
        <v/>
      </c>
      <c r="BG144" s="304">
        <f>+((1+BG135)*(1+BC135))^0.5-1</f>
        <v/>
      </c>
      <c r="BH144" s="304">
        <f>+((1+BH135)*(1+BD135))^0.5-1</f>
        <v/>
      </c>
      <c r="BI144" s="304">
        <f>+((1+BI135)*(1+BE135))^0.5-1</f>
        <v/>
      </c>
      <c r="BJ144" s="304">
        <f>+((1+BJ135)*(1+BF135))^0.5-1</f>
        <v/>
      </c>
      <c r="BK144" s="304">
        <f>+((1+BK135)*(1+BG135))^0.5-1</f>
        <v/>
      </c>
      <c r="BS144" s="304">
        <f>+((1+BS135)*(1+BR135))^0.5-1</f>
        <v/>
      </c>
      <c r="BT144" s="304">
        <f>+((1+BT135)*(1+BS135))^0.5-1</f>
        <v/>
      </c>
      <c r="BU144" s="304">
        <f>+((1+BU135)*(1+BT135))^0.5-1</f>
        <v/>
      </c>
      <c r="BV144" s="304">
        <f>+((1+BV135)*(1+BU135))^0.5-1</f>
        <v/>
      </c>
      <c r="BW144" s="304">
        <f>+((1+BW135)*(1+BV135))^0.5-1</f>
        <v/>
      </c>
      <c r="BX144" s="304">
        <f>+((1+BX135)*(1+BW135))^0.5-1</f>
        <v/>
      </c>
      <c r="BY144" s="304">
        <f>+((1+BY135)*(1+BX135))^0.5-1</f>
        <v/>
      </c>
      <c r="BZ144" s="304">
        <f>+((1+BZ135)*(1+BY135))^0.5-1</f>
        <v/>
      </c>
      <c r="CA144" s="304">
        <f>+((1+CA135)*(1+BZ135))^0.5-1</f>
        <v/>
      </c>
      <c r="CB144" s="304">
        <f>+((1+CB135)*(1+CA135))^0.5-1</f>
        <v/>
      </c>
      <c r="CC144" s="304">
        <f>+((1+CC135)*(1+CB135))^0.5-1</f>
        <v/>
      </c>
      <c r="CD144" s="304">
        <f>+((1+CD135)*(1+CC135))^0.5-1</f>
        <v/>
      </c>
    </row>
    <row r="145">
      <c r="B145" s="101" t="n"/>
      <c r="P145" s="304" t="n"/>
      <c r="Q145" s="304" t="n"/>
      <c r="R145" s="304" t="n"/>
      <c r="S145" s="304" t="n"/>
      <c r="T145" s="304" t="n"/>
      <c r="U145" s="304" t="n"/>
      <c r="V145" s="304" t="n"/>
      <c r="W145" s="304" t="n"/>
      <c r="X145" s="304" t="n"/>
      <c r="Y145" s="304" t="n"/>
      <c r="Z145" s="304" t="n"/>
      <c r="AA145" s="304" t="n"/>
      <c r="AB145" s="304" t="n"/>
      <c r="AC145" s="304" t="n"/>
      <c r="AD145" s="304" t="n"/>
      <c r="AE145" s="304" t="n"/>
      <c r="AF145" s="304" t="n"/>
      <c r="AG145" s="304" t="n"/>
      <c r="AH145" s="304" t="n"/>
      <c r="AI145" s="304" t="n"/>
      <c r="AJ145" s="304" t="n"/>
      <c r="AK145" s="304" t="n"/>
      <c r="AL145" s="304" t="n"/>
      <c r="AM145" s="304" t="n"/>
      <c r="AN145" s="304" t="n"/>
      <c r="AO145" s="304" t="n"/>
      <c r="AP145" s="304" t="n"/>
      <c r="AQ145" s="304" t="n"/>
      <c r="AR145" s="304" t="n"/>
      <c r="AS145" s="304" t="n"/>
      <c r="AT145" s="304" t="n"/>
      <c r="AU145" s="304" t="n"/>
      <c r="AV145" s="304" t="n"/>
      <c r="AW145" s="304" t="n"/>
      <c r="AX145" s="304" t="n"/>
      <c r="AY145" s="304" t="n"/>
      <c r="AZ145" s="304" t="n"/>
      <c r="BA145" s="304" t="n"/>
      <c r="BB145" s="304" t="n"/>
      <c r="BC145" s="304" t="n"/>
      <c r="BD145" s="304" t="n"/>
      <c r="BE145" s="304" t="n"/>
      <c r="BF145" s="304" t="n"/>
      <c r="BG145" s="304" t="n"/>
      <c r="BH145" s="304" t="n"/>
      <c r="BI145" s="304" t="n"/>
      <c r="BJ145" s="304" t="n"/>
      <c r="BK145" s="304" t="n"/>
      <c r="BS145" s="304" t="n"/>
      <c r="BT145" s="304" t="n"/>
      <c r="BU145" s="304" t="n"/>
      <c r="BV145" s="304" t="n"/>
      <c r="BW145" s="304" t="n"/>
      <c r="BX145" s="304" t="n"/>
      <c r="BY145" s="304" t="n"/>
      <c r="BZ145" s="304" t="n"/>
    </row>
    <row r="146">
      <c r="B146" s="62" t="inlineStr">
        <is>
          <t>Q/Q % Change</t>
        </is>
      </c>
      <c r="P146" s="304" t="n"/>
      <c r="Q146" s="304" t="n"/>
      <c r="R146" s="304" t="n"/>
      <c r="S146" s="304" t="n"/>
      <c r="T146" s="304" t="n"/>
      <c r="U146" s="304" t="n"/>
      <c r="V146" s="304" t="n"/>
      <c r="W146" s="304" t="n"/>
      <c r="X146" s="304" t="n"/>
      <c r="Y146" s="304" t="n"/>
      <c r="Z146" s="304" t="n"/>
      <c r="AA146" s="304" t="n"/>
      <c r="AB146" s="304" t="n"/>
      <c r="AC146" s="304" t="n"/>
      <c r="AD146" s="304" t="n"/>
      <c r="AE146" s="304" t="n"/>
      <c r="AF146" s="304" t="n"/>
      <c r="AG146" s="304" t="n"/>
      <c r="AH146" s="304" t="n"/>
      <c r="AI146" s="304" t="n"/>
      <c r="AJ146" s="304" t="n"/>
      <c r="AK146" s="304" t="n"/>
      <c r="AL146" s="304" t="n"/>
      <c r="AM146" s="304" t="n"/>
      <c r="AN146" s="304" t="n"/>
      <c r="AO146" s="304" t="n"/>
      <c r="AP146" s="304" t="n"/>
      <c r="AQ146" s="304" t="n"/>
      <c r="AR146" s="304" t="n"/>
      <c r="AS146" s="304" t="n"/>
      <c r="AT146" s="304" t="n"/>
      <c r="AU146" s="304" t="n"/>
      <c r="AV146" s="304" t="n"/>
      <c r="AW146" s="304" t="n"/>
      <c r="AX146" s="304" t="n"/>
      <c r="AY146" s="304" t="n"/>
      <c r="AZ146" s="304" t="n"/>
      <c r="BA146" s="304" t="n"/>
      <c r="BB146" s="304" t="n"/>
      <c r="BC146" s="304" t="n"/>
      <c r="BD146" s="304" t="n"/>
      <c r="BE146" s="304" t="n"/>
      <c r="BF146" s="304" t="n"/>
      <c r="BG146" s="304" t="n"/>
      <c r="BH146" s="304" t="n"/>
      <c r="BI146" s="304" t="n"/>
      <c r="BJ146" s="304" t="n"/>
      <c r="BK146" s="304" t="n"/>
      <c r="BS146" s="304" t="n"/>
      <c r="BT146" s="304" t="n"/>
      <c r="BU146" s="304" t="n"/>
      <c r="BV146" s="304" t="n"/>
      <c r="BW146" s="304" t="n"/>
      <c r="BX146" s="304" t="n"/>
      <c r="BY146" s="304" t="n"/>
      <c r="BZ146" s="304" t="n"/>
    </row>
    <row r="147">
      <c r="B147" s="60" t="inlineStr">
        <is>
          <t>Advertising</t>
        </is>
      </c>
      <c r="E147" s="304">
        <f>+E124/D124-1</f>
        <v/>
      </c>
      <c r="F147" s="304">
        <f>+F124/E124-1</f>
        <v/>
      </c>
      <c r="G147" s="304">
        <f>+G124/F124-1</f>
        <v/>
      </c>
      <c r="H147" s="304">
        <f>+H124/G124-1</f>
        <v/>
      </c>
      <c r="I147" s="304">
        <f>+I124/H124-1</f>
        <v/>
      </c>
      <c r="J147" s="304">
        <f>+J124/I124-1</f>
        <v/>
      </c>
      <c r="K147" s="304">
        <f>+K124/J124-1</f>
        <v/>
      </c>
      <c r="L147" s="304">
        <f>+L124/K124-1</f>
        <v/>
      </c>
      <c r="M147" s="304">
        <f>+M124/L124-1</f>
        <v/>
      </c>
      <c r="N147" s="304">
        <f>+N124/M124-1</f>
        <v/>
      </c>
      <c r="O147" s="304">
        <f>+O124/N124-1</f>
        <v/>
      </c>
      <c r="P147" s="304">
        <f>+P124/O124-1</f>
        <v/>
      </c>
      <c r="Q147" s="304">
        <f>+Q124/P124-1</f>
        <v/>
      </c>
      <c r="R147" s="304">
        <f>+R124/Q124-1</f>
        <v/>
      </c>
      <c r="S147" s="304">
        <f>+S124/R124-1</f>
        <v/>
      </c>
      <c r="T147" s="304">
        <f>+T124/S124-1</f>
        <v/>
      </c>
      <c r="U147" s="304">
        <f>+U124/T124-1</f>
        <v/>
      </c>
      <c r="V147" s="304">
        <f>+V124/U124-1</f>
        <v/>
      </c>
      <c r="W147" s="304">
        <f>+W124/V124-1</f>
        <v/>
      </c>
      <c r="X147" s="304">
        <f>+X124/W124-1</f>
        <v/>
      </c>
      <c r="Y147" s="304">
        <f>+Y124/X124-1</f>
        <v/>
      </c>
      <c r="Z147" s="304">
        <f>+Z124/Y124-1</f>
        <v/>
      </c>
      <c r="AA147" s="304">
        <f>+AA124/Z124-1</f>
        <v/>
      </c>
      <c r="AB147" s="304">
        <f>+AB124/AA124-1</f>
        <v/>
      </c>
      <c r="AC147" s="304">
        <f>+AC124/AB124-1</f>
        <v/>
      </c>
      <c r="AD147" s="304">
        <f>+AD124/AC124-1</f>
        <v/>
      </c>
      <c r="AE147" s="304">
        <f>+AE124/AD124-1</f>
        <v/>
      </c>
      <c r="AF147" s="304">
        <f>+AF124/AE124-1</f>
        <v/>
      </c>
      <c r="AG147" s="304">
        <f>+AG124/AF124-1</f>
        <v/>
      </c>
      <c r="AH147" s="304">
        <f>+AH124/AG124-1</f>
        <v/>
      </c>
      <c r="AI147" s="304">
        <f>+AI124/AH124-1</f>
        <v/>
      </c>
      <c r="AJ147" s="304">
        <f>+AJ124/AI124-1</f>
        <v/>
      </c>
      <c r="AK147" s="304">
        <f>+AK124/AJ124-1</f>
        <v/>
      </c>
      <c r="AL147" s="304">
        <f>+AL124/AK124-1</f>
        <v/>
      </c>
      <c r="AM147" s="304">
        <f>+AM124/AL124-1</f>
        <v/>
      </c>
      <c r="AN147" s="304">
        <f>+AN124/AM124-1</f>
        <v/>
      </c>
      <c r="AO147" s="304">
        <f>+AO124/AN124-1</f>
        <v/>
      </c>
      <c r="AP147" s="304">
        <f>+AP124/AO124-1</f>
        <v/>
      </c>
      <c r="AQ147" s="304">
        <f>+AQ124/AP124-1</f>
        <v/>
      </c>
      <c r="AR147" s="304">
        <f>+AR124/AQ124-1</f>
        <v/>
      </c>
      <c r="AS147" s="304">
        <f>+AS124/AR124-1</f>
        <v/>
      </c>
      <c r="AT147" s="304">
        <f>+AT124/AS124-1</f>
        <v/>
      </c>
      <c r="AU147" s="304">
        <f>+AU124/AT124-1</f>
        <v/>
      </c>
      <c r="AV147" s="304">
        <f>+AV124/AU124-1</f>
        <v/>
      </c>
      <c r="AW147" s="304">
        <f>+AW124/AV124-1</f>
        <v/>
      </c>
      <c r="AX147" s="304">
        <f>+AX124/AW124-1</f>
        <v/>
      </c>
      <c r="AY147" s="304">
        <f>+AY124/AX124-1</f>
        <v/>
      </c>
      <c r="AZ147" s="304">
        <f>+AZ124/AY124-1</f>
        <v/>
      </c>
      <c r="BA147" s="304">
        <f>+BA124/AZ124-1</f>
        <v/>
      </c>
      <c r="BB147" s="304">
        <f>+BB124/BA124-1</f>
        <v/>
      </c>
      <c r="BC147" s="304">
        <f>+BC124/BB124-1</f>
        <v/>
      </c>
      <c r="BD147" s="304">
        <f>+BD124/BC124-1</f>
        <v/>
      </c>
      <c r="BE147" s="304">
        <f>+BE124/BD124-1</f>
        <v/>
      </c>
      <c r="BF147" s="304">
        <f>+BF124/BE124-1</f>
        <v/>
      </c>
      <c r="BG147" s="304">
        <f>+BG124/BF124-1</f>
        <v/>
      </c>
      <c r="BH147" s="304">
        <f>+BH124/BG124-1</f>
        <v/>
      </c>
      <c r="BI147" s="304">
        <f>+BI124/BH124-1</f>
        <v/>
      </c>
      <c r="BJ147" s="304">
        <f>+BJ124/BI124-1</f>
        <v/>
      </c>
      <c r="BK147" s="304">
        <f>+BK124/BJ124-1</f>
        <v/>
      </c>
      <c r="BS147" s="304" t="n"/>
      <c r="BT147" s="304" t="n"/>
      <c r="BU147" s="304" t="n"/>
      <c r="BV147" s="304" t="n"/>
      <c r="BW147" s="304" t="n"/>
      <c r="BX147" s="304" t="n"/>
      <c r="BY147" s="304" t="n"/>
      <c r="BZ147" s="304" t="n"/>
    </row>
    <row r="148" ht="13.5" customHeight="1">
      <c r="B148" s="60" t="inlineStr">
        <is>
          <t>Payments and Other Fees</t>
        </is>
      </c>
      <c r="E148" s="313">
        <f>+E125/D125-1</f>
        <v/>
      </c>
      <c r="F148" s="313">
        <f>+F125/E125-1</f>
        <v/>
      </c>
      <c r="G148" s="313">
        <f>+G125/F125-1</f>
        <v/>
      </c>
      <c r="H148" s="313">
        <f>+H125/G125-1</f>
        <v/>
      </c>
      <c r="I148" s="313">
        <f>+I125/H125-1</f>
        <v/>
      </c>
      <c r="J148" s="313">
        <f>+J125/I125-1</f>
        <v/>
      </c>
      <c r="K148" s="313">
        <f>+K125/J125-1</f>
        <v/>
      </c>
      <c r="L148" s="313">
        <f>+L125/K125-1</f>
        <v/>
      </c>
      <c r="M148" s="313">
        <f>+M125/L125-1</f>
        <v/>
      </c>
      <c r="N148" s="313">
        <f>+N125/M125-1</f>
        <v/>
      </c>
      <c r="O148" s="313">
        <f>+O125/N125-1</f>
        <v/>
      </c>
      <c r="P148" s="313">
        <f>+P125/O125-1</f>
        <v/>
      </c>
      <c r="Q148" s="313">
        <f>+Q125/P125-1</f>
        <v/>
      </c>
      <c r="R148" s="313">
        <f>+R125/Q125-1</f>
        <v/>
      </c>
      <c r="S148" s="313">
        <f>+S125/R125-1</f>
        <v/>
      </c>
      <c r="T148" s="313">
        <f>+T125/S125-1</f>
        <v/>
      </c>
      <c r="U148" s="313">
        <f>+U125/T125-1</f>
        <v/>
      </c>
      <c r="V148" s="313">
        <f>+V125/U125-1</f>
        <v/>
      </c>
      <c r="W148" s="313">
        <f>+W125/V125-1</f>
        <v/>
      </c>
      <c r="X148" s="313">
        <f>+X125/W125-1</f>
        <v/>
      </c>
      <c r="Y148" s="313">
        <f>+Y125/X125-1</f>
        <v/>
      </c>
      <c r="Z148" s="313">
        <f>+Z125/Y125-1</f>
        <v/>
      </c>
      <c r="AA148" s="313">
        <f>+AA125/Z125-1</f>
        <v/>
      </c>
      <c r="AB148" s="313">
        <f>+AB125/AA125-1</f>
        <v/>
      </c>
      <c r="AC148" s="313">
        <f>+AC125/AB125-1</f>
        <v/>
      </c>
      <c r="AD148" s="313">
        <f>+AD125/AC125-1</f>
        <v/>
      </c>
      <c r="AE148" s="313">
        <f>+AE125/AD125-1</f>
        <v/>
      </c>
      <c r="AF148" s="313">
        <f>+AF125/AE125-1</f>
        <v/>
      </c>
      <c r="AG148" s="313">
        <f>+AG125/AF125-1</f>
        <v/>
      </c>
      <c r="AH148" s="313">
        <f>+AH125/AG125-1</f>
        <v/>
      </c>
      <c r="AI148" s="313">
        <f>+AI125/AH125-1</f>
        <v/>
      </c>
      <c r="AJ148" s="313">
        <f>+AJ125/AI125-1</f>
        <v/>
      </c>
      <c r="AK148" s="313">
        <f>+AK125/AJ125-1</f>
        <v/>
      </c>
      <c r="AL148" s="313">
        <f>+AL125/AK125-1</f>
        <v/>
      </c>
      <c r="AM148" s="313">
        <f>+AM125/AL125-1</f>
        <v/>
      </c>
      <c r="AN148" s="313">
        <f>+AN125/AM125-1</f>
        <v/>
      </c>
      <c r="AO148" s="313">
        <f>+AO125/AN125-1</f>
        <v/>
      </c>
      <c r="AP148" s="313">
        <f>+AP125/AO125-1</f>
        <v/>
      </c>
      <c r="AQ148" s="313">
        <f>+AQ125/AP125-1</f>
        <v/>
      </c>
      <c r="AR148" s="313">
        <f>+AR125/AQ125-1</f>
        <v/>
      </c>
      <c r="AS148" s="313">
        <f>+AS125/AR125-1</f>
        <v/>
      </c>
      <c r="AT148" s="313">
        <f>+AT125/AS125-1</f>
        <v/>
      </c>
      <c r="AU148" s="313">
        <f>+AU125/AT125-1</f>
        <v/>
      </c>
      <c r="AV148" s="313">
        <f>+AV125/AU125-1</f>
        <v/>
      </c>
      <c r="AW148" s="313">
        <f>+AW125/AV125-1</f>
        <v/>
      </c>
      <c r="AX148" s="313">
        <f>+AX125/AW125-1</f>
        <v/>
      </c>
      <c r="AY148" s="313">
        <f>+AY125/AX125-1</f>
        <v/>
      </c>
      <c r="AZ148" s="313">
        <f>+AZ125/AY125-1</f>
        <v/>
      </c>
      <c r="BA148" s="313">
        <f>+BA125/AZ125-1</f>
        <v/>
      </c>
      <c r="BB148" s="313">
        <f>+BB125/BA125-1</f>
        <v/>
      </c>
      <c r="BC148" s="313">
        <f>+BC125/BB125-1</f>
        <v/>
      </c>
      <c r="BD148" s="313">
        <f>+BD125/BC125-1</f>
        <v/>
      </c>
      <c r="BE148" s="313">
        <f>+BE125/BD125-1</f>
        <v/>
      </c>
      <c r="BF148" s="313">
        <f>+BF125/BE125-1</f>
        <v/>
      </c>
      <c r="BG148" s="313">
        <f>+BG125/BF125-1</f>
        <v/>
      </c>
      <c r="BH148" s="313">
        <f>+BH125/BG125-1</f>
        <v/>
      </c>
      <c r="BI148" s="313">
        <f>+BI125/BH125-1</f>
        <v/>
      </c>
      <c r="BJ148" s="313">
        <f>+BJ125/BI125-1</f>
        <v/>
      </c>
      <c r="BK148" s="313">
        <f>+BK125/BJ125-1</f>
        <v/>
      </c>
      <c r="BS148" s="304" t="n"/>
      <c r="BT148" s="304" t="n"/>
      <c r="BU148" s="304" t="n"/>
      <c r="BV148" s="304" t="n"/>
      <c r="BW148" s="304" t="n"/>
      <c r="BX148" s="304" t="n"/>
      <c r="BY148" s="304" t="n"/>
      <c r="BZ148" s="304" t="n"/>
    </row>
    <row r="149">
      <c r="B149" s="101" t="inlineStr">
        <is>
          <t>Total Revenue</t>
        </is>
      </c>
      <c r="E149" s="304">
        <f>+E126/D126-1</f>
        <v/>
      </c>
      <c r="F149" s="304">
        <f>+F126/E126-1</f>
        <v/>
      </c>
      <c r="G149" s="304">
        <f>+G126/F126-1</f>
        <v/>
      </c>
      <c r="H149" s="304">
        <f>+H126/G126-1</f>
        <v/>
      </c>
      <c r="I149" s="304">
        <f>+I126/H126-1</f>
        <v/>
      </c>
      <c r="J149" s="304">
        <f>+J126/I126-1</f>
        <v/>
      </c>
      <c r="K149" s="304">
        <f>+K126/J126-1</f>
        <v/>
      </c>
      <c r="L149" s="304">
        <f>+L126/K126-1</f>
        <v/>
      </c>
      <c r="M149" s="304">
        <f>+M126/L126-1</f>
        <v/>
      </c>
      <c r="N149" s="304">
        <f>+N126/M126-1</f>
        <v/>
      </c>
      <c r="O149" s="304">
        <f>+O126/N126-1</f>
        <v/>
      </c>
      <c r="P149" s="304">
        <f>+P126/O126-1</f>
        <v/>
      </c>
      <c r="Q149" s="304">
        <f>+Q126/P126-1</f>
        <v/>
      </c>
      <c r="R149" s="304">
        <f>+R126/Q126-1</f>
        <v/>
      </c>
      <c r="S149" s="304">
        <f>+S126/R126-1</f>
        <v/>
      </c>
      <c r="T149" s="304">
        <f>+T126/S126-1</f>
        <v/>
      </c>
      <c r="U149" s="304">
        <f>+U126/T126-1</f>
        <v/>
      </c>
      <c r="V149" s="304">
        <f>+V126/U126-1</f>
        <v/>
      </c>
      <c r="W149" s="304">
        <f>+W126/V126-1</f>
        <v/>
      </c>
      <c r="X149" s="304">
        <f>+X126/W126-1</f>
        <v/>
      </c>
      <c r="Y149" s="304">
        <f>+Y126/X126-1</f>
        <v/>
      </c>
      <c r="Z149" s="304">
        <f>+Z126/Y126-1</f>
        <v/>
      </c>
      <c r="AA149" s="304">
        <f>+AA126/Z126-1</f>
        <v/>
      </c>
      <c r="AB149" s="304">
        <f>+AB126/AA126-1</f>
        <v/>
      </c>
      <c r="AC149" s="304">
        <f>+AC126/AB126-1</f>
        <v/>
      </c>
      <c r="AD149" s="304">
        <f>+AD126/AC126-1</f>
        <v/>
      </c>
      <c r="AE149" s="304">
        <f>+AE126/AD126-1</f>
        <v/>
      </c>
      <c r="AF149" s="304">
        <f>+AF126/AE126-1</f>
        <v/>
      </c>
      <c r="AG149" s="304">
        <f>+AG126/AF126-1</f>
        <v/>
      </c>
      <c r="AH149" s="304">
        <f>+AH126/AG126-1</f>
        <v/>
      </c>
      <c r="AI149" s="304">
        <f>+AI126/AH126-1</f>
        <v/>
      </c>
      <c r="AJ149" s="304">
        <f>+AJ126/AI126-1</f>
        <v/>
      </c>
      <c r="AK149" s="304">
        <f>+AK126/AJ126-1</f>
        <v/>
      </c>
      <c r="AL149" s="304">
        <f>+AL126/AK126-1</f>
        <v/>
      </c>
      <c r="AM149" s="304">
        <f>+AM126/AL126-1</f>
        <v/>
      </c>
      <c r="AN149" s="304">
        <f>+AN126/AM126-1</f>
        <v/>
      </c>
      <c r="AO149" s="304">
        <f>+AO126/AN126-1</f>
        <v/>
      </c>
      <c r="AP149" s="304">
        <f>+AP126/AO126-1</f>
        <v/>
      </c>
      <c r="AQ149" s="304">
        <f>+AQ126/AP126-1</f>
        <v/>
      </c>
      <c r="AR149" s="304">
        <f>+AR126/AQ126-1</f>
        <v/>
      </c>
      <c r="AS149" s="304">
        <f>+AS126/AR126-1</f>
        <v/>
      </c>
      <c r="AT149" s="304">
        <f>+AT126/AS126-1</f>
        <v/>
      </c>
      <c r="AU149" s="304">
        <f>+AU126/AT126-1</f>
        <v/>
      </c>
      <c r="AV149" s="304">
        <f>+AV126/AU126-1</f>
        <v/>
      </c>
      <c r="AW149" s="304">
        <f>+AW126/AV126-1</f>
        <v/>
      </c>
      <c r="AX149" s="304">
        <f>+AX126/AW126-1</f>
        <v/>
      </c>
      <c r="AY149" s="304">
        <f>+AY126/AX126-1</f>
        <v/>
      </c>
      <c r="AZ149" s="304">
        <f>+AZ126/AY126-1</f>
        <v/>
      </c>
      <c r="BA149" s="304">
        <f>+BA126/AZ126-1</f>
        <v/>
      </c>
      <c r="BB149" s="304">
        <f>+BB126/BA126-1</f>
        <v/>
      </c>
      <c r="BC149" s="304">
        <f>+BC126/BB126-1</f>
        <v/>
      </c>
      <c r="BD149" s="304">
        <f>+BD126/BC126-1</f>
        <v/>
      </c>
      <c r="BE149" s="304">
        <f>+BE126/BD126-1</f>
        <v/>
      </c>
      <c r="BF149" s="304">
        <f>+BF126/BE126-1</f>
        <v/>
      </c>
      <c r="BG149" s="304">
        <f>+BG126/BF126-1</f>
        <v/>
      </c>
      <c r="BH149" s="304">
        <f>+BH126/BG126-1</f>
        <v/>
      </c>
      <c r="BI149" s="304">
        <f>+BI126/BH126-1</f>
        <v/>
      </c>
      <c r="BJ149" s="304">
        <f>+BJ126/BI126-1</f>
        <v/>
      </c>
      <c r="BK149" s="304">
        <f>+BK126/BJ126-1</f>
        <v/>
      </c>
      <c r="BS149" s="304" t="n"/>
      <c r="BT149" s="304" t="n"/>
      <c r="BU149" s="304" t="n"/>
      <c r="BV149" s="304" t="n"/>
      <c r="BW149" s="304" t="n"/>
      <c r="BX149" s="304" t="n"/>
      <c r="BY149" s="304" t="n"/>
      <c r="BZ149" s="304" t="n"/>
    </row>
    <row r="150">
      <c r="B150" s="101" t="n"/>
      <c r="E150" s="304" t="n"/>
      <c r="F150" s="304" t="n"/>
      <c r="G150" s="304" t="n"/>
      <c r="H150" s="304" t="n"/>
      <c r="I150" s="304" t="n"/>
      <c r="J150" s="304" t="n"/>
      <c r="K150" s="304" t="n"/>
      <c r="L150" s="304" t="n"/>
      <c r="M150" s="304" t="n"/>
      <c r="N150" s="304" t="n"/>
      <c r="O150" s="304" t="n"/>
      <c r="P150" s="304" t="n"/>
      <c r="Q150" s="304" t="n"/>
      <c r="R150" s="304" t="n"/>
      <c r="S150" s="304" t="n"/>
      <c r="T150" s="304" t="n"/>
      <c r="U150" s="304" t="n"/>
      <c r="V150" s="304" t="n"/>
      <c r="W150" s="304" t="n"/>
      <c r="X150" s="304" t="n"/>
      <c r="Y150" s="304" t="n"/>
      <c r="Z150" s="304" t="n"/>
      <c r="AA150" s="304" t="n"/>
      <c r="AB150" s="304" t="n"/>
      <c r="AC150" s="304" t="n"/>
      <c r="AD150" s="304" t="n"/>
      <c r="AE150" s="304" t="n"/>
      <c r="AF150" s="304" t="n"/>
      <c r="AG150" s="304" t="n"/>
      <c r="AH150" s="304" t="n"/>
      <c r="AI150" s="304" t="n"/>
      <c r="AJ150" s="304" t="n"/>
      <c r="AK150" s="304" t="n"/>
      <c r="AL150" s="304" t="n"/>
      <c r="AM150" s="304" t="n"/>
      <c r="AN150" s="304" t="n"/>
      <c r="AO150" s="304" t="n"/>
      <c r="AP150" s="304" t="n"/>
      <c r="AQ150" s="304" t="n"/>
      <c r="AR150" s="304" t="n"/>
      <c r="AS150" s="304" t="n"/>
      <c r="AT150" s="304" t="n"/>
      <c r="AU150" s="304" t="n"/>
      <c r="AV150" s="304" t="n"/>
      <c r="AW150" s="304" t="n"/>
      <c r="AX150" s="304" t="n"/>
      <c r="AY150" s="304" t="n"/>
      <c r="AZ150" s="304" t="n"/>
      <c r="BA150" s="304" t="n"/>
      <c r="BB150" s="304" t="n"/>
      <c r="BC150" s="304" t="n"/>
      <c r="BD150" s="304" t="n"/>
      <c r="BE150" s="304" t="n"/>
      <c r="BF150" s="304" t="n"/>
      <c r="BG150" s="304" t="n"/>
      <c r="BH150" s="304" t="n"/>
      <c r="BI150" s="304" t="n"/>
      <c r="BJ150" s="304" t="n"/>
      <c r="BK150" s="304" t="n"/>
      <c r="BS150" s="304" t="n"/>
      <c r="BT150" s="304" t="n"/>
      <c r="BU150" s="304" t="n"/>
      <c r="BV150" s="304" t="n"/>
      <c r="BW150" s="304" t="n"/>
      <c r="BX150" s="304" t="n"/>
      <c r="BY150" s="304" t="n"/>
      <c r="BZ150" s="304" t="n"/>
    </row>
    <row r="151">
      <c r="B151" s="62" t="inlineStr">
        <is>
          <t>Q/Q % Change (FX-Neutral)</t>
        </is>
      </c>
      <c r="E151" s="304" t="n"/>
      <c r="F151" s="304" t="n"/>
      <c r="G151" s="304" t="n"/>
      <c r="H151" s="304" t="n"/>
      <c r="I151" s="304" t="n"/>
      <c r="J151" s="304" t="n"/>
      <c r="K151" s="304" t="n"/>
      <c r="L151" s="304" t="n"/>
      <c r="M151" s="304" t="n"/>
      <c r="N151" s="304" t="n"/>
      <c r="O151" s="304" t="n"/>
      <c r="P151" s="304" t="n"/>
      <c r="Q151" s="304" t="n"/>
      <c r="R151" s="304" t="n"/>
      <c r="S151" s="304" t="n"/>
      <c r="T151" s="304" t="n"/>
      <c r="U151" s="304" t="n"/>
      <c r="V151" s="304" t="n"/>
      <c r="W151" s="304" t="n"/>
      <c r="X151" s="304" t="n"/>
      <c r="Y151" s="304" t="n"/>
      <c r="Z151" s="304" t="n"/>
      <c r="AA151" s="304" t="n"/>
      <c r="AB151" s="304" t="n"/>
      <c r="AC151" s="304" t="n"/>
      <c r="AD151" s="304" t="n"/>
      <c r="AE151" s="304" t="n"/>
      <c r="AF151" s="304" t="n"/>
      <c r="AG151" s="304" t="n"/>
      <c r="AH151" s="304" t="n"/>
      <c r="AI151" s="304" t="n"/>
      <c r="AJ151" s="304" t="n"/>
      <c r="AK151" s="304" t="n"/>
      <c r="AL151" s="304" t="n"/>
      <c r="AM151" s="304" t="n"/>
      <c r="AN151" s="304" t="n"/>
      <c r="AO151" s="304" t="n"/>
      <c r="AP151" s="304" t="n"/>
      <c r="AQ151" s="304" t="n"/>
      <c r="AR151" s="304" t="n"/>
      <c r="AS151" s="304" t="n"/>
      <c r="AT151" s="304" t="n"/>
      <c r="AU151" s="304" t="n"/>
      <c r="AV151" s="304" t="n"/>
      <c r="AW151" s="304" t="n"/>
      <c r="AX151" s="304" t="n"/>
      <c r="AY151" s="304" t="n"/>
      <c r="AZ151" s="304" t="n"/>
      <c r="BA151" s="304" t="n"/>
      <c r="BB151" s="304" t="n"/>
      <c r="BC151" s="304" t="n"/>
      <c r="BD151" s="304" t="n"/>
      <c r="BE151" s="304" t="n"/>
      <c r="BF151" s="304" t="n"/>
      <c r="BG151" s="304" t="n"/>
      <c r="BH151" s="304" t="n"/>
      <c r="BI151" s="304" t="n"/>
      <c r="BJ151" s="304" t="n"/>
      <c r="BK151" s="304" t="n"/>
      <c r="BS151" s="304" t="n"/>
      <c r="BT151" s="304" t="n"/>
      <c r="BU151" s="304" t="n"/>
      <c r="BV151" s="304" t="n"/>
      <c r="BW151" s="304" t="n"/>
      <c r="BX151" s="304" t="n"/>
      <c r="BY151" s="304" t="n"/>
      <c r="BZ151" s="304" t="n"/>
    </row>
    <row r="152" ht="13.5" customHeight="1">
      <c r="B152" s="60" t="inlineStr">
        <is>
          <t>Advertising</t>
        </is>
      </c>
      <c r="E152" s="304" t="n"/>
      <c r="F152" s="304" t="n"/>
      <c r="G152" s="304" t="n"/>
      <c r="H152" s="313">
        <f>+(1+H147)/(1+H$644)-1</f>
        <v/>
      </c>
      <c r="I152" s="313">
        <f>+(1+I147)/(1+I$644)-1</f>
        <v/>
      </c>
      <c r="J152" s="313">
        <f>+(1+J147)/(1+J$644)-1</f>
        <v/>
      </c>
      <c r="K152" s="313">
        <f>+(1+K147)/(1+K$644)-1</f>
        <v/>
      </c>
      <c r="L152" s="313">
        <f>+(1+L147)/(1+L$644)-1</f>
        <v/>
      </c>
      <c r="M152" s="313">
        <f>+(1+M147)/(1+M$644)-1</f>
        <v/>
      </c>
      <c r="N152" s="313">
        <f>+(1+N147)/(1+N$644)-1</f>
        <v/>
      </c>
      <c r="O152" s="313">
        <f>+(1+O147)/(1+O$644)-1</f>
        <v/>
      </c>
      <c r="P152" s="313">
        <f>+(1+P147)/(1+P$644)-1</f>
        <v/>
      </c>
      <c r="Q152" s="313">
        <f>+(1+Q147)/(1+Q$644)-1</f>
        <v/>
      </c>
      <c r="R152" s="313">
        <f>+(1+R147)/(1+R$644)-1</f>
        <v/>
      </c>
      <c r="S152" s="313">
        <f>+(1+S147)/(1+S$644)-1</f>
        <v/>
      </c>
      <c r="T152" s="313">
        <f>+(1+T147)/(1+T$644)-1</f>
        <v/>
      </c>
      <c r="U152" s="313">
        <f>+(1+U147)/(1+U$644)-1</f>
        <v/>
      </c>
      <c r="V152" s="313">
        <f>+(1+V147)/(1+V$644)-1</f>
        <v/>
      </c>
      <c r="W152" s="313">
        <f>+(1+W147)/(1+W$644)-1</f>
        <v/>
      </c>
      <c r="X152" s="313">
        <f>+(1+X147)/(1+X$644)-1</f>
        <v/>
      </c>
      <c r="Y152" s="313">
        <f>+(1+Y147)/(1+Y$644)-1</f>
        <v/>
      </c>
      <c r="Z152" s="313">
        <f>+(1+Z147)/(1+Z$644)-1</f>
        <v/>
      </c>
      <c r="AA152" s="313">
        <f>+(1+AA147)/(1+AA$644)-1</f>
        <v/>
      </c>
      <c r="AB152" s="313">
        <f>+(1+AB147)/(1+AB$644)-1</f>
        <v/>
      </c>
      <c r="AC152" s="313">
        <f>+(1+AC147)/(1+AC$644)-1</f>
        <v/>
      </c>
      <c r="AD152" s="313">
        <f>+(1+AD147)/(1+AD$644)-1</f>
        <v/>
      </c>
      <c r="AE152" s="313">
        <f>+(1+AE147)/(1+AE$644)-1</f>
        <v/>
      </c>
      <c r="AF152" s="313">
        <f>+(1+AF147)/(1+AF$644)-1</f>
        <v/>
      </c>
      <c r="AG152" s="313">
        <f>+(1+AG147)/(1+AG$644)-1</f>
        <v/>
      </c>
      <c r="AH152" s="313">
        <f>+(1+AH147)/(1+AH$644)-1</f>
        <v/>
      </c>
      <c r="AI152" s="313">
        <f>+(1+AI147)/(1+AI$644)-1</f>
        <v/>
      </c>
      <c r="AJ152" s="313">
        <f>+(1+AJ147)/(1+AJ$644)-1</f>
        <v/>
      </c>
      <c r="AK152" s="313">
        <f>+(1+AK147)/(1+AK$644)-1</f>
        <v/>
      </c>
      <c r="AL152" s="313">
        <f>+(1+AL147)/(1+AL$644)-1</f>
        <v/>
      </c>
      <c r="AM152" s="313">
        <f>+(1+AM147)/(1+AM$644)-1</f>
        <v/>
      </c>
      <c r="AN152" s="313">
        <f>+(1+AN147)/(1+AN$644)-1</f>
        <v/>
      </c>
      <c r="AO152" s="313">
        <f>+(1+AO147)/(1+AO$644)-1</f>
        <v/>
      </c>
      <c r="AP152" s="313">
        <f>+(1+AP147)/(1+AP$644)-1</f>
        <v/>
      </c>
      <c r="AQ152" s="313">
        <f>+(1+AQ147)/(1+AQ$644)-1</f>
        <v/>
      </c>
      <c r="AR152" s="313">
        <f>+(1+AR147)/(1+AR$644)-1</f>
        <v/>
      </c>
      <c r="AS152" s="313">
        <f>+(1+AS147)/(1+AS$644)-1</f>
        <v/>
      </c>
      <c r="AT152" s="313">
        <f>+(1+AT147)/(1+AT$644)-1</f>
        <v/>
      </c>
      <c r="AU152" s="313">
        <f>+(1+AU147)/(1+AU$644)-1</f>
        <v/>
      </c>
      <c r="AV152" s="313">
        <f>+(1+AV147)/(1+AV$644)-1</f>
        <v/>
      </c>
      <c r="AW152" s="313">
        <f>+(1+AW147)/(1+AW$644)-1</f>
        <v/>
      </c>
      <c r="AX152" s="313">
        <f>+(1+AX147)/(1+AX$644)-1</f>
        <v/>
      </c>
      <c r="AY152" s="313">
        <f>+(1+AY147)/(1+AY$644)-1</f>
        <v/>
      </c>
      <c r="AZ152" s="313">
        <f>+(1+AZ147)/(1+AZ$644)-1</f>
        <v/>
      </c>
      <c r="BA152" s="313">
        <f>+(1+BA147)/(1+BA$644)-1</f>
        <v/>
      </c>
      <c r="BB152" s="313">
        <f>+(1+BB147)/(1+BB$644)-1</f>
        <v/>
      </c>
      <c r="BC152" s="313">
        <f>+(1+BC147)/(1+BC$644)-1</f>
        <v/>
      </c>
      <c r="BD152" s="313">
        <f>+(1+BD147)/(1+BD$644)-1</f>
        <v/>
      </c>
      <c r="BE152" s="313">
        <f>+(1+BE147)/(1+BE$644)-1</f>
        <v/>
      </c>
      <c r="BF152" s="313">
        <f>+(1+BF147)/(1+BF$644)-1</f>
        <v/>
      </c>
      <c r="BG152" s="313">
        <f>+(1+BG147)/(1+BG$644)-1</f>
        <v/>
      </c>
      <c r="BH152" s="313">
        <f>+(1+BH147)/(1+BH$644)-1</f>
        <v/>
      </c>
      <c r="BI152" s="313">
        <f>+(1+BI147)/(1+BI$644)-1</f>
        <v/>
      </c>
      <c r="BJ152" s="313">
        <f>+(1+BJ147)/(1+BJ$644)-1</f>
        <v/>
      </c>
      <c r="BK152" s="313">
        <f>+(1+BK147)/(1+BK$644)-1</f>
        <v/>
      </c>
      <c r="BS152" s="304" t="n"/>
      <c r="BT152" s="304" t="n"/>
      <c r="BU152" s="304" t="n"/>
      <c r="BV152" s="304" t="n"/>
      <c r="BW152" s="304" t="n"/>
      <c r="BX152" s="304" t="n"/>
      <c r="BY152" s="304" t="n"/>
      <c r="BZ152" s="304" t="n"/>
    </row>
    <row r="153">
      <c r="B153" s="101" t="inlineStr">
        <is>
          <t>Total Revenue</t>
        </is>
      </c>
      <c r="H153" s="304">
        <f>+(1+H149)/(1+H$644)-1</f>
        <v/>
      </c>
      <c r="I153" s="304">
        <f>+(1+I149)/(1+I$644)-1</f>
        <v/>
      </c>
      <c r="J153" s="304">
        <f>+(1+J149)/(1+J$644)-1</f>
        <v/>
      </c>
      <c r="K153" s="304">
        <f>+(1+K149)/(1+K$644)-1</f>
        <v/>
      </c>
      <c r="L153" s="304">
        <f>+(1+L149)/(1+L$644)-1</f>
        <v/>
      </c>
      <c r="M153" s="304">
        <f>+(1+M149)/(1+M$644)-1</f>
        <v/>
      </c>
      <c r="N153" s="304">
        <f>+(1+N149)/(1+N$644)-1</f>
        <v/>
      </c>
      <c r="O153" s="304">
        <f>+(1+O149)/(1+O$644)-1</f>
        <v/>
      </c>
      <c r="P153" s="304">
        <f>+(1+P149)/(1+P$644)-1</f>
        <v/>
      </c>
      <c r="Q153" s="304">
        <f>+(1+Q149)/(1+Q$644)-1</f>
        <v/>
      </c>
      <c r="R153" s="304">
        <f>+(1+R149)/(1+R$644)-1</f>
        <v/>
      </c>
      <c r="S153" s="304">
        <f>+(1+S149)/(1+S$644)-1</f>
        <v/>
      </c>
      <c r="T153" s="304">
        <f>+(1+T149)/(1+T$644)-1</f>
        <v/>
      </c>
      <c r="U153" s="304">
        <f>+(1+U149)/(1+U$644)-1</f>
        <v/>
      </c>
      <c r="V153" s="304">
        <f>+(1+V149)/(1+V$644)-1</f>
        <v/>
      </c>
      <c r="W153" s="304">
        <f>+(1+W149)/(1+W$644)-1</f>
        <v/>
      </c>
      <c r="X153" s="304">
        <f>+(1+X149)/(1+X$644)-1</f>
        <v/>
      </c>
      <c r="Y153" s="304">
        <f>+(1+Y149)/(1+Y$644)-1</f>
        <v/>
      </c>
      <c r="Z153" s="304">
        <f>+(1+Z149)/(1+Z$644)-1</f>
        <v/>
      </c>
      <c r="AA153" s="304">
        <f>+(1+AA149)/(1+AA$644)-1</f>
        <v/>
      </c>
      <c r="AB153" s="304">
        <f>+(1+AB149)/(1+AB$644)-1</f>
        <v/>
      </c>
      <c r="AC153" s="304">
        <f>+(1+AC149)/(1+AC$644)-1</f>
        <v/>
      </c>
      <c r="AD153" s="304">
        <f>+(1+AD149)/(1+AD$644)-1</f>
        <v/>
      </c>
      <c r="AE153" s="304">
        <f>+(1+AE149)/(1+AE$644)-1</f>
        <v/>
      </c>
      <c r="AF153" s="304">
        <f>+(1+AF149)/(1+AF$644)-1</f>
        <v/>
      </c>
      <c r="AG153" s="304">
        <f>+(1+AG149)/(1+AG$644)-1</f>
        <v/>
      </c>
      <c r="AH153" s="304">
        <f>+(1+AH149)/(1+AH$644)-1</f>
        <v/>
      </c>
      <c r="AI153" s="304">
        <f>+(1+AI149)/(1+AI$644)-1</f>
        <v/>
      </c>
      <c r="AJ153" s="304">
        <f>+(1+AJ149)/(1+AJ$644)-1</f>
        <v/>
      </c>
      <c r="AK153" s="304">
        <f>+(1+AK149)/(1+AK$644)-1</f>
        <v/>
      </c>
      <c r="AL153" s="304">
        <f>+(1+AL149)/(1+AL$644)-1</f>
        <v/>
      </c>
      <c r="AM153" s="304">
        <f>+(1+AM149)/(1+AM$644)-1</f>
        <v/>
      </c>
      <c r="AN153" s="304">
        <f>+(1+AN149)/(1+AN$644)-1</f>
        <v/>
      </c>
      <c r="AO153" s="304">
        <f>+(1+AO149)/(1+AO$644)-1</f>
        <v/>
      </c>
      <c r="AP153" s="304">
        <f>+(1+AP149)/(1+AP$644)-1</f>
        <v/>
      </c>
      <c r="AQ153" s="304">
        <f>+(1+AQ149)/(1+AQ$644)-1</f>
        <v/>
      </c>
      <c r="AR153" s="304">
        <f>+(1+AR149)/(1+AR$644)-1</f>
        <v/>
      </c>
      <c r="AS153" s="304">
        <f>+(1+AS149)/(1+AS$644)-1</f>
        <v/>
      </c>
      <c r="AT153" s="304">
        <f>+(1+AT149)/(1+AT$644)-1</f>
        <v/>
      </c>
      <c r="AU153" s="304">
        <f>+(1+AU149)/(1+AU$644)-1</f>
        <v/>
      </c>
      <c r="AV153" s="304">
        <f>+(1+AV149)/(1+AV$644)-1</f>
        <v/>
      </c>
      <c r="AW153" s="304">
        <f>+(1+AW149)/(1+AW$644)-1</f>
        <v/>
      </c>
      <c r="AX153" s="304">
        <f>+(1+AX149)/(1+AX$644)-1</f>
        <v/>
      </c>
      <c r="AY153" s="304">
        <f>+(1+AY149)/(1+AY$644)-1</f>
        <v/>
      </c>
      <c r="AZ153" s="304">
        <f>+(1+AZ149)/(1+AZ$644)-1</f>
        <v/>
      </c>
      <c r="BA153" s="304">
        <f>+(1+BA149)/(1+BA$644)-1</f>
        <v/>
      </c>
      <c r="BB153" s="304">
        <f>+(1+BB149)/(1+BB$644)-1</f>
        <v/>
      </c>
      <c r="BC153" s="304">
        <f>+(1+BC149)/(1+BC$644)-1</f>
        <v/>
      </c>
      <c r="BD153" s="304">
        <f>+(1+BD149)/(1+BD$644)-1</f>
        <v/>
      </c>
      <c r="BE153" s="304">
        <f>+(1+BE149)/(1+BE$644)-1</f>
        <v/>
      </c>
      <c r="BF153" s="304">
        <f>+(1+BF149)/(1+BF$644)-1</f>
        <v/>
      </c>
      <c r="BG153" s="304">
        <f>+(1+BG149)/(1+BG$644)-1</f>
        <v/>
      </c>
      <c r="BH153" s="304">
        <f>+(1+BH149)/(1+BH$644)-1</f>
        <v/>
      </c>
      <c r="BI153" s="304">
        <f>+(1+BI149)/(1+BI$644)-1</f>
        <v/>
      </c>
      <c r="BJ153" s="304">
        <f>+(1+BJ149)/(1+BJ$644)-1</f>
        <v/>
      </c>
      <c r="BK153" s="304">
        <f>+(1+BK149)/(1+BK$644)-1</f>
        <v/>
      </c>
    </row>
    <row r="154">
      <c r="B154" s="101" t="n"/>
      <c r="H154" s="304" t="n"/>
      <c r="I154" s="304" t="n"/>
      <c r="J154" s="304" t="n"/>
      <c r="K154" s="304" t="n"/>
      <c r="L154" s="304" t="n"/>
      <c r="M154" s="304" t="n"/>
      <c r="N154" s="304" t="n"/>
      <c r="O154" s="304" t="n"/>
      <c r="P154" s="304" t="n"/>
      <c r="Q154" s="304" t="n"/>
      <c r="R154" s="304" t="n"/>
      <c r="S154" s="304" t="n"/>
      <c r="T154" s="304" t="n"/>
      <c r="U154" s="304" t="n"/>
      <c r="V154" s="304" t="n"/>
      <c r="W154" s="304" t="n"/>
      <c r="X154" s="304" t="n"/>
      <c r="Y154" s="304" t="n"/>
      <c r="Z154" s="304" t="n"/>
      <c r="AA154" s="304" t="n"/>
      <c r="AB154" s="304" t="n"/>
      <c r="AC154" s="304" t="n"/>
      <c r="AD154" s="304" t="n"/>
      <c r="AE154" s="304" t="n"/>
      <c r="AF154" s="304" t="n"/>
      <c r="AG154" s="304" t="n"/>
      <c r="AH154" s="304" t="n"/>
      <c r="AI154" s="304" t="n"/>
      <c r="AJ154" s="304" t="n"/>
      <c r="AK154" s="304" t="n"/>
      <c r="AL154" s="304" t="n"/>
      <c r="AM154" s="304" t="n"/>
      <c r="AN154" s="304" t="n"/>
      <c r="AO154" s="304" t="n"/>
      <c r="AP154" s="304" t="n"/>
      <c r="AQ154" s="304" t="n"/>
      <c r="AR154" s="304" t="n"/>
      <c r="AS154" s="304" t="n"/>
      <c r="AT154" s="304" t="n"/>
      <c r="AU154" s="304" t="n"/>
      <c r="AV154" s="304" t="n"/>
      <c r="AW154" s="304" t="n"/>
      <c r="AX154" s="304" t="n"/>
      <c r="AY154" s="304" t="n"/>
      <c r="AZ154" s="304" t="n"/>
      <c r="BA154" s="304" t="n"/>
      <c r="BB154" s="304" t="n"/>
      <c r="BC154" s="304" t="n"/>
      <c r="BD154" s="304" t="n"/>
      <c r="BE154" s="304" t="n"/>
      <c r="BF154" s="304" t="n"/>
      <c r="BG154" s="304" t="n"/>
      <c r="BH154" s="304" t="n"/>
      <c r="BI154" s="304" t="n"/>
      <c r="BJ154" s="304" t="n"/>
      <c r="BK154" s="304" t="n"/>
    </row>
    <row r="155">
      <c r="B155" s="227" t="inlineStr">
        <is>
          <t>FX Impact</t>
        </is>
      </c>
    </row>
    <row r="156">
      <c r="B156" s="226" t="inlineStr">
        <is>
          <t>Y/Y FX Impact ($):</t>
        </is>
      </c>
    </row>
    <row r="157">
      <c r="B157" s="70" t="inlineStr">
        <is>
          <t>Advertising FX Impact</t>
        </is>
      </c>
      <c r="L157" s="81" t="n">
        <v>-15</v>
      </c>
      <c r="M157" s="81" t="n">
        <v>-33</v>
      </c>
      <c r="N157" s="81" t="n">
        <v>-52</v>
      </c>
      <c r="O157" s="81" t="n">
        <v>-23</v>
      </c>
      <c r="P157" s="81" t="n">
        <v>-3</v>
      </c>
      <c r="Q157" s="81" t="n">
        <v>-13</v>
      </c>
      <c r="R157" s="81" t="n">
        <v>-3</v>
      </c>
      <c r="S157" s="81" t="n">
        <v>-2</v>
      </c>
      <c r="T157" s="81" t="n">
        <v>-9</v>
      </c>
      <c r="U157" s="81" t="n">
        <v>30</v>
      </c>
      <c r="V157" s="81" t="n">
        <v>21</v>
      </c>
      <c r="W157" s="81" t="n">
        <v>-103</v>
      </c>
      <c r="X157" s="81" t="n">
        <v>-188</v>
      </c>
      <c r="Y157" s="81" t="n">
        <v>-332</v>
      </c>
      <c r="Z157" s="81" t="n">
        <v>-342</v>
      </c>
      <c r="AA157" s="81" t="n">
        <v>-322</v>
      </c>
      <c r="AB157" s="81" t="n">
        <v>-202</v>
      </c>
      <c r="AC157" s="81" t="n">
        <v>-1</v>
      </c>
      <c r="AD157" s="81" t="n">
        <v>-31</v>
      </c>
      <c r="AE157" s="81" t="n">
        <v>-35</v>
      </c>
      <c r="AF157" s="81" t="n">
        <v>-22</v>
      </c>
      <c r="AG157" s="81" t="n">
        <v>-141</v>
      </c>
      <c r="AH157" s="81" t="n">
        <v>128</v>
      </c>
      <c r="AI157" s="81" t="n">
        <v>327</v>
      </c>
      <c r="AJ157" s="81" t="n">
        <v>535</v>
      </c>
      <c r="AK157" s="81" t="n">
        <v>371</v>
      </c>
      <c r="AL157" s="81" t="n">
        <v>-159</v>
      </c>
      <c r="AM157" s="81" t="n">
        <v>-348</v>
      </c>
      <c r="AN157" s="81" t="n">
        <v>-503</v>
      </c>
      <c r="AO157" s="81" t="n">
        <v>-572</v>
      </c>
      <c r="AP157" s="81" t="n">
        <v>-295</v>
      </c>
      <c r="AQ157" s="81" t="n">
        <v>-294</v>
      </c>
      <c r="AR157" s="81" t="n">
        <v>-274</v>
      </c>
      <c r="AS157" s="81" t="n">
        <v>-295</v>
      </c>
      <c r="AT157" s="81" t="n">
        <v>109</v>
      </c>
      <c r="AU157" s="81" t="n">
        <v>332</v>
      </c>
      <c r="AV157" s="81" t="n">
        <v>695</v>
      </c>
      <c r="AW157" s="81" t="n">
        <v>975</v>
      </c>
      <c r="AX157" s="81" t="n">
        <v>256</v>
      </c>
      <c r="AY157" s="81" t="n">
        <v>-306</v>
      </c>
      <c r="AZ157" s="81" t="n">
        <v>-888</v>
      </c>
      <c r="BA157" s="81" t="n">
        <v>-1255</v>
      </c>
      <c r="BB157" s="81" t="n">
        <v>-1776</v>
      </c>
      <c r="BC157" s="81" t="n">
        <v>-1977</v>
      </c>
      <c r="BD157" s="81" t="n">
        <v>-806</v>
      </c>
      <c r="BE157" s="81" t="n">
        <v>-269</v>
      </c>
      <c r="BF157" s="81" t="n">
        <v>645</v>
      </c>
      <c r="BG157" s="81" t="n">
        <v>809</v>
      </c>
      <c r="BH157" s="81" t="n">
        <v>105</v>
      </c>
      <c r="BI157" s="81" t="n">
        <v>-367</v>
      </c>
      <c r="BJ157" s="80">
        <f>+BJ159-BJ158</f>
        <v/>
      </c>
      <c r="BK157" s="80">
        <f>+BK159-BK158</f>
        <v/>
      </c>
      <c r="BN157" s="83" t="inlineStr">
        <is>
          <t>n/a</t>
        </is>
      </c>
      <c r="BO157" s="83" t="inlineStr">
        <is>
          <t>n/a</t>
        </is>
      </c>
      <c r="BP157" s="83" t="inlineStr">
        <is>
          <t>n/a</t>
        </is>
      </c>
      <c r="BQ157" s="83" t="inlineStr">
        <is>
          <t>n/a</t>
        </is>
      </c>
      <c r="BR157" s="64">
        <f>+SUM(L157:O157)</f>
        <v/>
      </c>
      <c r="BS157" s="64">
        <f>+SUM(P157:S157)</f>
        <v/>
      </c>
      <c r="BT157" s="64">
        <f>+SUM(T157:W157)</f>
        <v/>
      </c>
      <c r="BU157" s="64">
        <f>+SUM(X157:AA157)</f>
        <v/>
      </c>
      <c r="BV157" s="64">
        <f>+SUM(AB157:AE157)</f>
        <v/>
      </c>
      <c r="BW157" s="64">
        <f>+SUM(AF157:AI157)</f>
        <v/>
      </c>
      <c r="BX157" s="64">
        <f>+SUM(AJ157:AM157)</f>
        <v/>
      </c>
      <c r="BY157" s="64">
        <f>+SUM(AN157:AQ157)</f>
        <v/>
      </c>
      <c r="BZ157" s="64">
        <f>+SUM(AR157:AU157)</f>
        <v/>
      </c>
      <c r="CA157" s="64">
        <f>+SUM(AV157:AY157)</f>
        <v/>
      </c>
      <c r="CB157" s="64">
        <f>+SUM(AZ157:BC157)</f>
        <v/>
      </c>
      <c r="CC157" s="64">
        <f>+SUM(BD157:BG157)</f>
        <v/>
      </c>
      <c r="CD157" s="64">
        <f>+SUM(BH157:BK157)</f>
        <v/>
      </c>
    </row>
    <row r="158" ht="13.5" customHeight="1">
      <c r="B158" s="70" t="inlineStr">
        <is>
          <t xml:space="preserve">Non-Advertising FX Impact </t>
        </is>
      </c>
      <c r="L158" s="65">
        <f>+L159-L157</f>
        <v/>
      </c>
      <c r="M158" s="65">
        <f>+M159-M157</f>
        <v/>
      </c>
      <c r="N158" s="65">
        <f>+N159-N157</f>
        <v/>
      </c>
      <c r="O158" s="65">
        <f>+O159-O157</f>
        <v/>
      </c>
      <c r="P158" s="65">
        <f>+P159-P157</f>
        <v/>
      </c>
      <c r="Q158" s="65">
        <f>+Q159-Q157</f>
        <v/>
      </c>
      <c r="R158" s="65">
        <f>+R159-R157</f>
        <v/>
      </c>
      <c r="S158" s="65">
        <f>+S159-S157</f>
        <v/>
      </c>
      <c r="T158" s="65">
        <f>+T159-T157</f>
        <v/>
      </c>
      <c r="U158" s="65">
        <f>+U159-U157</f>
        <v/>
      </c>
      <c r="V158" s="65">
        <f>+V159-V157</f>
        <v/>
      </c>
      <c r="W158" s="65">
        <f>+W159-W157</f>
        <v/>
      </c>
      <c r="X158" s="65">
        <f>+X159-X157</f>
        <v/>
      </c>
      <c r="Y158" s="65">
        <f>+Y159-Y157</f>
        <v/>
      </c>
      <c r="Z158" s="65">
        <f>+Z159-Z157</f>
        <v/>
      </c>
      <c r="AA158" s="65">
        <f>+AA159-AA157</f>
        <v/>
      </c>
      <c r="AB158" s="65">
        <f>+AB159-AB157</f>
        <v/>
      </c>
      <c r="AC158" s="65">
        <f>+AC159-AC157</f>
        <v/>
      </c>
      <c r="AD158" s="65">
        <f>+AD159-AD157</f>
        <v/>
      </c>
      <c r="AE158" s="65">
        <f>+AE159-AE157</f>
        <v/>
      </c>
      <c r="AF158" s="65">
        <f>+AF159-AF157</f>
        <v/>
      </c>
      <c r="AG158" s="65">
        <f>+AG159-AG157</f>
        <v/>
      </c>
      <c r="AH158" s="65">
        <f>+AH159-AH157</f>
        <v/>
      </c>
      <c r="AI158" s="65">
        <f>+AI159-AI157</f>
        <v/>
      </c>
      <c r="AJ158" s="65">
        <f>+AJ159-AJ157</f>
        <v/>
      </c>
      <c r="AK158" s="65">
        <f>+AK159-AK157</f>
        <v/>
      </c>
      <c r="AL158" s="65">
        <f>+AL159-AL157</f>
        <v/>
      </c>
      <c r="AM158" s="65">
        <f>+AM159-AM157</f>
        <v/>
      </c>
      <c r="AN158" s="65">
        <f>+AN159-AN157</f>
        <v/>
      </c>
      <c r="AO158" s="65">
        <f>+AO159-AO157</f>
        <v/>
      </c>
      <c r="AP158" s="65">
        <f>+AP159-AP157</f>
        <v/>
      </c>
      <c r="AQ158" s="65">
        <f>+AQ159-AQ157</f>
        <v/>
      </c>
      <c r="AR158" s="65">
        <f>+AR159-AR157</f>
        <v/>
      </c>
      <c r="AS158" s="65">
        <f>+AS159-AS157</f>
        <v/>
      </c>
      <c r="AT158" s="65">
        <f>+AT159-AT157</f>
        <v/>
      </c>
      <c r="AU158" s="65">
        <f>+AU159-AU157</f>
        <v/>
      </c>
      <c r="AV158" s="65">
        <f>+AV159-AV157</f>
        <v/>
      </c>
      <c r="AW158" s="65">
        <f>+AW159-AW157</f>
        <v/>
      </c>
      <c r="AX158" s="65">
        <f>+AX159-AX157</f>
        <v/>
      </c>
      <c r="AY158" s="65">
        <f>+AY159-AY157</f>
        <v/>
      </c>
      <c r="AZ158" s="65">
        <f>+AZ159-AZ157</f>
        <v/>
      </c>
      <c r="BA158" s="65">
        <f>+BA159-BA157</f>
        <v/>
      </c>
      <c r="BB158" s="65">
        <f>+BB159-BB157</f>
        <v/>
      </c>
      <c r="BC158" s="65">
        <f>+BC159-BC157</f>
        <v/>
      </c>
      <c r="BD158" s="65">
        <f>+BD159-BD157</f>
        <v/>
      </c>
      <c r="BE158" s="65">
        <f>+BE159-BE157</f>
        <v/>
      </c>
      <c r="BF158" s="65">
        <f>+BF159-BF157</f>
        <v/>
      </c>
      <c r="BG158" s="65">
        <f>+BG159-BG157</f>
        <v/>
      </c>
      <c r="BH158" s="65">
        <f>+BH159-BH157</f>
        <v/>
      </c>
      <c r="BI158" s="65">
        <f>+BI159-BI157</f>
        <v/>
      </c>
      <c r="BJ158" s="71">
        <f>+BI158/BI159*BJ159</f>
        <v/>
      </c>
      <c r="BK158" s="71">
        <f>+BJ158/BJ159*BK159</f>
        <v/>
      </c>
      <c r="BN158" s="86">
        <f>+IFERROR(BN159-BN157,"n/a")</f>
        <v/>
      </c>
      <c r="BO158" s="86">
        <f>+IFERROR(BO159-BO157,"n/a")</f>
        <v/>
      </c>
      <c r="BP158" s="86">
        <f>+IFERROR(BP159-BP157,"n/a")</f>
        <v/>
      </c>
      <c r="BQ158" s="86">
        <f>+IFERROR(BQ159-BQ157,"n/a")</f>
        <v/>
      </c>
      <c r="BR158" s="65">
        <f>+SUM(L158:O158)</f>
        <v/>
      </c>
      <c r="BS158" s="65">
        <f>+SUM(P158:S158)</f>
        <v/>
      </c>
      <c r="BT158" s="65">
        <f>+SUM(T158:W158)</f>
        <v/>
      </c>
      <c r="BU158" s="65">
        <f>+SUM(X158:AA158)</f>
        <v/>
      </c>
      <c r="BV158" s="65">
        <f>+SUM(AB158:AE158)</f>
        <v/>
      </c>
      <c r="BW158" s="65">
        <f>+SUM(AF158:AI158)</f>
        <v/>
      </c>
      <c r="BX158" s="65">
        <f>+SUM(AJ158:AM158)</f>
        <v/>
      </c>
      <c r="BY158" s="65">
        <f>+SUM(AN158:AQ158)</f>
        <v/>
      </c>
      <c r="BZ158" s="65">
        <f>+SUM(AR158:AU158)</f>
        <v/>
      </c>
      <c r="CA158" s="65">
        <f>+SUM(AV158:AY158)</f>
        <v/>
      </c>
      <c r="CB158" s="65">
        <f>+SUM(AZ158:BC158)</f>
        <v/>
      </c>
      <c r="CC158" s="65">
        <f>+SUM(BD158:BG158)</f>
        <v/>
      </c>
      <c r="CD158" s="65">
        <f>+SUM(BH158:BK158)</f>
        <v/>
      </c>
    </row>
    <row r="159" customFormat="1" s="76">
      <c r="B159" s="66" t="inlineStr">
        <is>
          <t>Total FX Impact</t>
        </is>
      </c>
      <c r="L159" s="81" t="n">
        <v>-15</v>
      </c>
      <c r="M159" s="81" t="n">
        <v>-33</v>
      </c>
      <c r="N159" s="81" t="n">
        <v>-52</v>
      </c>
      <c r="O159" s="81" t="n">
        <v>-23</v>
      </c>
      <c r="P159" s="81" t="n">
        <v>-4</v>
      </c>
      <c r="Q159" s="81" t="n">
        <v>-13</v>
      </c>
      <c r="R159" s="81" t="n">
        <v>-2</v>
      </c>
      <c r="S159" s="81" t="n">
        <v>-2</v>
      </c>
      <c r="T159" s="81" t="n">
        <v>-9</v>
      </c>
      <c r="U159" s="81" t="n">
        <v>30</v>
      </c>
      <c r="V159" s="81" t="n">
        <v>21</v>
      </c>
      <c r="W159" s="81" t="n">
        <v>-103</v>
      </c>
      <c r="X159" s="81" t="n">
        <v>-188</v>
      </c>
      <c r="Y159" s="81" t="n">
        <v>-332</v>
      </c>
      <c r="Z159" s="81" t="n">
        <v>-342</v>
      </c>
      <c r="AA159" s="81" t="n">
        <v>-322</v>
      </c>
      <c r="AB159" s="81" t="n">
        <v>-202</v>
      </c>
      <c r="AC159" s="81" t="n">
        <v>-1</v>
      </c>
      <c r="AD159" s="81" t="n">
        <v>-31</v>
      </c>
      <c r="AE159" s="81" t="n">
        <v>-36</v>
      </c>
      <c r="AF159" s="81" t="n">
        <v>-22</v>
      </c>
      <c r="AG159" s="81" t="n">
        <v>-141</v>
      </c>
      <c r="AH159" s="81" t="n">
        <v>128</v>
      </c>
      <c r="AI159" s="81" t="n">
        <v>329</v>
      </c>
      <c r="AJ159" s="81" t="n">
        <v>536</v>
      </c>
      <c r="AK159" s="81" t="n">
        <v>373</v>
      </c>
      <c r="AL159" s="81" t="n">
        <v>-159</v>
      </c>
      <c r="AM159" s="81" t="n">
        <v>-349</v>
      </c>
      <c r="AN159" s="81" t="n">
        <v>-503</v>
      </c>
      <c r="AO159" s="81" t="n">
        <v>-574</v>
      </c>
      <c r="AP159" s="81" t="n">
        <v>-297</v>
      </c>
      <c r="AQ159" s="81" t="n">
        <v>-295</v>
      </c>
      <c r="AR159" s="81" t="n">
        <v>-275</v>
      </c>
      <c r="AS159" s="81" t="n">
        <v>-297</v>
      </c>
      <c r="AT159" s="81" t="n">
        <v>114</v>
      </c>
      <c r="AU159" s="81" t="n">
        <v>339</v>
      </c>
      <c r="AV159" s="81" t="n">
        <v>706</v>
      </c>
      <c r="AW159" s="81" t="n">
        <v>982</v>
      </c>
      <c r="AX159" s="81" t="n">
        <v>259</v>
      </c>
      <c r="AY159" s="81" t="n">
        <v>-307</v>
      </c>
      <c r="AZ159" s="81" t="n">
        <v>-893</v>
      </c>
      <c r="BA159" s="81" t="n">
        <v>-1263</v>
      </c>
      <c r="BB159" s="81" t="n">
        <v>-1789</v>
      </c>
      <c r="BC159" s="81" t="n">
        <v>-2012</v>
      </c>
      <c r="BD159" s="81" t="n">
        <v>-816</v>
      </c>
      <c r="BE159" s="81" t="n">
        <v>-274</v>
      </c>
      <c r="BF159" s="81" t="n">
        <v>647</v>
      </c>
      <c r="BG159" s="81" t="n">
        <v>816</v>
      </c>
      <c r="BH159" s="81" t="n">
        <v>106</v>
      </c>
      <c r="BI159" s="81" t="n">
        <v>-371</v>
      </c>
      <c r="BJ159" s="80">
        <f>+BJ164*BF126</f>
        <v/>
      </c>
      <c r="BK159" s="80">
        <f>+BK164*BG126</f>
        <v/>
      </c>
      <c r="BN159" s="83" t="inlineStr">
        <is>
          <t>n/a</t>
        </is>
      </c>
      <c r="BO159" s="83" t="inlineStr">
        <is>
          <t>n/a</t>
        </is>
      </c>
      <c r="BP159" s="83" t="inlineStr">
        <is>
          <t>n/a</t>
        </is>
      </c>
      <c r="BQ159" s="83" t="inlineStr">
        <is>
          <t>n/a</t>
        </is>
      </c>
      <c r="BR159" s="64">
        <f>+SUM(L159:O159)</f>
        <v/>
      </c>
      <c r="BS159" s="64">
        <f>+SUM(P159:S159)</f>
        <v/>
      </c>
      <c r="BT159" s="64">
        <f>+SUM(T159:W159)</f>
        <v/>
      </c>
      <c r="BU159" s="64">
        <f>+SUM(X159:AA159)</f>
        <v/>
      </c>
      <c r="BV159" s="64">
        <f>+SUM(AB159:AE159)</f>
        <v/>
      </c>
      <c r="BW159" s="64">
        <f>+SUM(AF159:AI159)</f>
        <v/>
      </c>
      <c r="BX159" s="64">
        <f>+SUM(AJ159:AM159)</f>
        <v/>
      </c>
      <c r="BY159" s="64">
        <f>+SUM(AN159:AQ159)</f>
        <v/>
      </c>
      <c r="BZ159" s="64">
        <f>+SUM(AR159:AU159)</f>
        <v/>
      </c>
      <c r="CA159" s="64">
        <f>+SUM(AV159:AY159)</f>
        <v/>
      </c>
      <c r="CB159" s="64">
        <f>+SUM(AZ159:BC159)</f>
        <v/>
      </c>
      <c r="CC159" s="64">
        <f>+SUM(BD159:BG159)</f>
        <v/>
      </c>
      <c r="CD159" s="64">
        <f>+SUM(BH159:BK159)</f>
        <v/>
      </c>
    </row>
    <row r="160" customFormat="1" s="76">
      <c r="B160" s="70" t="n"/>
      <c r="L160" s="81" t="n"/>
      <c r="M160" s="81" t="n"/>
      <c r="N160" s="81" t="n"/>
      <c r="O160" s="81" t="n"/>
      <c r="P160" s="81" t="n"/>
      <c r="Q160" s="81" t="n"/>
      <c r="R160" s="81" t="n"/>
      <c r="S160" s="81" t="n"/>
      <c r="T160" s="81" t="n"/>
      <c r="U160" s="81" t="n"/>
      <c r="V160" s="81" t="n"/>
      <c r="W160" s="81" t="n"/>
      <c r="X160" s="81" t="n"/>
      <c r="Y160" s="81" t="n"/>
      <c r="Z160" s="81" t="n"/>
      <c r="AA160" s="81" t="n"/>
      <c r="AB160" s="81" t="n"/>
      <c r="AC160" s="81" t="n"/>
      <c r="AD160" s="81" t="n"/>
      <c r="AE160" s="81" t="n"/>
      <c r="AF160" s="81" t="n"/>
      <c r="AG160" s="81" t="n"/>
      <c r="AH160" s="81" t="n"/>
      <c r="AI160" s="81" t="n"/>
      <c r="AJ160" s="81" t="n"/>
      <c r="AK160" s="81" t="n"/>
      <c r="AL160" s="81" t="n"/>
      <c r="AM160" s="81" t="n"/>
      <c r="AN160" s="81" t="n"/>
      <c r="AO160" s="81" t="n"/>
      <c r="AP160" s="81" t="n"/>
      <c r="AQ160" s="81" t="n"/>
      <c r="AR160" s="81" t="n"/>
      <c r="AS160" s="81" t="n"/>
      <c r="AT160" s="81" t="n"/>
      <c r="AU160" s="81" t="n"/>
      <c r="AV160" s="81" t="n"/>
      <c r="AW160" s="81" t="n"/>
      <c r="AX160" s="81" t="n"/>
      <c r="AY160" s="81" t="n"/>
      <c r="AZ160" s="81" t="n"/>
      <c r="BA160" s="81" t="n"/>
      <c r="BB160" s="81" t="n"/>
      <c r="BC160" s="81" t="n"/>
      <c r="BD160" s="81" t="n"/>
      <c r="BE160" s="81" t="n"/>
      <c r="BF160" s="81" t="n"/>
      <c r="BG160" s="81" t="n"/>
      <c r="BH160" s="81" t="n"/>
      <c r="BI160" s="80" t="n"/>
      <c r="BJ160" s="80" t="n"/>
      <c r="BK160" s="80" t="n"/>
      <c r="BR160" s="64" t="n"/>
      <c r="BS160" s="64" t="n"/>
      <c r="BT160" s="64" t="n"/>
      <c r="BU160" s="64" t="n"/>
      <c r="BV160" s="64" t="n"/>
      <c r="BW160" s="64" t="n"/>
      <c r="BX160" s="64" t="n"/>
      <c r="BY160" s="64" t="n"/>
      <c r="BZ160" s="64" t="n"/>
      <c r="CA160" s="64" t="n"/>
      <c r="CB160" s="64" t="n"/>
      <c r="CC160" s="64" t="n"/>
      <c r="CD160" s="64" t="n"/>
    </row>
    <row r="161" customFormat="1" s="76">
      <c r="B161" s="226" t="inlineStr">
        <is>
          <t>Y/Y FX Impact (%):</t>
        </is>
      </c>
      <c r="L161" s="81" t="n"/>
      <c r="M161" s="81" t="n"/>
      <c r="N161" s="81" t="n"/>
      <c r="O161" s="81" t="n"/>
      <c r="P161" s="81" t="n"/>
      <c r="Q161" s="81" t="n"/>
      <c r="R161" s="81" t="n"/>
      <c r="S161" s="81" t="n"/>
      <c r="T161" s="81" t="n"/>
      <c r="U161" s="81" t="n"/>
      <c r="V161" s="81" t="n"/>
      <c r="W161" s="81" t="n"/>
      <c r="X161" s="81" t="n"/>
      <c r="Y161" s="81" t="n"/>
      <c r="Z161" s="81" t="n"/>
      <c r="AA161" s="81" t="n"/>
      <c r="AB161" s="81" t="n"/>
      <c r="AC161" s="81" t="n"/>
      <c r="AD161" s="81" t="n"/>
      <c r="AE161" s="81" t="n"/>
      <c r="AF161" s="81" t="n"/>
      <c r="AG161" s="81" t="n"/>
      <c r="AH161" s="81" t="n"/>
      <c r="AI161" s="81" t="n"/>
      <c r="AJ161" s="81" t="n"/>
      <c r="AK161" s="81" t="n"/>
      <c r="AL161" s="81" t="n"/>
      <c r="AM161" s="81" t="n"/>
      <c r="AN161" s="81" t="n"/>
      <c r="AO161" s="81" t="n"/>
      <c r="AP161" s="81" t="n"/>
      <c r="AQ161" s="81" t="n"/>
      <c r="AR161" s="81" t="n"/>
      <c r="AS161" s="81" t="n"/>
      <c r="AT161" s="81" t="n"/>
      <c r="AU161" s="81" t="n"/>
      <c r="AV161" s="81" t="n"/>
      <c r="AW161" s="81" t="n"/>
      <c r="AX161" s="81" t="n"/>
      <c r="AY161" s="81" t="n"/>
      <c r="AZ161" s="81" t="n"/>
      <c r="BA161" s="81" t="n"/>
      <c r="BB161" s="81" t="n"/>
      <c r="BC161" s="81" t="n"/>
      <c r="BD161" s="81" t="n"/>
      <c r="BE161" s="81" t="n"/>
      <c r="BF161" s="81" t="n"/>
      <c r="BG161" s="81" t="n"/>
      <c r="BH161" s="81" t="n"/>
      <c r="BI161" s="80" t="n"/>
      <c r="BJ161" s="80" t="n"/>
      <c r="BK161" s="80" t="n"/>
      <c r="BR161" s="64" t="n"/>
      <c r="BS161" s="64" t="n"/>
      <c r="BT161" s="64" t="n"/>
      <c r="BU161" s="64" t="n"/>
      <c r="BV161" s="64" t="n"/>
      <c r="BW161" s="64" t="n"/>
      <c r="BX161" s="64" t="n"/>
      <c r="BY161" s="64" t="n"/>
      <c r="BZ161" s="64" t="n"/>
      <c r="CA161" s="64" t="n"/>
      <c r="CB161" s="64" t="n"/>
      <c r="CC161" s="64" t="n"/>
      <c r="CD161" s="64" t="n"/>
    </row>
    <row r="162">
      <c r="B162" s="70" t="inlineStr">
        <is>
          <t>Advertising FX Impact</t>
        </is>
      </c>
      <c r="L162" s="303">
        <f>+L157/H124</f>
        <v/>
      </c>
      <c r="M162" s="303">
        <f>+M157/I124</f>
        <v/>
      </c>
      <c r="N162" s="303">
        <f>+N157/J124</f>
        <v/>
      </c>
      <c r="O162" s="303">
        <f>+O157/K124</f>
        <v/>
      </c>
      <c r="P162" s="303">
        <f>+P157/L124</f>
        <v/>
      </c>
      <c r="Q162" s="303">
        <f>+Q157/M124</f>
        <v/>
      </c>
      <c r="R162" s="303">
        <f>+R157/N124</f>
        <v/>
      </c>
      <c r="S162" s="303">
        <f>+S157/O124</f>
        <v/>
      </c>
      <c r="T162" s="303">
        <f>+T157/P124</f>
        <v/>
      </c>
      <c r="U162" s="303">
        <f>+U157/Q124</f>
        <v/>
      </c>
      <c r="V162" s="303">
        <f>+V157/R124</f>
        <v/>
      </c>
      <c r="W162" s="303">
        <f>+W157/S124</f>
        <v/>
      </c>
      <c r="X162" s="303">
        <f>+X157/T124</f>
        <v/>
      </c>
      <c r="Y162" s="303">
        <f>+Y157/U124</f>
        <v/>
      </c>
      <c r="Z162" s="303">
        <f>+Z157/V124</f>
        <v/>
      </c>
      <c r="AA162" s="303">
        <f>+AA157/W124</f>
        <v/>
      </c>
      <c r="AB162" s="303">
        <f>+AB157/X124</f>
        <v/>
      </c>
      <c r="AC162" s="303">
        <f>+AC157/Y124</f>
        <v/>
      </c>
      <c r="AD162" s="303">
        <f>+AD157/Z124</f>
        <v/>
      </c>
      <c r="AE162" s="303">
        <f>+AE157/AA124</f>
        <v/>
      </c>
      <c r="AF162" s="303">
        <f>+AF157/AB124</f>
        <v/>
      </c>
      <c r="AG162" s="303">
        <f>+AG157/AC124</f>
        <v/>
      </c>
      <c r="AH162" s="303">
        <f>+AH157/AD124</f>
        <v/>
      </c>
      <c r="AI162" s="303">
        <f>+AI157/AE124</f>
        <v/>
      </c>
      <c r="AJ162" s="303">
        <f>+AJ157/AF124</f>
        <v/>
      </c>
      <c r="AK162" s="303">
        <f>+AK157/AG124</f>
        <v/>
      </c>
      <c r="AL162" s="303">
        <f>+AL157/AH124</f>
        <v/>
      </c>
      <c r="AM162" s="303">
        <f>+AM157/AI124</f>
        <v/>
      </c>
      <c r="AN162" s="303">
        <f>+AN157/AJ124</f>
        <v/>
      </c>
      <c r="AO162" s="303">
        <f>+AO157/AK124</f>
        <v/>
      </c>
      <c r="AP162" s="303">
        <f>+AP157/AL124</f>
        <v/>
      </c>
      <c r="AQ162" s="303">
        <f>+AQ157/AM124</f>
        <v/>
      </c>
      <c r="AR162" s="303">
        <f>+AR157/AN124</f>
        <v/>
      </c>
      <c r="AS162" s="303">
        <f>+AS157/AO124</f>
        <v/>
      </c>
      <c r="AT162" s="303">
        <f>+AT157/AP124</f>
        <v/>
      </c>
      <c r="AU162" s="303">
        <f>+AU157/AQ124</f>
        <v/>
      </c>
      <c r="AV162" s="303">
        <f>+AV157/AR124</f>
        <v/>
      </c>
      <c r="AW162" s="303">
        <f>+AW157/AS124</f>
        <v/>
      </c>
      <c r="AX162" s="303">
        <f>+AX157/AT124</f>
        <v/>
      </c>
      <c r="AY162" s="303">
        <f>+AY157/AU124</f>
        <v/>
      </c>
      <c r="AZ162" s="303">
        <f>+AZ157/AV124</f>
        <v/>
      </c>
      <c r="BA162" s="303">
        <f>+BA157/AW124</f>
        <v/>
      </c>
      <c r="BB162" s="303">
        <f>+BB157/AX124</f>
        <v/>
      </c>
      <c r="BC162" s="303">
        <f>+BC157/AY124</f>
        <v/>
      </c>
      <c r="BD162" s="303">
        <f>+BD157/AZ124</f>
        <v/>
      </c>
      <c r="BE162" s="303">
        <f>+BE157/BA124</f>
        <v/>
      </c>
      <c r="BF162" s="303">
        <f>+BF157/BB124</f>
        <v/>
      </c>
      <c r="BG162" s="303">
        <f>+BG157/BC124</f>
        <v/>
      </c>
      <c r="BH162" s="303">
        <f>+BH157/BD124</f>
        <v/>
      </c>
      <c r="BI162" s="303">
        <f>+BI157/BE124</f>
        <v/>
      </c>
      <c r="BJ162" s="303" t="n"/>
      <c r="BK162" s="303" t="n"/>
      <c r="BO162" s="318">
        <f>+IFERROR(BO157/BN124,"n/a")</f>
        <v/>
      </c>
      <c r="BP162" s="318">
        <f>+IFERROR(BP157/BO124,"n/a")</f>
        <v/>
      </c>
      <c r="BQ162" s="318">
        <f>+IFERROR(BQ157/BP124,"n/a")</f>
        <v/>
      </c>
      <c r="BR162" s="318">
        <f>+IFERROR(BR157/BQ124,"n/a")</f>
        <v/>
      </c>
      <c r="BS162" s="318">
        <f>+IFERROR(BS157/BR124,"n/a")</f>
        <v/>
      </c>
      <c r="BT162" s="318">
        <f>+IFERROR(BT157/BS124,"n/a")</f>
        <v/>
      </c>
      <c r="BU162" s="318">
        <f>+IFERROR(BU157/BT124,"n/a")</f>
        <v/>
      </c>
      <c r="BV162" s="318">
        <f>+IFERROR(BV157/BU124,"n/a")</f>
        <v/>
      </c>
      <c r="BW162" s="318">
        <f>+IFERROR(BW157/BV124,"n/a")</f>
        <v/>
      </c>
      <c r="BX162" s="318">
        <f>+IFERROR(BX157/BW124,"n/a")</f>
        <v/>
      </c>
      <c r="BY162" s="318">
        <f>+IFERROR(BY157/BX124,"n/a")</f>
        <v/>
      </c>
      <c r="BZ162" s="318">
        <f>+IFERROR(BZ157/BY124,"n/a")</f>
        <v/>
      </c>
      <c r="CA162" s="318">
        <f>+IFERROR(CA157/BZ124,"n/a")</f>
        <v/>
      </c>
      <c r="CB162" s="318">
        <f>+IFERROR(CB157/CA124,"n/a")</f>
        <v/>
      </c>
      <c r="CC162" s="318">
        <f>+IFERROR(CC157/CB124,"n/a")</f>
        <v/>
      </c>
      <c r="CD162" s="318">
        <f>+IFERROR(CD157/CC124,"n/a")</f>
        <v/>
      </c>
    </row>
    <row r="163" ht="13.5" customHeight="1">
      <c r="B163" s="70" t="inlineStr">
        <is>
          <t>Non-Advertising FX Impact</t>
        </is>
      </c>
      <c r="L163" s="311">
        <f>+L158/H125</f>
        <v/>
      </c>
      <c r="M163" s="311">
        <f>+M158/I125</f>
        <v/>
      </c>
      <c r="N163" s="311">
        <f>+N158/J125</f>
        <v/>
      </c>
      <c r="O163" s="311">
        <f>+O158/K125</f>
        <v/>
      </c>
      <c r="P163" s="311">
        <f>+P158/L125</f>
        <v/>
      </c>
      <c r="Q163" s="311">
        <f>+Q158/M125</f>
        <v/>
      </c>
      <c r="R163" s="311">
        <f>+R158/N125</f>
        <v/>
      </c>
      <c r="S163" s="311">
        <f>+S158/O125</f>
        <v/>
      </c>
      <c r="T163" s="311">
        <f>+T158/P125</f>
        <v/>
      </c>
      <c r="U163" s="311">
        <f>+U158/Q125</f>
        <v/>
      </c>
      <c r="V163" s="311">
        <f>+V158/R125</f>
        <v/>
      </c>
      <c r="W163" s="311">
        <f>+W158/S125</f>
        <v/>
      </c>
      <c r="X163" s="311">
        <f>+X158/T125</f>
        <v/>
      </c>
      <c r="Y163" s="311">
        <f>+Y158/U125</f>
        <v/>
      </c>
      <c r="Z163" s="311">
        <f>+Z158/V125</f>
        <v/>
      </c>
      <c r="AA163" s="311">
        <f>+AA158/W125</f>
        <v/>
      </c>
      <c r="AB163" s="311">
        <f>+AB158/X125</f>
        <v/>
      </c>
      <c r="AC163" s="311">
        <f>+AC158/Y125</f>
        <v/>
      </c>
      <c r="AD163" s="311">
        <f>+AD158/Z125</f>
        <v/>
      </c>
      <c r="AE163" s="311">
        <f>+AE158/AA125</f>
        <v/>
      </c>
      <c r="AF163" s="311">
        <f>+AF158/AB125</f>
        <v/>
      </c>
      <c r="AG163" s="311">
        <f>+AG158/AC125</f>
        <v/>
      </c>
      <c r="AH163" s="311">
        <f>+AH158/AD125</f>
        <v/>
      </c>
      <c r="AI163" s="311">
        <f>+AI158/AE125</f>
        <v/>
      </c>
      <c r="AJ163" s="311">
        <f>+AJ158/AF125</f>
        <v/>
      </c>
      <c r="AK163" s="311">
        <f>+AK158/AG125</f>
        <v/>
      </c>
      <c r="AL163" s="311">
        <f>+AL158/AH125</f>
        <v/>
      </c>
      <c r="AM163" s="311">
        <f>+AM158/AI125</f>
        <v/>
      </c>
      <c r="AN163" s="311">
        <f>+AN158/AJ125</f>
        <v/>
      </c>
      <c r="AO163" s="311">
        <f>+AO158/AK125</f>
        <v/>
      </c>
      <c r="AP163" s="311">
        <f>+AP158/AL125</f>
        <v/>
      </c>
      <c r="AQ163" s="311">
        <f>+AQ158/AM125</f>
        <v/>
      </c>
      <c r="AR163" s="311">
        <f>+AR158/AN125</f>
        <v/>
      </c>
      <c r="AS163" s="311">
        <f>+AS158/AO125</f>
        <v/>
      </c>
      <c r="AT163" s="311">
        <f>+AT158/AP125</f>
        <v/>
      </c>
      <c r="AU163" s="311">
        <f>+AU158/AQ125</f>
        <v/>
      </c>
      <c r="AV163" s="311">
        <f>+AV158/AR125</f>
        <v/>
      </c>
      <c r="AW163" s="311">
        <f>+AW158/AS125</f>
        <v/>
      </c>
      <c r="AX163" s="311">
        <f>+AX158/AT125</f>
        <v/>
      </c>
      <c r="AY163" s="311">
        <f>+AY158/AU125</f>
        <v/>
      </c>
      <c r="AZ163" s="311">
        <f>+AZ158/AV125</f>
        <v/>
      </c>
      <c r="BA163" s="311">
        <f>+BA158/AW125</f>
        <v/>
      </c>
      <c r="BB163" s="311">
        <f>+BB158/AX125</f>
        <v/>
      </c>
      <c r="BC163" s="311">
        <f>+BC158/AY125</f>
        <v/>
      </c>
      <c r="BD163" s="311">
        <f>+BD158/AZ125</f>
        <v/>
      </c>
      <c r="BE163" s="311">
        <f>+BE158/BA125</f>
        <v/>
      </c>
      <c r="BF163" s="311">
        <f>+BF158/BB125</f>
        <v/>
      </c>
      <c r="BG163" s="311">
        <f>+BG158/BC125</f>
        <v/>
      </c>
      <c r="BH163" s="311">
        <f>+BH158/BD125</f>
        <v/>
      </c>
      <c r="BI163" s="311">
        <f>+BI158/BE125</f>
        <v/>
      </c>
      <c r="BJ163" s="311" t="n"/>
      <c r="BK163" s="311" t="n"/>
      <c r="BO163" s="319">
        <f>+IFERROR(BO158/BN125,"n/a")</f>
        <v/>
      </c>
      <c r="BP163" s="319">
        <f>+IFERROR(BP158/BO125,"n/a")</f>
        <v/>
      </c>
      <c r="BQ163" s="319">
        <f>+IFERROR(BQ158/BP125,"n/a")</f>
        <v/>
      </c>
      <c r="BR163" s="319">
        <f>+IFERROR(BR158/BQ125,"n/a")</f>
        <v/>
      </c>
      <c r="BS163" s="319">
        <f>+IFERROR(BS158/BR125,"n/a")</f>
        <v/>
      </c>
      <c r="BT163" s="319">
        <f>+IFERROR(BT158/BS125,"n/a")</f>
        <v/>
      </c>
      <c r="BU163" s="319">
        <f>+IFERROR(BU158/BT125,"n/a")</f>
        <v/>
      </c>
      <c r="BV163" s="319">
        <f>+IFERROR(BV158/BU125,"n/a")</f>
        <v/>
      </c>
      <c r="BW163" s="319">
        <f>+IFERROR(BW158/BV125,"n/a")</f>
        <v/>
      </c>
      <c r="BX163" s="319">
        <f>+IFERROR(BX158/BW125,"n/a")</f>
        <v/>
      </c>
      <c r="BY163" s="319">
        <f>+IFERROR(BY158/BX125,"n/a")</f>
        <v/>
      </c>
      <c r="BZ163" s="319">
        <f>+IFERROR(BZ158/BY125,"n/a")</f>
        <v/>
      </c>
      <c r="CA163" s="319">
        <f>+IFERROR(CA158/BZ125,"n/a")</f>
        <v/>
      </c>
      <c r="CB163" s="319">
        <f>+IFERROR(CB158/CA125,"n/a")</f>
        <v/>
      </c>
      <c r="CC163" s="319">
        <f>+IFERROR(CC158/CB125,"n/a")</f>
        <v/>
      </c>
      <c r="CD163" s="319">
        <f>+IFERROR(CD158/CC125,"n/a")</f>
        <v/>
      </c>
    </row>
    <row r="164" customFormat="1" s="76">
      <c r="B164" s="66" t="inlineStr">
        <is>
          <t>Total FX Impact</t>
        </is>
      </c>
      <c r="L164" s="303">
        <f>+L159/H126</f>
        <v/>
      </c>
      <c r="M164" s="303">
        <f>+M159/I126</f>
        <v/>
      </c>
      <c r="N164" s="303">
        <f>+N159/J126</f>
        <v/>
      </c>
      <c r="O164" s="303">
        <f>+O159/K126</f>
        <v/>
      </c>
      <c r="P164" s="303">
        <f>+P159/L126</f>
        <v/>
      </c>
      <c r="Q164" s="303">
        <f>+Q159/M126</f>
        <v/>
      </c>
      <c r="R164" s="303">
        <f>+R159/N126</f>
        <v/>
      </c>
      <c r="S164" s="303">
        <f>+S159/O126</f>
        <v/>
      </c>
      <c r="T164" s="303">
        <f>+T159/P126</f>
        <v/>
      </c>
      <c r="U164" s="303">
        <f>+U159/Q126</f>
        <v/>
      </c>
      <c r="V164" s="303">
        <f>+V159/R126</f>
        <v/>
      </c>
      <c r="W164" s="303">
        <f>+W159/S126</f>
        <v/>
      </c>
      <c r="X164" s="303">
        <f>+X159/T126</f>
        <v/>
      </c>
      <c r="Y164" s="303">
        <f>+Y159/U126</f>
        <v/>
      </c>
      <c r="Z164" s="303">
        <f>+Z159/V126</f>
        <v/>
      </c>
      <c r="AA164" s="303">
        <f>+AA159/W126</f>
        <v/>
      </c>
      <c r="AB164" s="303">
        <f>+AB159/X126</f>
        <v/>
      </c>
      <c r="AC164" s="303">
        <f>+AC159/Y126</f>
        <v/>
      </c>
      <c r="AD164" s="303">
        <f>+AD159/Z126</f>
        <v/>
      </c>
      <c r="AE164" s="303">
        <f>+AE159/AA126</f>
        <v/>
      </c>
      <c r="AF164" s="303">
        <f>+AF159/AB126</f>
        <v/>
      </c>
      <c r="AG164" s="303">
        <f>+AG159/AC126</f>
        <v/>
      </c>
      <c r="AH164" s="303">
        <f>+AH159/AD126</f>
        <v/>
      </c>
      <c r="AI164" s="303">
        <f>+AI159/AE126</f>
        <v/>
      </c>
      <c r="AJ164" s="303">
        <f>+AJ159/AF126</f>
        <v/>
      </c>
      <c r="AK164" s="303">
        <f>+AK159/AG126</f>
        <v/>
      </c>
      <c r="AL164" s="303">
        <f>+AL159/AH126</f>
        <v/>
      </c>
      <c r="AM164" s="303">
        <f>+AM159/AI126</f>
        <v/>
      </c>
      <c r="AN164" s="303">
        <f>+AN159/AJ126</f>
        <v/>
      </c>
      <c r="AO164" s="303">
        <f>+AO159/AK126</f>
        <v/>
      </c>
      <c r="AP164" s="303">
        <f>+AP159/AL126</f>
        <v/>
      </c>
      <c r="AQ164" s="303">
        <f>+AQ159/AM126</f>
        <v/>
      </c>
      <c r="AR164" s="303">
        <f>+AR159/AN126</f>
        <v/>
      </c>
      <c r="AS164" s="303">
        <f>+AS159/AO126</f>
        <v/>
      </c>
      <c r="AT164" s="303">
        <f>+AT159/AP126</f>
        <v/>
      </c>
      <c r="AU164" s="303">
        <f>+AU159/AQ126</f>
        <v/>
      </c>
      <c r="AV164" s="303">
        <f>+AV159/AR126</f>
        <v/>
      </c>
      <c r="AW164" s="303">
        <f>+AW159/AS126</f>
        <v/>
      </c>
      <c r="AX164" s="303">
        <f>+AX159/AT126</f>
        <v/>
      </c>
      <c r="AY164" s="303">
        <f>+AY159/AU126</f>
        <v/>
      </c>
      <c r="AZ164" s="303">
        <f>+AZ159/AV126</f>
        <v/>
      </c>
      <c r="BA164" s="303">
        <f>+BA159/AW126</f>
        <v/>
      </c>
      <c r="BB164" s="303">
        <f>+BB159/AX126</f>
        <v/>
      </c>
      <c r="BC164" s="303">
        <f>+BC159/AY126</f>
        <v/>
      </c>
      <c r="BD164" s="303">
        <f>+BD159/AZ126</f>
        <v/>
      </c>
      <c r="BE164" s="303">
        <f>+BE159/BA126</f>
        <v/>
      </c>
      <c r="BF164" s="303">
        <f>+BF159/BB126</f>
        <v/>
      </c>
      <c r="BG164" s="303">
        <f>+BG159/BC126</f>
        <v/>
      </c>
      <c r="BH164" s="303">
        <f>+BH159/BD126</f>
        <v/>
      </c>
      <c r="BI164" s="303">
        <f>+BI159/BE126</f>
        <v/>
      </c>
      <c r="BJ164" s="231">
        <f>+BJ131-BJ135</f>
        <v/>
      </c>
      <c r="BK164" s="231">
        <f>+BK131-BK135</f>
        <v/>
      </c>
      <c r="BL164" s="231" t="n"/>
      <c r="BM164" s="231" t="n"/>
      <c r="BN164" s="231" t="n"/>
      <c r="BO164" s="318">
        <f>+IFERROR(BO159/BN126,"n/a")</f>
        <v/>
      </c>
      <c r="BP164" s="318">
        <f>+IFERROR(BP159/BO126,"n/a")</f>
        <v/>
      </c>
      <c r="BQ164" s="318">
        <f>+IFERROR(BQ159/BP126,"n/a")</f>
        <v/>
      </c>
      <c r="BR164" s="318">
        <f>+IFERROR(BR159/BQ126,"n/a")</f>
        <v/>
      </c>
      <c r="BS164" s="318">
        <f>+IFERROR(BS159/BR126,"n/a")</f>
        <v/>
      </c>
      <c r="BT164" s="318">
        <f>+IFERROR(BT159/BS126,"n/a")</f>
        <v/>
      </c>
      <c r="BU164" s="318">
        <f>+IFERROR(BU159/BT126,"n/a")</f>
        <v/>
      </c>
      <c r="BV164" s="318">
        <f>+IFERROR(BV159/BU126,"n/a")</f>
        <v/>
      </c>
      <c r="BW164" s="318">
        <f>+IFERROR(BW159/BV126,"n/a")</f>
        <v/>
      </c>
      <c r="BX164" s="318">
        <f>+IFERROR(BX159/BW126,"n/a")</f>
        <v/>
      </c>
      <c r="BY164" s="318">
        <f>+IFERROR(BY159/BX126,"n/a")</f>
        <v/>
      </c>
      <c r="BZ164" s="318">
        <f>+IFERROR(BZ159/BY126,"n/a")</f>
        <v/>
      </c>
      <c r="CA164" s="318">
        <f>+IFERROR(CA159/BZ126,"n/a")</f>
        <v/>
      </c>
      <c r="CB164" s="318">
        <f>+IFERROR(CB159/CA126,"n/a")</f>
        <v/>
      </c>
      <c r="CC164" s="318">
        <f>+IFERROR(CC159/CB126,"n/a")</f>
        <v/>
      </c>
      <c r="CD164" s="318">
        <f>+IFERROR(CD159/CC126,"n/a")</f>
        <v/>
      </c>
    </row>
    <row r="165" customFormat="1" s="76">
      <c r="B165" s="66" t="n"/>
      <c r="L165" s="303" t="n"/>
      <c r="M165" s="303" t="n"/>
      <c r="N165" s="303" t="n"/>
      <c r="O165" s="303" t="n"/>
      <c r="P165" s="303" t="n"/>
      <c r="Q165" s="303" t="n"/>
      <c r="R165" s="303" t="n"/>
      <c r="S165" s="303" t="n"/>
      <c r="T165" s="303" t="n"/>
      <c r="U165" s="303" t="n"/>
      <c r="V165" s="303" t="n"/>
      <c r="W165" s="303" t="n"/>
      <c r="X165" s="303" t="n"/>
      <c r="Y165" s="303" t="n"/>
      <c r="Z165" s="303" t="n"/>
      <c r="AA165" s="303" t="n"/>
      <c r="AB165" s="303" t="n"/>
      <c r="AC165" s="303" t="n"/>
      <c r="AD165" s="303" t="n"/>
      <c r="AE165" s="303" t="n"/>
      <c r="AF165" s="303" t="n"/>
      <c r="AG165" s="303" t="n"/>
      <c r="AH165" s="303" t="n"/>
      <c r="AI165" s="303" t="n"/>
      <c r="AJ165" s="303" t="n"/>
      <c r="AK165" s="303" t="n"/>
      <c r="AL165" s="303" t="n"/>
      <c r="AM165" s="303" t="n"/>
      <c r="AN165" s="303" t="n"/>
      <c r="AO165" s="303" t="n"/>
      <c r="AP165" s="303" t="n"/>
      <c r="AQ165" s="303" t="n"/>
      <c r="AR165" s="303" t="n"/>
      <c r="AS165" s="303" t="n"/>
      <c r="AT165" s="303" t="n"/>
      <c r="AU165" s="303" t="n"/>
      <c r="AV165" s="303" t="n"/>
      <c r="AW165" s="303" t="n"/>
      <c r="AX165" s="303" t="n"/>
      <c r="AY165" s="303" t="n"/>
      <c r="AZ165" s="303" t="n"/>
      <c r="BA165" s="303" t="n"/>
      <c r="BB165" s="303" t="n"/>
      <c r="BC165" s="303" t="n"/>
      <c r="BD165" s="303" t="n"/>
      <c r="BE165" s="303" t="n"/>
      <c r="BF165" s="303" t="n"/>
      <c r="BG165" s="303" t="n"/>
      <c r="BH165" s="303" t="n"/>
      <c r="BI165" s="231" t="n"/>
      <c r="BJ165" s="231" t="n"/>
      <c r="BK165" s="231" t="n"/>
      <c r="BL165" s="231" t="n"/>
      <c r="BM165" s="231" t="n"/>
      <c r="BN165" s="231" t="n"/>
      <c r="BO165" s="318" t="n"/>
      <c r="BP165" s="318" t="n"/>
      <c r="BQ165" s="318" t="n"/>
      <c r="BR165" s="318" t="n"/>
      <c r="BS165" s="318" t="n"/>
      <c r="BT165" s="318" t="n"/>
      <c r="BU165" s="318" t="n"/>
      <c r="BV165" s="318" t="n"/>
      <c r="BW165" s="318" t="n"/>
      <c r="BX165" s="318" t="n"/>
      <c r="BY165" s="318" t="n"/>
      <c r="BZ165" s="318" t="n"/>
      <c r="CA165" s="318" t="n"/>
      <c r="CB165" s="318" t="n"/>
      <c r="CC165" s="318" t="n"/>
      <c r="CD165" s="318" t="n"/>
    </row>
    <row r="166">
      <c r="B166" s="52" t="inlineStr">
        <is>
          <t>Opex Detail</t>
        </is>
      </c>
      <c r="C166" s="53" t="n"/>
      <c r="E166" s="57" t="n"/>
      <c r="F166" s="57" t="n"/>
      <c r="G166" s="57" t="n"/>
      <c r="H166" s="304" t="n"/>
      <c r="I166" s="304" t="n"/>
      <c r="J166" s="304" t="n"/>
      <c r="K166" s="304" t="n"/>
      <c r="L166" s="304" t="n"/>
      <c r="M166" s="304" t="n"/>
      <c r="N166" s="304" t="n"/>
      <c r="O166" s="304" t="n"/>
      <c r="P166" s="304" t="n"/>
      <c r="Q166" s="304" t="n"/>
      <c r="R166" s="304" t="n"/>
      <c r="S166" s="304" t="n"/>
      <c r="T166" s="304" t="n"/>
      <c r="U166" s="304" t="n"/>
      <c r="V166" s="304" t="n"/>
      <c r="W166" s="304" t="n"/>
      <c r="X166" s="304" t="n"/>
      <c r="Y166" s="304" t="n"/>
      <c r="Z166" s="304" t="n"/>
      <c r="AA166" s="304" t="n"/>
      <c r="AB166" s="304" t="n"/>
      <c r="AC166" s="304" t="n"/>
      <c r="AD166" s="304" t="n"/>
      <c r="AE166" s="304" t="n"/>
      <c r="AF166" s="304" t="n"/>
      <c r="AG166" s="304" t="n"/>
      <c r="AH166" s="304" t="n"/>
      <c r="AI166" s="304" t="n"/>
      <c r="AJ166" s="304" t="n"/>
      <c r="AK166" s="304" t="n"/>
      <c r="AL166" s="304" t="n"/>
      <c r="AM166" s="304" t="n"/>
      <c r="AN166" s="304" t="n"/>
      <c r="AO166" s="304" t="n"/>
      <c r="AP166" s="304" t="n"/>
      <c r="AQ166" s="304" t="n"/>
      <c r="AR166" s="304" t="n"/>
      <c r="AS166" s="304" t="n"/>
      <c r="AT166" s="304" t="n"/>
      <c r="AU166" s="304" t="n"/>
      <c r="AV166" s="304" t="n"/>
      <c r="AW166" s="304" t="n"/>
      <c r="AX166" s="304" t="n"/>
      <c r="AY166" s="304" t="n"/>
      <c r="AZ166" s="304" t="n"/>
      <c r="BA166" s="304" t="n"/>
      <c r="BB166" s="304" t="n"/>
      <c r="BC166" s="304" t="n"/>
      <c r="BD166" s="304" t="n"/>
      <c r="BE166" s="304" t="n"/>
      <c r="BF166" s="304" t="n"/>
      <c r="BG166" s="304" t="n"/>
      <c r="BH166" s="304" t="n"/>
      <c r="BI166" s="304" t="n"/>
      <c r="BJ166" s="304" t="n"/>
      <c r="BK166" s="304" t="n"/>
      <c r="BL166" s="304" t="n"/>
      <c r="BM166" s="304" t="n"/>
      <c r="BN166" s="304" t="n"/>
      <c r="BO166" s="304" t="n"/>
      <c r="BP166" s="304" t="n"/>
      <c r="BQ166" s="304" t="n"/>
      <c r="BR166" s="304" t="n"/>
      <c r="BS166" s="304" t="n"/>
      <c r="BT166" s="304" t="n"/>
      <c r="BU166" s="304" t="n"/>
      <c r="BV166" s="304" t="n"/>
      <c r="BW166" s="304" t="n"/>
      <c r="BX166" s="304" t="n"/>
      <c r="BY166" s="304" t="n"/>
      <c r="BZ166" s="304" t="n"/>
      <c r="CA166" s="68" t="n"/>
      <c r="CB166" s="68" t="n"/>
      <c r="CC166" s="68" t="n"/>
      <c r="CD166" s="68" t="n"/>
    </row>
    <row r="167">
      <c r="B167" s="60" t="n"/>
      <c r="E167" s="57" t="n"/>
      <c r="F167" s="57" t="n"/>
      <c r="G167" s="57" t="n"/>
      <c r="H167" s="304" t="n"/>
      <c r="I167" s="304" t="n"/>
      <c r="J167" s="304" t="n"/>
      <c r="K167" s="304" t="n"/>
      <c r="L167" s="304" t="n"/>
      <c r="M167" s="304" t="n"/>
      <c r="N167" s="304" t="n"/>
      <c r="O167" s="304" t="n"/>
      <c r="P167" s="304" t="n"/>
      <c r="Q167" s="304" t="n"/>
      <c r="R167" s="304" t="n"/>
      <c r="S167" s="304" t="n"/>
      <c r="T167" s="304" t="n"/>
      <c r="U167" s="304" t="n"/>
      <c r="V167" s="304" t="n"/>
      <c r="W167" s="304" t="n"/>
      <c r="X167" s="304" t="n"/>
      <c r="Y167" s="304" t="n"/>
      <c r="Z167" s="304" t="n"/>
      <c r="AA167" s="304" t="n"/>
      <c r="AB167" s="304" t="n"/>
      <c r="AC167" s="304" t="n"/>
      <c r="AD167" s="304" t="n"/>
      <c r="AE167" s="304" t="n"/>
      <c r="AF167" s="304" t="n"/>
      <c r="AG167" s="304" t="n"/>
      <c r="AH167" s="304" t="n"/>
      <c r="AI167" s="304" t="n"/>
      <c r="AJ167" s="304" t="n"/>
      <c r="AK167" s="304" t="n"/>
      <c r="AL167" s="304" t="n"/>
      <c r="AM167" s="304" t="n"/>
      <c r="AN167" s="304" t="n"/>
      <c r="AO167" s="304" t="n"/>
      <c r="AP167" s="304" t="n"/>
      <c r="AQ167" s="304" t="n"/>
      <c r="AR167" s="304" t="n"/>
      <c r="AS167" s="304" t="n"/>
      <c r="AT167" s="304" t="n"/>
      <c r="AU167" s="304" t="n"/>
      <c r="AV167" s="304" t="n"/>
      <c r="AW167" s="304" t="n"/>
      <c r="AX167" s="304" t="n"/>
      <c r="AY167" s="304" t="n"/>
      <c r="AZ167" s="304" t="n"/>
      <c r="BA167" s="304" t="n"/>
      <c r="BB167" s="304" t="n"/>
      <c r="BC167" s="304" t="n"/>
      <c r="BD167" s="304" t="n"/>
      <c r="BE167" s="304" t="n"/>
      <c r="BF167" s="304" t="n"/>
      <c r="BG167" s="304" t="n"/>
      <c r="BH167" s="304" t="n"/>
      <c r="BI167" s="304" t="n"/>
      <c r="BJ167" s="304" t="n"/>
      <c r="BK167" s="304" t="n"/>
      <c r="BL167" s="304" t="n"/>
      <c r="BM167" s="304" t="n"/>
      <c r="BN167" s="304" t="n"/>
      <c r="BO167" s="304" t="n"/>
      <c r="BP167" s="304" t="n"/>
      <c r="BQ167" s="304" t="n"/>
      <c r="BR167" s="304" t="n"/>
      <c r="BS167" s="304" t="n"/>
      <c r="BT167" s="304" t="n"/>
      <c r="BU167" s="304" t="n"/>
      <c r="BV167" s="304" t="n"/>
      <c r="BW167" s="304" t="n"/>
      <c r="BX167" s="304" t="n"/>
      <c r="BY167" s="304" t="n"/>
      <c r="BZ167" s="304" t="n"/>
      <c r="CA167" s="304" t="n"/>
      <c r="CB167" s="304" t="n"/>
      <c r="CC167" s="304" t="n"/>
      <c r="CD167" s="304" t="n"/>
    </row>
    <row r="168">
      <c r="B168" t="inlineStr">
        <is>
          <t>Total Employees</t>
        </is>
      </c>
      <c r="E168" s="57" t="n"/>
      <c r="F168" s="57" t="n"/>
      <c r="G168" s="57" t="n"/>
      <c r="H168" s="304" t="n"/>
      <c r="I168" s="304" t="n"/>
      <c r="J168" s="304" t="n"/>
      <c r="K168" s="304" t="n"/>
      <c r="L168" s="304" t="n"/>
      <c r="M168" s="304" t="n"/>
      <c r="N168" s="304" t="n"/>
      <c r="O168" s="304" t="n"/>
      <c r="P168" s="304" t="n"/>
      <c r="Q168" s="304" t="n"/>
      <c r="R168" s="304" t="n"/>
      <c r="S168" s="304" t="n"/>
      <c r="T168" s="304" t="n"/>
      <c r="U168" s="304" t="n"/>
      <c r="V168" s="304" t="n"/>
      <c r="W168" s="304" t="n"/>
      <c r="X168" s="304" t="n"/>
      <c r="Y168" s="304" t="n"/>
      <c r="Z168" s="304" t="n"/>
      <c r="AA168" s="81" t="n">
        <v>12691</v>
      </c>
      <c r="AB168" s="81" t="n">
        <v>13598</v>
      </c>
      <c r="AC168" s="81" t="n">
        <v>14495</v>
      </c>
      <c r="AD168" s="81" t="n">
        <v>15274</v>
      </c>
      <c r="AE168" s="81" t="n">
        <v>17048</v>
      </c>
      <c r="AF168" s="81" t="n">
        <v>18770</v>
      </c>
      <c r="AG168" s="81" t="n">
        <v>20658</v>
      </c>
      <c r="AH168" s="81" t="n">
        <v>23165</v>
      </c>
      <c r="AI168" s="81" t="n">
        <v>25015</v>
      </c>
      <c r="AJ168" s="81" t="n">
        <v>27742</v>
      </c>
      <c r="AK168" s="81" t="n">
        <v>30275</v>
      </c>
      <c r="AL168" s="81" t="n">
        <v>33606</v>
      </c>
      <c r="AM168" s="81" t="n">
        <v>35587</v>
      </c>
      <c r="AN168" s="81" t="n">
        <v>37773</v>
      </c>
      <c r="AO168" s="81" t="n">
        <v>39651</v>
      </c>
      <c r="AP168" s="81" t="n">
        <v>43030</v>
      </c>
      <c r="AQ168" s="81" t="n">
        <v>44942</v>
      </c>
      <c r="AR168" s="81" t="n">
        <v>48268</v>
      </c>
      <c r="AS168" s="81" t="n">
        <v>52534</v>
      </c>
      <c r="AT168" s="81" t="n">
        <v>56653</v>
      </c>
      <c r="AU168" s="81" t="n">
        <v>58604</v>
      </c>
      <c r="AV168" s="81" t="n">
        <v>60654</v>
      </c>
      <c r="AW168" s="81" t="n">
        <v>63404</v>
      </c>
      <c r="AX168" s="81" t="n">
        <v>68177</v>
      </c>
      <c r="AY168" s="81" t="n">
        <v>71970</v>
      </c>
      <c r="AZ168" s="81" t="n">
        <v>77805</v>
      </c>
      <c r="BA168" s="81" t="n">
        <v>83553</v>
      </c>
      <c r="BB168" s="81" t="n">
        <v>87314</v>
      </c>
      <c r="BC168" s="81" t="n">
        <v>86482</v>
      </c>
      <c r="BD168" s="81" t="n">
        <v>77114</v>
      </c>
      <c r="BE168" s="81" t="n">
        <v>71469</v>
      </c>
      <c r="BF168" s="81" t="n">
        <v>66185</v>
      </c>
      <c r="BG168" s="81" t="n">
        <v>67317</v>
      </c>
      <c r="BH168" s="81" t="n">
        <v>69329</v>
      </c>
      <c r="BI168" s="81" t="n">
        <v>70799</v>
      </c>
      <c r="BJ168" s="80">
        <f>+BI168+BJ171</f>
        <v/>
      </c>
      <c r="BK168" s="80">
        <f>+BJ168+BK171</f>
        <v/>
      </c>
      <c r="BL168" s="304" t="n"/>
      <c r="BM168" s="83" t="inlineStr">
        <is>
          <t>n/a</t>
        </is>
      </c>
      <c r="BN168" s="83" t="inlineStr">
        <is>
          <t>n/a</t>
        </is>
      </c>
      <c r="BO168" s="83" t="n">
        <v>1218</v>
      </c>
      <c r="BP168" s="81" t="n">
        <v>2127</v>
      </c>
      <c r="BQ168" s="81" t="n">
        <v>3200</v>
      </c>
      <c r="BR168" s="81" t="n">
        <v>4619</v>
      </c>
      <c r="BS168" s="81" t="n">
        <v>6337</v>
      </c>
      <c r="BT168" s="81" t="n">
        <v>9199</v>
      </c>
      <c r="BU168" s="80">
        <f>+AA168</f>
        <v/>
      </c>
      <c r="BV168" s="80">
        <f>+AE168</f>
        <v/>
      </c>
      <c r="BW168" s="80">
        <f>+AI168</f>
        <v/>
      </c>
      <c r="BX168" s="80">
        <f>+AM168</f>
        <v/>
      </c>
      <c r="BY168" s="80">
        <f>+AQ168</f>
        <v/>
      </c>
      <c r="BZ168" s="80">
        <f>+AU168</f>
        <v/>
      </c>
      <c r="CA168" s="80">
        <f>+AY168</f>
        <v/>
      </c>
      <c r="CB168" s="80">
        <f>+BC168</f>
        <v/>
      </c>
      <c r="CC168" s="80">
        <f>+BG168</f>
        <v/>
      </c>
      <c r="CD168" s="80">
        <f>+BK168</f>
        <v/>
      </c>
    </row>
    <row r="169">
      <c r="B169" s="60" t="inlineStr">
        <is>
          <t>Y/Y % Change</t>
        </is>
      </c>
      <c r="E169" s="57" t="n"/>
      <c r="F169" s="57" t="n"/>
      <c r="G169" s="57" t="n"/>
      <c r="H169" s="304" t="n"/>
      <c r="I169" s="304" t="n"/>
      <c r="J169" s="304" t="n"/>
      <c r="K169" s="304" t="n"/>
      <c r="L169" s="304" t="n"/>
      <c r="M169" s="304" t="n"/>
      <c r="N169" s="304" t="n"/>
      <c r="O169" s="304" t="n"/>
      <c r="P169" s="304" t="n"/>
      <c r="Q169" s="304" t="n"/>
      <c r="R169" s="304" t="n"/>
      <c r="S169" s="304" t="n"/>
      <c r="T169" s="304" t="n"/>
      <c r="U169" s="304" t="n"/>
      <c r="V169" s="304" t="n"/>
      <c r="W169" s="304" t="n"/>
      <c r="X169" s="304" t="n"/>
      <c r="Y169" s="304" t="n"/>
      <c r="Z169" s="304" t="n"/>
      <c r="AA169" s="304" t="n"/>
      <c r="AB169" s="304" t="n"/>
      <c r="AC169" s="304" t="n"/>
      <c r="AD169" s="304" t="n"/>
      <c r="AE169" s="304">
        <f>+AE168/AA168-1</f>
        <v/>
      </c>
      <c r="AF169" s="304">
        <f>+AF168/AB168-1</f>
        <v/>
      </c>
      <c r="AG169" s="304">
        <f>+AG168/AC168-1</f>
        <v/>
      </c>
      <c r="AH169" s="304">
        <f>+AH168/AD168-1</f>
        <v/>
      </c>
      <c r="AI169" s="304">
        <f>+AI168/AE168-1</f>
        <v/>
      </c>
      <c r="AJ169" s="304">
        <f>+AJ168/AF168-1</f>
        <v/>
      </c>
      <c r="AK169" s="304">
        <f>+AK168/AG168-1</f>
        <v/>
      </c>
      <c r="AL169" s="304">
        <f>+AL168/AH168-1</f>
        <v/>
      </c>
      <c r="AM169" s="304">
        <f>+AM168/AI168-1</f>
        <v/>
      </c>
      <c r="AN169" s="304">
        <f>+AN168/AJ168-1</f>
        <v/>
      </c>
      <c r="AO169" s="304">
        <f>+AO168/AK168-1</f>
        <v/>
      </c>
      <c r="AP169" s="304">
        <f>+AP168/AL168-1</f>
        <v/>
      </c>
      <c r="AQ169" s="304">
        <f>+AQ168/AM168-1</f>
        <v/>
      </c>
      <c r="AR169" s="304">
        <f>+AR168/AN168-1</f>
        <v/>
      </c>
      <c r="AS169" s="304">
        <f>+AS168/AO168-1</f>
        <v/>
      </c>
      <c r="AT169" s="304">
        <f>+AT168/AP168-1</f>
        <v/>
      </c>
      <c r="AU169" s="304">
        <f>+AU168/AQ168-1</f>
        <v/>
      </c>
      <c r="AV169" s="304">
        <f>+AV168/AR168-1</f>
        <v/>
      </c>
      <c r="AW169" s="304">
        <f>+AW168/AS168-1</f>
        <v/>
      </c>
      <c r="AX169" s="304">
        <f>+AX168/AT168-1</f>
        <v/>
      </c>
      <c r="AY169" s="304">
        <f>+AY168/AU168-1</f>
        <v/>
      </c>
      <c r="AZ169" s="304">
        <f>+AZ168/AV168-1</f>
        <v/>
      </c>
      <c r="BA169" s="304">
        <f>+BA168/AW168-1</f>
        <v/>
      </c>
      <c r="BB169" s="304">
        <f>+BB168/AX168-1</f>
        <v/>
      </c>
      <c r="BC169" s="304">
        <f>+BC168/AY168-1</f>
        <v/>
      </c>
      <c r="BD169" s="304">
        <f>+BD168/AZ168-1</f>
        <v/>
      </c>
      <c r="BE169" s="304">
        <f>+BE168/BA168-1</f>
        <v/>
      </c>
      <c r="BF169" s="304">
        <f>+BF168/BB168-1</f>
        <v/>
      </c>
      <c r="BG169" s="304">
        <f>+BG168/BC168-1</f>
        <v/>
      </c>
      <c r="BH169" s="304">
        <f>+BH168/BD168-1</f>
        <v/>
      </c>
      <c r="BI169" s="304">
        <f>+BI168/BE168-1</f>
        <v/>
      </c>
      <c r="BJ169" s="304">
        <f>+BJ168/BF168-1</f>
        <v/>
      </c>
      <c r="BK169" s="304">
        <f>+BK168/BG168-1</f>
        <v/>
      </c>
      <c r="BL169" s="304" t="n"/>
      <c r="BM169" s="304" t="n"/>
      <c r="BN169" s="320">
        <f>+IFERROR(BN168/BM168-1,"n/a")</f>
        <v/>
      </c>
      <c r="BO169" s="320">
        <f>+IFERROR(BO168/BN168-1,"n/a")</f>
        <v/>
      </c>
      <c r="BP169" s="320">
        <f>+IFERROR(BP168/BO168-1,"n/a")</f>
        <v/>
      </c>
      <c r="BQ169" s="320">
        <f>+IFERROR(BQ168/BP168-1,"n/a")</f>
        <v/>
      </c>
      <c r="BR169" s="320">
        <f>+IFERROR(BR168/BQ168-1,"n/a")</f>
        <v/>
      </c>
      <c r="BS169" s="320">
        <f>+IFERROR(BS168/BR168-1,"n/a")</f>
        <v/>
      </c>
      <c r="BT169" s="320">
        <f>+IFERROR(BT168/BS168-1,"n/a")</f>
        <v/>
      </c>
      <c r="BU169" s="320">
        <f>+IFERROR(BU168/BT168-1,"n/a")</f>
        <v/>
      </c>
      <c r="BV169" s="320">
        <f>+IFERROR(BV168/BU168-1,"n/a")</f>
        <v/>
      </c>
      <c r="BW169" s="320">
        <f>+IFERROR(BW168/BV168-1,"n/a")</f>
        <v/>
      </c>
      <c r="BX169" s="320">
        <f>+IFERROR(BX168/BW168-1,"n/a")</f>
        <v/>
      </c>
      <c r="BY169" s="320">
        <f>+IFERROR(BY168/BX168-1,"n/a")</f>
        <v/>
      </c>
      <c r="BZ169" s="320">
        <f>+IFERROR(BZ168/BY168-1,"n/a")</f>
        <v/>
      </c>
      <c r="CA169" s="320">
        <f>+IFERROR(CA168/BZ168-1,"n/a")</f>
        <v/>
      </c>
      <c r="CB169" s="320">
        <f>+IFERROR(CB168/CA168-1,"n/a")</f>
        <v/>
      </c>
      <c r="CC169" s="320">
        <f>+IFERROR(CC168/CB168-1,"n/a")</f>
        <v/>
      </c>
      <c r="CD169" s="320">
        <f>+IFERROR(CD168/CC168-1,"n/a")</f>
        <v/>
      </c>
    </row>
    <row r="170">
      <c r="B170" s="60" t="inlineStr">
        <is>
          <t>Q/Q % Change</t>
        </is>
      </c>
      <c r="E170" s="57" t="n"/>
      <c r="F170" s="57" t="n"/>
      <c r="G170" s="57" t="n"/>
      <c r="H170" s="304" t="n"/>
      <c r="I170" s="304" t="n"/>
      <c r="J170" s="304" t="n"/>
      <c r="K170" s="304" t="n"/>
      <c r="L170" s="304" t="n"/>
      <c r="M170" s="304" t="n"/>
      <c r="N170" s="304" t="n"/>
      <c r="O170" s="304" t="n"/>
      <c r="P170" s="304" t="n"/>
      <c r="Q170" s="304" t="n"/>
      <c r="R170" s="304" t="n"/>
      <c r="S170" s="304" t="n"/>
      <c r="T170" s="304" t="n"/>
      <c r="U170" s="304" t="n"/>
      <c r="V170" s="304" t="n"/>
      <c r="W170" s="304" t="n"/>
      <c r="X170" s="304" t="n"/>
      <c r="Y170" s="304" t="n"/>
      <c r="Z170" s="304" t="n"/>
      <c r="AA170" s="304" t="n"/>
      <c r="AB170" s="304">
        <f>+AB168/AA168-1</f>
        <v/>
      </c>
      <c r="AC170" s="304">
        <f>+AC168/AB168-1</f>
        <v/>
      </c>
      <c r="AD170" s="304">
        <f>+AD168/AC168-1</f>
        <v/>
      </c>
      <c r="AE170" s="304">
        <f>+AE168/AD168-1</f>
        <v/>
      </c>
      <c r="AF170" s="304">
        <f>+AF168/AE168-1</f>
        <v/>
      </c>
      <c r="AG170" s="304">
        <f>+AG168/AF168-1</f>
        <v/>
      </c>
      <c r="AH170" s="304">
        <f>+AH168/AG168-1</f>
        <v/>
      </c>
      <c r="AI170" s="304">
        <f>+AI168/AH168-1</f>
        <v/>
      </c>
      <c r="AJ170" s="304">
        <f>+AJ168/AI168-1</f>
        <v/>
      </c>
      <c r="AK170" s="304">
        <f>+AK168/AJ168-1</f>
        <v/>
      </c>
      <c r="AL170" s="304">
        <f>+AL168/AK168-1</f>
        <v/>
      </c>
      <c r="AM170" s="304">
        <f>+AM168/AL168-1</f>
        <v/>
      </c>
      <c r="AN170" s="304">
        <f>+AN168/AM168-1</f>
        <v/>
      </c>
      <c r="AO170" s="304">
        <f>+AO168/AN168-1</f>
        <v/>
      </c>
      <c r="AP170" s="304">
        <f>+AP168/AO168-1</f>
        <v/>
      </c>
      <c r="AQ170" s="304">
        <f>+AQ168/AP168-1</f>
        <v/>
      </c>
      <c r="AR170" s="304">
        <f>+AR168/AQ168-1</f>
        <v/>
      </c>
      <c r="AS170" s="304">
        <f>+AS168/AR168-1</f>
        <v/>
      </c>
      <c r="AT170" s="304">
        <f>+AT168/AS168-1</f>
        <v/>
      </c>
      <c r="AU170" s="304">
        <f>+AU168/AT168-1</f>
        <v/>
      </c>
      <c r="AV170" s="304">
        <f>+AV168/AU168-1</f>
        <v/>
      </c>
      <c r="AW170" s="304">
        <f>+AW168/AV168-1</f>
        <v/>
      </c>
      <c r="AX170" s="304">
        <f>+AX168/AW168-1</f>
        <v/>
      </c>
      <c r="AY170" s="304">
        <f>+AY168/AX168-1</f>
        <v/>
      </c>
      <c r="AZ170" s="304">
        <f>+AZ168/AY168-1</f>
        <v/>
      </c>
      <c r="BA170" s="304">
        <f>+BA168/AZ168-1</f>
        <v/>
      </c>
      <c r="BB170" s="304">
        <f>+BB168/BA168-1</f>
        <v/>
      </c>
      <c r="BC170" s="304">
        <f>+BC168/BB168-1</f>
        <v/>
      </c>
      <c r="BD170" s="304">
        <f>+BD168/BC168-1</f>
        <v/>
      </c>
      <c r="BE170" s="304">
        <f>+BE168/BD168-1</f>
        <v/>
      </c>
      <c r="BF170" s="304">
        <f>+BF168/BE168-1</f>
        <v/>
      </c>
      <c r="BG170" s="304">
        <f>+BG168/BF168-1</f>
        <v/>
      </c>
      <c r="BH170" s="304">
        <f>+BH168/BG168-1</f>
        <v/>
      </c>
      <c r="BI170" s="304">
        <f>+BI168/BH168-1</f>
        <v/>
      </c>
      <c r="BJ170" s="304">
        <f>+BJ168/BI168-1</f>
        <v/>
      </c>
      <c r="BK170" s="304">
        <f>+BK168/BJ168-1</f>
        <v/>
      </c>
      <c r="BL170" s="304" t="n"/>
      <c r="BM170" s="304" t="n"/>
      <c r="BN170" s="304" t="n"/>
      <c r="BO170" s="304" t="n"/>
      <c r="BP170" s="304" t="n"/>
      <c r="BQ170" s="304" t="n"/>
      <c r="BR170" s="304" t="n"/>
      <c r="BS170" s="304" t="n"/>
      <c r="BT170" s="304" t="n"/>
      <c r="BU170" s="304" t="n"/>
      <c r="BV170" s="304" t="n"/>
      <c r="BW170" s="304" t="n"/>
      <c r="BX170" s="304" t="n"/>
      <c r="BY170" s="304" t="n"/>
      <c r="BZ170" s="304" t="n"/>
      <c r="CA170" s="68" t="n"/>
      <c r="CB170" s="68" t="n"/>
      <c r="CC170" s="68" t="n"/>
      <c r="CD170" s="68" t="n"/>
    </row>
    <row r="171">
      <c r="B171" s="60" t="inlineStr">
        <is>
          <t>Net Adds</t>
        </is>
      </c>
      <c r="E171" s="57" t="n"/>
      <c r="F171" s="57" t="n"/>
      <c r="G171" s="57" t="n"/>
      <c r="H171" s="304" t="n"/>
      <c r="I171" s="304" t="n"/>
      <c r="J171" s="304" t="n"/>
      <c r="K171" s="304" t="n"/>
      <c r="L171" s="304" t="n"/>
      <c r="M171" s="304" t="n"/>
      <c r="N171" s="304" t="n"/>
      <c r="O171" s="304" t="n"/>
      <c r="P171" s="304" t="n"/>
      <c r="Q171" s="304" t="n"/>
      <c r="R171" s="304" t="n"/>
      <c r="S171" s="304" t="n"/>
      <c r="T171" s="304" t="n"/>
      <c r="U171" s="304" t="n"/>
      <c r="V171" s="304" t="n"/>
      <c r="W171" s="304" t="n"/>
      <c r="X171" s="304" t="n"/>
      <c r="Y171" s="304" t="n"/>
      <c r="Z171" s="304" t="n"/>
      <c r="AA171" s="304" t="n"/>
      <c r="AB171" s="95">
        <f>+AB168-AA168</f>
        <v/>
      </c>
      <c r="AC171" s="95">
        <f>+AC168-AB168</f>
        <v/>
      </c>
      <c r="AD171" s="95">
        <f>+AD168-AC168</f>
        <v/>
      </c>
      <c r="AE171" s="95">
        <f>+AE168-AD168</f>
        <v/>
      </c>
      <c r="AF171" s="95">
        <f>+AF168-AE168</f>
        <v/>
      </c>
      <c r="AG171" s="95">
        <f>+AG168-AF168</f>
        <v/>
      </c>
      <c r="AH171" s="95">
        <f>+AH168-AG168</f>
        <v/>
      </c>
      <c r="AI171" s="95">
        <f>+AI168-AH168</f>
        <v/>
      </c>
      <c r="AJ171" s="95">
        <f>+AJ168-AI168</f>
        <v/>
      </c>
      <c r="AK171" s="95">
        <f>+AK168-AJ168</f>
        <v/>
      </c>
      <c r="AL171" s="95">
        <f>+AL168-AK168</f>
        <v/>
      </c>
      <c r="AM171" s="95">
        <f>+AM168-AL168</f>
        <v/>
      </c>
      <c r="AN171" s="95">
        <f>+AN168-AM168</f>
        <v/>
      </c>
      <c r="AO171" s="95">
        <f>+AO168-AN168</f>
        <v/>
      </c>
      <c r="AP171" s="95">
        <f>+AP168-AO168</f>
        <v/>
      </c>
      <c r="AQ171" s="95">
        <f>+AQ168-AP168</f>
        <v/>
      </c>
      <c r="AR171" s="95">
        <f>+AR168-AQ168</f>
        <v/>
      </c>
      <c r="AS171" s="95">
        <f>+AS168-AR168</f>
        <v/>
      </c>
      <c r="AT171" s="95">
        <f>+AT168-AS168</f>
        <v/>
      </c>
      <c r="AU171" s="95">
        <f>+AU168-AT168</f>
        <v/>
      </c>
      <c r="AV171" s="95">
        <f>+AV168-AU168</f>
        <v/>
      </c>
      <c r="AW171" s="95">
        <f>+AW168-AV168</f>
        <v/>
      </c>
      <c r="AX171" s="95">
        <f>+AX168-AW168</f>
        <v/>
      </c>
      <c r="AY171" s="95">
        <f>+AY168-AX168</f>
        <v/>
      </c>
      <c r="AZ171" s="95">
        <f>+AZ168-AY168</f>
        <v/>
      </c>
      <c r="BA171" s="95">
        <f>+BA168-AZ168</f>
        <v/>
      </c>
      <c r="BB171" s="95">
        <f>+BB168-BA168</f>
        <v/>
      </c>
      <c r="BC171" s="95">
        <f>+BC168-BB168</f>
        <v/>
      </c>
      <c r="BD171" s="95">
        <f>+BD168-BC168</f>
        <v/>
      </c>
      <c r="BE171" s="95">
        <f>+BE168-BD168</f>
        <v/>
      </c>
      <c r="BF171" s="95">
        <f>+BF168-BE168</f>
        <v/>
      </c>
      <c r="BG171" s="95">
        <f>+BG168-BF168</f>
        <v/>
      </c>
      <c r="BH171" s="95">
        <f>+BH168-BG168</f>
        <v/>
      </c>
      <c r="BI171" s="95">
        <f>+BI168-BH168</f>
        <v/>
      </c>
      <c r="BJ171" s="144" t="n">
        <v>2500</v>
      </c>
      <c r="BK171" s="144" t="n">
        <v>3000</v>
      </c>
      <c r="BL171" s="304" t="n"/>
      <c r="BM171" s="95" t="n"/>
      <c r="BN171" s="203">
        <f>+IFERROR(BN168-BM168,"n/a")</f>
        <v/>
      </c>
      <c r="BO171" s="203">
        <f>+IFERROR(BO168-BN168,"n/a")</f>
        <v/>
      </c>
      <c r="BP171" s="203">
        <f>+IFERROR(BP168-BO168,"n/a")</f>
        <v/>
      </c>
      <c r="BQ171" s="203">
        <f>+IFERROR(BQ168-BP168,"n/a")</f>
        <v/>
      </c>
      <c r="BR171" s="203">
        <f>+IFERROR(BR168-BQ168,"n/a")</f>
        <v/>
      </c>
      <c r="BS171" s="203">
        <f>+IFERROR(BS168-BR168,"n/a")</f>
        <v/>
      </c>
      <c r="BT171" s="203">
        <f>+IFERROR(BT168-BS168,"n/a")</f>
        <v/>
      </c>
      <c r="BU171" s="203">
        <f>+IFERROR(BU168-BT168,"n/a")</f>
        <v/>
      </c>
      <c r="BV171" s="203">
        <f>+IFERROR(BV168-BU168,"n/a")</f>
        <v/>
      </c>
      <c r="BW171" s="203">
        <f>+IFERROR(BW168-BV168,"n/a")</f>
        <v/>
      </c>
      <c r="BX171" s="203">
        <f>+IFERROR(BX168-BW168,"n/a")</f>
        <v/>
      </c>
      <c r="BY171" s="203">
        <f>+IFERROR(BY168-BX168,"n/a")</f>
        <v/>
      </c>
      <c r="BZ171" s="203">
        <f>+IFERROR(BZ168-BY168,"n/a")</f>
        <v/>
      </c>
      <c r="CA171" s="203">
        <f>+IFERROR(CA168-BZ168,"n/a")</f>
        <v/>
      </c>
      <c r="CB171" s="203">
        <f>+IFERROR(CB168-CA168,"n/a")</f>
        <v/>
      </c>
      <c r="CC171" s="203">
        <f>+IFERROR(CC168-CB168,"n/a")</f>
        <v/>
      </c>
      <c r="CD171" s="203">
        <f>+IFERROR(CD168-CC168,"n/a")</f>
        <v/>
      </c>
    </row>
    <row r="172">
      <c r="B172" s="101" t="inlineStr">
        <is>
          <t>Y/Y % Change</t>
        </is>
      </c>
      <c r="E172" s="57" t="n"/>
      <c r="F172" s="57" t="n"/>
      <c r="G172" s="57" t="n"/>
      <c r="H172" s="304" t="n"/>
      <c r="I172" s="304" t="n"/>
      <c r="J172" s="304" t="n"/>
      <c r="K172" s="304" t="n"/>
      <c r="L172" s="304" t="n"/>
      <c r="M172" s="304" t="n"/>
      <c r="N172" s="304" t="n"/>
      <c r="O172" s="304" t="n"/>
      <c r="P172" s="304" t="n"/>
      <c r="Q172" s="304" t="n"/>
      <c r="R172" s="304" t="n"/>
      <c r="S172" s="304" t="n"/>
      <c r="T172" s="304" t="n"/>
      <c r="U172" s="304" t="n"/>
      <c r="V172" s="304" t="n"/>
      <c r="W172" s="304" t="n"/>
      <c r="X172" s="304" t="n"/>
      <c r="Y172" s="304" t="n"/>
      <c r="Z172" s="304" t="n"/>
      <c r="AA172" s="304" t="n"/>
      <c r="AB172" s="95" t="n"/>
      <c r="AC172" s="95" t="n"/>
      <c r="AD172" s="95" t="n"/>
      <c r="AE172" s="95" t="n"/>
      <c r="AF172" s="304">
        <f>+AF171/AB171-1</f>
        <v/>
      </c>
      <c r="AG172" s="304">
        <f>+AG171/AC171-1</f>
        <v/>
      </c>
      <c r="AH172" s="304">
        <f>+AH171/AD171-1</f>
        <v/>
      </c>
      <c r="AI172" s="304">
        <f>+AI171/AE171-1</f>
        <v/>
      </c>
      <c r="AJ172" s="304">
        <f>+AJ171/AF171-1</f>
        <v/>
      </c>
      <c r="AK172" s="304">
        <f>+AK171/AG171-1</f>
        <v/>
      </c>
      <c r="AL172" s="304">
        <f>+AL171/AH171-1</f>
        <v/>
      </c>
      <c r="AM172" s="304">
        <f>+AM171/AI171-1</f>
        <v/>
      </c>
      <c r="AN172" s="304">
        <f>+AN171/AJ171-1</f>
        <v/>
      </c>
      <c r="AO172" s="304">
        <f>+AO171/AK171-1</f>
        <v/>
      </c>
      <c r="AP172" s="304">
        <f>+AP171/AL171-1</f>
        <v/>
      </c>
      <c r="AQ172" s="304">
        <f>+AQ171/AM171-1</f>
        <v/>
      </c>
      <c r="AR172" s="304">
        <f>+AR171/AN171-1</f>
        <v/>
      </c>
      <c r="AS172" s="304">
        <f>+AS171/AO171-1</f>
        <v/>
      </c>
      <c r="AT172" s="304">
        <f>+AT171/AP171-1</f>
        <v/>
      </c>
      <c r="AU172" s="304">
        <f>+AU171/AQ171-1</f>
        <v/>
      </c>
      <c r="AV172" s="304">
        <f>+AV171/AR171-1</f>
        <v/>
      </c>
      <c r="AW172" s="304">
        <f>+AW171/AS171-1</f>
        <v/>
      </c>
      <c r="AX172" s="304">
        <f>+AX171/AT171-1</f>
        <v/>
      </c>
      <c r="AY172" s="304">
        <f>+AY171/AU171-1</f>
        <v/>
      </c>
      <c r="AZ172" s="304">
        <f>+AZ171/AV171-1</f>
        <v/>
      </c>
      <c r="BA172" s="304">
        <f>+BA171/AW171-1</f>
        <v/>
      </c>
      <c r="BB172" s="304">
        <f>+BB171/AX171-1</f>
        <v/>
      </c>
      <c r="BC172" s="304">
        <f>+BC171/AY171-1</f>
        <v/>
      </c>
      <c r="BD172" s="304">
        <f>+BD171/AZ171-1</f>
        <v/>
      </c>
      <c r="BE172" s="304">
        <f>+BE171/BA171-1</f>
        <v/>
      </c>
      <c r="BF172" s="304">
        <f>+BF171/BB171-1</f>
        <v/>
      </c>
      <c r="BG172" s="304">
        <f>+BG171/BC171-1</f>
        <v/>
      </c>
      <c r="BH172" s="304">
        <f>+BH171/BD171-1</f>
        <v/>
      </c>
      <c r="BI172" s="304">
        <f>+BI171/BE171-1</f>
        <v/>
      </c>
      <c r="BJ172" s="304">
        <f>+BJ171/BF171-1</f>
        <v/>
      </c>
      <c r="BK172" s="304">
        <f>+BK171/BG171-1</f>
        <v/>
      </c>
      <c r="BL172" s="304" t="n"/>
      <c r="BM172" s="304" t="n"/>
      <c r="BN172" s="304" t="n"/>
      <c r="BO172" s="304" t="n"/>
      <c r="BP172" s="304" t="n"/>
      <c r="BQ172" s="304" t="n"/>
      <c r="BR172" s="304" t="n"/>
      <c r="BS172" s="304" t="n"/>
      <c r="BT172" s="304" t="n"/>
      <c r="BU172" s="304" t="n"/>
      <c r="BV172" s="95" t="n"/>
      <c r="BW172" s="304">
        <f>+BW171/BV171-1</f>
        <v/>
      </c>
      <c r="BX172" s="304">
        <f>+BX171/BW171-1</f>
        <v/>
      </c>
      <c r="BY172" s="304">
        <f>+BY171/BX171-1</f>
        <v/>
      </c>
      <c r="BZ172" s="304">
        <f>+BZ171/BY171-1</f>
        <v/>
      </c>
      <c r="CA172" s="304">
        <f>+CA171/BZ171-1</f>
        <v/>
      </c>
      <c r="CB172" s="304">
        <f>+CB171/CA171-1</f>
        <v/>
      </c>
      <c r="CC172" s="304">
        <f>+CC171/CB171-1</f>
        <v/>
      </c>
      <c r="CD172" s="304">
        <f>+CD171/CC171-1</f>
        <v/>
      </c>
    </row>
    <row r="173">
      <c r="B173" s="101" t="inlineStr">
        <is>
          <t>Q/Q % Change</t>
        </is>
      </c>
      <c r="E173" s="57" t="n"/>
      <c r="F173" s="57" t="n"/>
      <c r="G173" s="57" t="n"/>
      <c r="H173" s="304" t="n"/>
      <c r="I173" s="304" t="n"/>
      <c r="J173" s="304" t="n"/>
      <c r="K173" s="304" t="n"/>
      <c r="L173" s="304" t="n"/>
      <c r="M173" s="304" t="n"/>
      <c r="N173" s="304" t="n"/>
      <c r="O173" s="304" t="n"/>
      <c r="P173" s="304" t="n"/>
      <c r="Q173" s="304" t="n"/>
      <c r="R173" s="304" t="n"/>
      <c r="S173" s="304" t="n"/>
      <c r="T173" s="304" t="n"/>
      <c r="U173" s="304" t="n"/>
      <c r="V173" s="304" t="n"/>
      <c r="W173" s="304" t="n"/>
      <c r="X173" s="304" t="n"/>
      <c r="Y173" s="304" t="n"/>
      <c r="Z173" s="304" t="n"/>
      <c r="AA173" s="304" t="n"/>
      <c r="AB173" s="304" t="n"/>
      <c r="AC173" s="304">
        <f>+AC171/AB171-1</f>
        <v/>
      </c>
      <c r="AD173" s="304">
        <f>+AD171/AC171-1</f>
        <v/>
      </c>
      <c r="AE173" s="304">
        <f>+AE171/AD171-1</f>
        <v/>
      </c>
      <c r="AF173" s="304">
        <f>+AF171/AE171-1</f>
        <v/>
      </c>
      <c r="AG173" s="304">
        <f>+AG171/AF171-1</f>
        <v/>
      </c>
      <c r="AH173" s="304">
        <f>+AH171/AG171-1</f>
        <v/>
      </c>
      <c r="AI173" s="304">
        <f>+AI171/AH171-1</f>
        <v/>
      </c>
      <c r="AJ173" s="304">
        <f>+AJ171/AI171-1</f>
        <v/>
      </c>
      <c r="AK173" s="304">
        <f>+AK171/AJ171-1</f>
        <v/>
      </c>
      <c r="AL173" s="304">
        <f>+AL171/AK171-1</f>
        <v/>
      </c>
      <c r="AM173" s="304">
        <f>+AM171/AL171-1</f>
        <v/>
      </c>
      <c r="AN173" s="304">
        <f>+AN171/AM171-1</f>
        <v/>
      </c>
      <c r="AO173" s="304">
        <f>+AO171/AN171-1</f>
        <v/>
      </c>
      <c r="AP173" s="304">
        <f>+AP171/AO171-1</f>
        <v/>
      </c>
      <c r="AQ173" s="304">
        <f>+AQ171/AP171-1</f>
        <v/>
      </c>
      <c r="AR173" s="304">
        <f>+AR171/AQ171-1</f>
        <v/>
      </c>
      <c r="AS173" s="304">
        <f>+AS171/AR171-1</f>
        <v/>
      </c>
      <c r="AT173" s="304">
        <f>+AT171/AS171-1</f>
        <v/>
      </c>
      <c r="AU173" s="304">
        <f>+AU171/AT171-1</f>
        <v/>
      </c>
      <c r="AV173" s="304">
        <f>+AV171/AU171-1</f>
        <v/>
      </c>
      <c r="AW173" s="304">
        <f>+AW171/AV171-1</f>
        <v/>
      </c>
      <c r="AX173" s="304">
        <f>+AX171/AW171-1</f>
        <v/>
      </c>
      <c r="AY173" s="304">
        <f>+AY171/AX171-1</f>
        <v/>
      </c>
      <c r="AZ173" s="304">
        <f>+AZ171/AY171-1</f>
        <v/>
      </c>
      <c r="BA173" s="304">
        <f>+BA171/AZ171-1</f>
        <v/>
      </c>
      <c r="BB173" s="304">
        <f>+BB171/BA171-1</f>
        <v/>
      </c>
      <c r="BC173" s="304">
        <f>+BC171/BB171-1</f>
        <v/>
      </c>
      <c r="BD173" s="304">
        <f>+BD171/BC171-1</f>
        <v/>
      </c>
      <c r="BE173" s="304">
        <f>+BE171/BD171-1</f>
        <v/>
      </c>
      <c r="BF173" s="304">
        <f>+BF171/BE171-1</f>
        <v/>
      </c>
      <c r="BG173" s="304">
        <f>+BG171/BF171-1</f>
        <v/>
      </c>
      <c r="BH173" s="304">
        <f>+BH171/BG171-1</f>
        <v/>
      </c>
      <c r="BI173" s="304">
        <f>+BI171/BH171-1</f>
        <v/>
      </c>
      <c r="BJ173" s="304">
        <f>+BJ171/BI171-1</f>
        <v/>
      </c>
      <c r="BK173" s="304">
        <f>+BK171/BJ171-1</f>
        <v/>
      </c>
      <c r="BL173" s="304" t="n"/>
      <c r="BM173" s="304" t="n"/>
      <c r="BN173" s="304" t="n"/>
      <c r="BO173" s="304" t="n"/>
      <c r="BP173" s="304" t="n"/>
      <c r="BQ173" s="304" t="n"/>
      <c r="BR173" s="304" t="n"/>
      <c r="BS173" s="304" t="n"/>
      <c r="BT173" s="304" t="n"/>
      <c r="BU173" s="304" t="n"/>
      <c r="BV173" s="95" t="n"/>
      <c r="BW173" s="95" t="n"/>
      <c r="BX173" s="95" t="n"/>
      <c r="BY173" s="95" t="n"/>
      <c r="BZ173" s="95" t="n"/>
      <c r="CA173" s="95" t="n"/>
      <c r="CB173" s="95" t="n"/>
      <c r="CC173" s="95" t="n"/>
      <c r="CD173" s="95" t="n"/>
    </row>
    <row r="174">
      <c r="B174" s="60" t="n"/>
      <c r="E174" s="57" t="n"/>
      <c r="F174" s="57" t="n"/>
      <c r="G174" s="57" t="n"/>
      <c r="H174" s="304" t="n"/>
      <c r="I174" s="304" t="n"/>
      <c r="J174" s="304" t="n"/>
      <c r="K174" s="304" t="n"/>
      <c r="L174" s="304" t="n"/>
      <c r="M174" s="304" t="n"/>
      <c r="N174" s="304" t="n"/>
      <c r="O174" s="304" t="n"/>
      <c r="P174" s="304" t="n"/>
      <c r="Q174" s="304" t="n"/>
      <c r="R174" s="304" t="n"/>
      <c r="S174" s="304" t="n"/>
      <c r="T174" s="304" t="n"/>
      <c r="U174" s="304" t="n"/>
      <c r="V174" s="304" t="n"/>
      <c r="W174" s="304" t="n"/>
      <c r="X174" s="304" t="n"/>
      <c r="Y174" s="304" t="n"/>
      <c r="Z174" s="304" t="n"/>
      <c r="AA174" s="304" t="n"/>
      <c r="AB174" s="304" t="n"/>
      <c r="AC174" s="304" t="n"/>
      <c r="AD174" s="304" t="n"/>
      <c r="AE174" s="80" t="n"/>
      <c r="AF174" s="80" t="n"/>
      <c r="AG174" s="80" t="n"/>
      <c r="AH174" s="80" t="n"/>
      <c r="AI174" s="80" t="n"/>
      <c r="AJ174" s="80" t="n"/>
      <c r="AK174" s="80" t="n"/>
      <c r="AL174" s="80" t="n"/>
      <c r="AM174" s="80" t="n"/>
      <c r="AN174" s="80" t="n"/>
      <c r="AO174" s="80" t="n"/>
      <c r="AP174" s="80" t="n"/>
      <c r="AQ174" s="80" t="n"/>
      <c r="AR174" s="80" t="n"/>
      <c r="AS174" s="80" t="n"/>
      <c r="AT174" s="80" t="n"/>
      <c r="AU174" s="80" t="n"/>
      <c r="AV174" s="80" t="n"/>
      <c r="AW174" s="80" t="n"/>
      <c r="AX174" s="80" t="n"/>
      <c r="AY174" s="304" t="n"/>
      <c r="AZ174" s="304" t="n"/>
      <c r="BA174" s="304" t="n"/>
      <c r="BB174" s="304" t="n"/>
      <c r="BC174" s="304" t="n"/>
      <c r="BD174" s="304" t="n"/>
      <c r="BE174" s="304" t="n"/>
      <c r="BF174" s="304" t="n"/>
      <c r="BG174" s="304" t="n"/>
      <c r="BH174" s="304" t="n"/>
      <c r="BI174" s="304" t="n"/>
      <c r="BJ174" s="304" t="n"/>
      <c r="BK174" s="304" t="n"/>
      <c r="BL174" s="304" t="n"/>
      <c r="BM174" s="304" t="n"/>
      <c r="BN174" s="304" t="n"/>
      <c r="BO174" s="304" t="n"/>
      <c r="BP174" s="304" t="n"/>
      <c r="BQ174" s="304" t="n"/>
      <c r="BR174" s="304" t="n"/>
      <c r="BS174" s="304" t="n"/>
      <c r="BT174" s="304" t="n"/>
      <c r="BU174" s="304" t="n"/>
      <c r="BV174" s="304" t="n"/>
      <c r="BW174" s="304" t="n"/>
      <c r="BX174" s="304" t="n"/>
      <c r="BY174" s="304" t="n"/>
      <c r="BZ174" s="304" t="n"/>
      <c r="CA174" s="68" t="n"/>
      <c r="CB174" s="68" t="n"/>
      <c r="CC174" s="68" t="n"/>
      <c r="CD174" s="68" t="n"/>
    </row>
    <row r="175">
      <c r="B175" t="inlineStr">
        <is>
          <t>Opex per Average Employee</t>
        </is>
      </c>
      <c r="E175" s="57" t="n"/>
      <c r="F175" s="57" t="n"/>
      <c r="G175" s="57" t="n"/>
      <c r="H175" s="304" t="n"/>
      <c r="I175" s="304" t="n"/>
      <c r="J175" s="304" t="n"/>
      <c r="K175" s="304" t="n"/>
      <c r="L175" s="304" t="n"/>
      <c r="M175" s="304" t="n"/>
      <c r="N175" s="304" t="n"/>
      <c r="O175" s="304" t="n"/>
      <c r="P175" s="304" t="n"/>
      <c r="Q175" s="304" t="n"/>
      <c r="R175" s="304" t="n"/>
      <c r="S175" s="304" t="n"/>
      <c r="T175" s="304" t="n"/>
      <c r="U175" s="304" t="n"/>
      <c r="V175" s="304" t="n"/>
      <c r="W175" s="304" t="n"/>
      <c r="X175" s="304" t="n"/>
      <c r="Y175" s="304" t="n"/>
      <c r="Z175" s="304" t="n"/>
      <c r="AA175" s="304" t="n"/>
      <c r="AB175" s="321">
        <f>+AB32/AVERAGE(AA168:AB168)</f>
        <v/>
      </c>
      <c r="AC175" s="321">
        <f>+AC32/AVERAGE(AB168:AC168)</f>
        <v/>
      </c>
      <c r="AD175" s="321">
        <f>+AD32/AVERAGE(AC168:AD168)</f>
        <v/>
      </c>
      <c r="AE175" s="321">
        <f>+AE32/AVERAGE(AD168:AE168)</f>
        <v/>
      </c>
      <c r="AF175" s="321">
        <f>+AF32/AVERAGE(AE168:AF168)</f>
        <v/>
      </c>
      <c r="AG175" s="321">
        <f>+AG32/AVERAGE(AF168:AG168)</f>
        <v/>
      </c>
      <c r="AH175" s="321">
        <f>+AH32/AVERAGE(AG168:AH168)</f>
        <v/>
      </c>
      <c r="AI175" s="321">
        <f>+AI32/AVERAGE(AH168:AI168)</f>
        <v/>
      </c>
      <c r="AJ175" s="321">
        <f>+AJ32/AVERAGE(AI168:AJ168)</f>
        <v/>
      </c>
      <c r="AK175" s="321">
        <f>+AK32/AVERAGE(AJ168:AK168)</f>
        <v/>
      </c>
      <c r="AL175" s="321">
        <f>+AL32/AVERAGE(AK168:AL168)</f>
        <v/>
      </c>
      <c r="AM175" s="321">
        <f>+AM32/AVERAGE(AL168:AM168)</f>
        <v/>
      </c>
      <c r="AN175" s="321">
        <f>+AN32/AVERAGE(AM168:AN168)</f>
        <v/>
      </c>
      <c r="AO175" s="321">
        <f>+AO32/AVERAGE(AN168:AO168)</f>
        <v/>
      </c>
      <c r="AP175" s="321">
        <f>+AP32/AVERAGE(AO168:AP168)</f>
        <v/>
      </c>
      <c r="AQ175" s="321">
        <f>+AQ32/AVERAGE(AP168:AQ168)</f>
        <v/>
      </c>
      <c r="AR175" s="321">
        <f>+AR32/AVERAGE(AQ168:AR168)</f>
        <v/>
      </c>
      <c r="AS175" s="321">
        <f>+AS32/AVERAGE(AR168:AS168)</f>
        <v/>
      </c>
      <c r="AT175" s="321">
        <f>+AT32/AVERAGE(AS168:AT168)</f>
        <v/>
      </c>
      <c r="AU175" s="321">
        <f>+AU32/AVERAGE(AT168:AU168)</f>
        <v/>
      </c>
      <c r="AV175" s="321">
        <f>+AV32/AVERAGE(AU168:AV168)</f>
        <v/>
      </c>
      <c r="AW175" s="321">
        <f>+AW32/AVERAGE(AV168:AW168)</f>
        <v/>
      </c>
      <c r="AX175" s="321">
        <f>+AX32/AVERAGE(AW168:AX168)</f>
        <v/>
      </c>
      <c r="AY175" s="321">
        <f>+AY32/AVERAGE(AX168:AY168)</f>
        <v/>
      </c>
      <c r="AZ175" s="321">
        <f>+AZ32/AVERAGE(AY168:AZ168)</f>
        <v/>
      </c>
      <c r="BA175" s="321">
        <f>+BA32/AVERAGE(AZ168:BA168)</f>
        <v/>
      </c>
      <c r="BB175" s="321">
        <f>+BB32/AVERAGE(BA168:BB168)</f>
        <v/>
      </c>
      <c r="BC175" s="321">
        <f>+BC32/AVERAGE(BB168:BC168)</f>
        <v/>
      </c>
      <c r="BD175" s="321">
        <f>+BD32/AVERAGE(BC168:BD168)</f>
        <v/>
      </c>
      <c r="BE175" s="321">
        <f>+BE32/AVERAGE(BD168:BE168)</f>
        <v/>
      </c>
      <c r="BF175" s="321">
        <f>+BF32/AVERAGE(BE168:BF168)</f>
        <v/>
      </c>
      <c r="BG175" s="321">
        <f>+BG32/AVERAGE(BF168:BG168)</f>
        <v/>
      </c>
      <c r="BH175" s="321">
        <f>+BH32/AVERAGE(BG168:BH168)</f>
        <v/>
      </c>
      <c r="BI175" s="321">
        <f>+BI32/AVERAGE(BH168:BI168)</f>
        <v/>
      </c>
      <c r="BJ175" s="321">
        <f>+BF175*(1+BJ176)</f>
        <v/>
      </c>
      <c r="BK175" s="321">
        <f>+BG175*(1+BK176)</f>
        <v/>
      </c>
      <c r="BL175" s="304" t="n"/>
      <c r="BM175" s="83" t="inlineStr">
        <is>
          <t>n/a</t>
        </is>
      </c>
      <c r="BN175" s="83" t="inlineStr">
        <is>
          <t>n/a</t>
        </is>
      </c>
      <c r="BO175" s="83" t="inlineStr">
        <is>
          <t>n/a</t>
        </is>
      </c>
      <c r="BP175" s="321">
        <f>BP179/AVERAGE(BO168:BP168)</f>
        <v/>
      </c>
      <c r="BQ175" s="321">
        <f>BQ179/AVERAGE(BP168:BQ168)</f>
        <v/>
      </c>
      <c r="BR175" s="321">
        <f>BR179/AVERAGE(BQ168:BR168)</f>
        <v/>
      </c>
      <c r="BS175" s="321">
        <f>BS179/AVERAGE(BR168:BS168)</f>
        <v/>
      </c>
      <c r="BT175" s="321">
        <f>BT179/AVERAGE(BS168:BT168)</f>
        <v/>
      </c>
      <c r="BU175" s="321">
        <f>BU179/AVERAGE(BT168:BU168)</f>
        <v/>
      </c>
      <c r="BV175" s="321">
        <f>BV179/AVERAGE(BU168:BV168)</f>
        <v/>
      </c>
      <c r="BW175" s="321">
        <f>BW179/AVERAGE(BV168:BW168)</f>
        <v/>
      </c>
      <c r="BX175" s="321">
        <f>BX179/AVERAGE(BW168:BX168)</f>
        <v/>
      </c>
      <c r="BY175" s="321">
        <f>BY179/AVERAGE(BX168:BY168)</f>
        <v/>
      </c>
      <c r="BZ175" s="321">
        <f>BZ179/AVERAGE(BY168:BZ168)</f>
        <v/>
      </c>
      <c r="CA175" s="321">
        <f>CA179/AVERAGE(BZ168:CA168)</f>
        <v/>
      </c>
      <c r="CB175" s="321">
        <f>CB179/AVERAGE(CA168:CB168)</f>
        <v/>
      </c>
      <c r="CC175" s="321">
        <f>CC179/AVERAGE(CB168:CC168)</f>
        <v/>
      </c>
      <c r="CD175" s="321">
        <f>CD179/AVERAGE(CC168:CD168)</f>
        <v/>
      </c>
    </row>
    <row r="176">
      <c r="B176" s="60" t="inlineStr">
        <is>
          <t>Y/Y % Change</t>
        </is>
      </c>
      <c r="E176" s="57" t="n"/>
      <c r="F176" s="57" t="n"/>
      <c r="G176" s="57" t="n"/>
      <c r="H176" s="304" t="n"/>
      <c r="I176" s="304" t="n"/>
      <c r="J176" s="304" t="n"/>
      <c r="K176" s="304" t="n"/>
      <c r="L176" s="304" t="n"/>
      <c r="M176" s="304" t="n"/>
      <c r="N176" s="304" t="n"/>
      <c r="O176" s="304" t="n"/>
      <c r="P176" s="304" t="n"/>
      <c r="Q176" s="304" t="n"/>
      <c r="R176" s="304" t="n"/>
      <c r="S176" s="304" t="n"/>
      <c r="T176" s="304" t="n"/>
      <c r="U176" s="304" t="n"/>
      <c r="V176" s="304" t="n"/>
      <c r="W176" s="304" t="n"/>
      <c r="X176" s="304" t="n"/>
      <c r="Y176" s="304" t="n"/>
      <c r="Z176" s="304" t="n"/>
      <c r="AA176" s="304" t="n"/>
      <c r="AB176" s="304" t="n"/>
      <c r="AC176" s="304" t="n"/>
      <c r="AD176" s="304" t="n"/>
      <c r="AE176" s="304" t="n"/>
      <c r="AF176" s="304">
        <f>+AF175/AB175-1</f>
        <v/>
      </c>
      <c r="AG176" s="304">
        <f>+AG175/AC175-1</f>
        <v/>
      </c>
      <c r="AH176" s="304">
        <f>+AH175/AD175-1</f>
        <v/>
      </c>
      <c r="AI176" s="304">
        <f>+AI175/AE175-1</f>
        <v/>
      </c>
      <c r="AJ176" s="304">
        <f>+AJ175/AF175-1</f>
        <v/>
      </c>
      <c r="AK176" s="304">
        <f>+AK175/AG175-1</f>
        <v/>
      </c>
      <c r="AL176" s="304">
        <f>+AL175/AH175-1</f>
        <v/>
      </c>
      <c r="AM176" s="304">
        <f>+AM175/AI175-1</f>
        <v/>
      </c>
      <c r="AN176" s="304">
        <f>+AN175/AJ175-1</f>
        <v/>
      </c>
      <c r="AO176" s="304">
        <f>+AO175/AK175-1</f>
        <v/>
      </c>
      <c r="AP176" s="304">
        <f>+AP175/AL175-1</f>
        <v/>
      </c>
      <c r="AQ176" s="304">
        <f>+AQ175/AM175-1</f>
        <v/>
      </c>
      <c r="AR176" s="304">
        <f>+AR175/AN175-1</f>
        <v/>
      </c>
      <c r="AS176" s="304">
        <f>+AS175/AO175-1</f>
        <v/>
      </c>
      <c r="AT176" s="304">
        <f>+AT175/AP175-1</f>
        <v/>
      </c>
      <c r="AU176" s="304">
        <f>+AU175/AQ175-1</f>
        <v/>
      </c>
      <c r="AV176" s="304">
        <f>+AV175/AR175-1</f>
        <v/>
      </c>
      <c r="AW176" s="304">
        <f>+AW175/AS175-1</f>
        <v/>
      </c>
      <c r="AX176" s="304">
        <f>+AX175/AT175-1</f>
        <v/>
      </c>
      <c r="AY176" s="304">
        <f>+AY175/AU175-1</f>
        <v/>
      </c>
      <c r="AZ176" s="304">
        <f>+AZ175/AV175-1</f>
        <v/>
      </c>
      <c r="BA176" s="304">
        <f>+BA175/AW175-1</f>
        <v/>
      </c>
      <c r="BB176" s="304">
        <f>+BB175/AX175-1</f>
        <v/>
      </c>
      <c r="BC176" s="304">
        <f>+BC175/AY175-1</f>
        <v/>
      </c>
      <c r="BD176" s="304">
        <f>+BD175/AZ175-1</f>
        <v/>
      </c>
      <c r="BE176" s="304">
        <f>+BE175/BA175-1</f>
        <v/>
      </c>
      <c r="BF176" s="304">
        <f>+BF175/BB175-1</f>
        <v/>
      </c>
      <c r="BG176" s="304">
        <f>+BG175/BC175-1</f>
        <v/>
      </c>
      <c r="BH176" s="304">
        <f>+BH175/BD175-1</f>
        <v/>
      </c>
      <c r="BI176" s="304">
        <f>+BI175/BE175-1</f>
        <v/>
      </c>
      <c r="BJ176" s="305" t="n">
        <v>0.1</v>
      </c>
      <c r="BK176" s="305" t="n">
        <v>0.01</v>
      </c>
      <c r="BL176" s="304" t="n"/>
      <c r="BM176" s="304" t="n"/>
      <c r="BN176" s="320">
        <f>+IFERROR(BN175/BM175-1,"n/a")</f>
        <v/>
      </c>
      <c r="BO176" s="320">
        <f>+IFERROR(BO175/BN175-1,"n/a")</f>
        <v/>
      </c>
      <c r="BP176" s="320">
        <f>+IFERROR(BP175/BO175-1,"n/a")</f>
        <v/>
      </c>
      <c r="BQ176" s="320">
        <f>+IFERROR(BQ175/BP175-1,"n/a")</f>
        <v/>
      </c>
      <c r="BR176" s="320">
        <f>+IFERROR(BR175/BQ175-1,"n/a")</f>
        <v/>
      </c>
      <c r="BS176" s="320">
        <f>+IFERROR(BS175/BR175-1,"n/a")</f>
        <v/>
      </c>
      <c r="BT176" s="320">
        <f>+IFERROR(BT175/BS175-1,"n/a")</f>
        <v/>
      </c>
      <c r="BU176" s="320">
        <f>+IFERROR(BU175/BT175-1,"n/a")</f>
        <v/>
      </c>
      <c r="BV176" s="320">
        <f>+IFERROR(BV175/BU175-1,"n/a")</f>
        <v/>
      </c>
      <c r="BW176" s="320">
        <f>+IFERROR(BW175/BV175-1,"n/a")</f>
        <v/>
      </c>
      <c r="BX176" s="320">
        <f>+IFERROR(BX175/BW175-1,"n/a")</f>
        <v/>
      </c>
      <c r="BY176" s="320">
        <f>+IFERROR(BY175/BX175-1,"n/a")</f>
        <v/>
      </c>
      <c r="BZ176" s="320">
        <f>+IFERROR(BZ175/BY175-1,"n/a")</f>
        <v/>
      </c>
      <c r="CA176" s="320">
        <f>+IFERROR(CA175/BZ175-1,"n/a")</f>
        <v/>
      </c>
      <c r="CB176" s="320">
        <f>+IFERROR(CB175/CA175-1,"n/a")</f>
        <v/>
      </c>
      <c r="CC176" s="320">
        <f>+IFERROR(CC175/CB175-1,"n/a")</f>
        <v/>
      </c>
      <c r="CD176" s="320">
        <f>+IFERROR(CD175/CC175-1,"n/a")</f>
        <v/>
      </c>
    </row>
    <row r="177">
      <c r="B177" s="60" t="inlineStr">
        <is>
          <t>Q/Q % Change</t>
        </is>
      </c>
      <c r="E177" s="57" t="n"/>
      <c r="F177" s="57" t="n"/>
      <c r="G177" s="57" t="n"/>
      <c r="H177" s="304" t="n"/>
      <c r="I177" s="304" t="n"/>
      <c r="J177" s="304" t="n"/>
      <c r="K177" s="304" t="n"/>
      <c r="L177" s="304" t="n"/>
      <c r="M177" s="304" t="n"/>
      <c r="N177" s="304" t="n"/>
      <c r="O177" s="304" t="n"/>
      <c r="P177" s="304" t="n"/>
      <c r="Q177" s="304" t="n"/>
      <c r="R177" s="304" t="n"/>
      <c r="S177" s="304" t="n"/>
      <c r="T177" s="304" t="n"/>
      <c r="U177" s="304" t="n"/>
      <c r="V177" s="304" t="n"/>
      <c r="W177" s="304" t="n"/>
      <c r="X177" s="304" t="n"/>
      <c r="Y177" s="304" t="n"/>
      <c r="Z177" s="304" t="n"/>
      <c r="AA177" s="304" t="n"/>
      <c r="AB177" s="304" t="n"/>
      <c r="AC177" s="304">
        <f>+AC175/AB175-1</f>
        <v/>
      </c>
      <c r="AD177" s="304">
        <f>+AD175/AC175-1</f>
        <v/>
      </c>
      <c r="AE177" s="304">
        <f>+AE175/AD175-1</f>
        <v/>
      </c>
      <c r="AF177" s="304">
        <f>+AF175/AE175-1</f>
        <v/>
      </c>
      <c r="AG177" s="304">
        <f>+AG175/AF175-1</f>
        <v/>
      </c>
      <c r="AH177" s="304">
        <f>+AH175/AG175-1</f>
        <v/>
      </c>
      <c r="AI177" s="304">
        <f>+AI175/AH175-1</f>
        <v/>
      </c>
      <c r="AJ177" s="304">
        <f>+AJ175/AI175-1</f>
        <v/>
      </c>
      <c r="AK177" s="304">
        <f>+AK175/AJ175-1</f>
        <v/>
      </c>
      <c r="AL177" s="304">
        <f>+AL175/AK175-1</f>
        <v/>
      </c>
      <c r="AM177" s="304">
        <f>+AM175/AL175-1</f>
        <v/>
      </c>
      <c r="AN177" s="304">
        <f>+AN175/AM175-1</f>
        <v/>
      </c>
      <c r="AO177" s="304">
        <f>+AO175/AN175-1</f>
        <v/>
      </c>
      <c r="AP177" s="304">
        <f>+AP175/AO175-1</f>
        <v/>
      </c>
      <c r="AQ177" s="304">
        <f>+AQ175/AP175-1</f>
        <v/>
      </c>
      <c r="AR177" s="304">
        <f>+AR175/AQ175-1</f>
        <v/>
      </c>
      <c r="AS177" s="304">
        <f>+AS175/AR175-1</f>
        <v/>
      </c>
      <c r="AT177" s="304">
        <f>+AT175/AS175-1</f>
        <v/>
      </c>
      <c r="AU177" s="304">
        <f>+AU175/AT175-1</f>
        <v/>
      </c>
      <c r="AV177" s="304">
        <f>+AV175/AU175-1</f>
        <v/>
      </c>
      <c r="AW177" s="304">
        <f>+AW175/AV175-1</f>
        <v/>
      </c>
      <c r="AX177" s="304">
        <f>+AX175/AW175-1</f>
        <v/>
      </c>
      <c r="AY177" s="304">
        <f>+AY175/AX175-1</f>
        <v/>
      </c>
      <c r="AZ177" s="304">
        <f>+AZ175/AY175-1</f>
        <v/>
      </c>
      <c r="BA177" s="304">
        <f>+BA175/AZ175-1</f>
        <v/>
      </c>
      <c r="BB177" s="304">
        <f>+BB175/BA175-1</f>
        <v/>
      </c>
      <c r="BC177" s="304">
        <f>+BC175/BB175-1</f>
        <v/>
      </c>
      <c r="BD177" s="304">
        <f>+BD175/BC175-1</f>
        <v/>
      </c>
      <c r="BE177" s="304">
        <f>+BE175/BD175-1</f>
        <v/>
      </c>
      <c r="BF177" s="304">
        <f>+BF175/BE175-1</f>
        <v/>
      </c>
      <c r="BG177" s="304">
        <f>+BG175/BF175-1</f>
        <v/>
      </c>
      <c r="BH177" s="304">
        <f>+BH175/BG175-1</f>
        <v/>
      </c>
      <c r="BI177" s="304">
        <f>+BI175/BH175-1</f>
        <v/>
      </c>
      <c r="BJ177" s="304">
        <f>+BJ175/BI175-1</f>
        <v/>
      </c>
      <c r="BK177" s="304">
        <f>+BK175/BJ175-1</f>
        <v/>
      </c>
      <c r="BL177" s="304" t="n"/>
      <c r="BM177" s="304" t="n"/>
      <c r="BN177" s="304" t="n"/>
      <c r="BO177" s="304" t="n"/>
      <c r="BP177" s="304" t="n"/>
      <c r="BQ177" s="304" t="n"/>
      <c r="BR177" s="304" t="n"/>
      <c r="BS177" s="304" t="n"/>
      <c r="BT177" s="304" t="n"/>
      <c r="BU177" s="304" t="n"/>
      <c r="BV177" s="304" t="n"/>
      <c r="BW177" s="304" t="n"/>
      <c r="BX177" s="304" t="n"/>
      <c r="BY177" s="304" t="n"/>
      <c r="BZ177" s="304" t="n"/>
      <c r="CA177" s="68" t="n"/>
      <c r="CB177" s="68" t="n"/>
      <c r="CC177" s="68" t="n"/>
      <c r="CD177" s="68" t="n"/>
    </row>
    <row r="178">
      <c r="B178" s="60" t="n"/>
      <c r="E178" s="57" t="n"/>
      <c r="F178" s="57" t="n"/>
      <c r="G178" s="57" t="n"/>
      <c r="H178" s="304" t="n"/>
      <c r="I178" s="304" t="n"/>
      <c r="J178" s="304" t="n"/>
      <c r="K178" s="304" t="n"/>
      <c r="L178" s="304" t="n"/>
      <c r="M178" s="304" t="n"/>
      <c r="N178" s="304" t="n"/>
      <c r="O178" s="304" t="n"/>
      <c r="P178" s="304" t="n"/>
      <c r="Q178" s="304" t="n"/>
      <c r="R178" s="304" t="n"/>
      <c r="S178" s="304" t="n"/>
      <c r="T178" s="304" t="n"/>
      <c r="U178" s="304" t="n"/>
      <c r="V178" s="304" t="n"/>
      <c r="W178" s="304" t="n"/>
      <c r="X178" s="304" t="n"/>
      <c r="Y178" s="304" t="n"/>
      <c r="Z178" s="304" t="n"/>
      <c r="AA178" s="304" t="n"/>
      <c r="AB178" s="304" t="n"/>
      <c r="AC178" s="304" t="n"/>
      <c r="AD178" s="304" t="n"/>
      <c r="AE178" s="304" t="n"/>
      <c r="AF178" s="304" t="n"/>
      <c r="AG178" s="304" t="n"/>
      <c r="AH178" s="304" t="n"/>
      <c r="AI178" s="304" t="n"/>
      <c r="AJ178" s="304" t="n"/>
      <c r="AK178" s="304" t="n"/>
      <c r="AL178" s="304" t="n"/>
      <c r="AM178" s="304" t="n"/>
      <c r="AN178" s="304" t="n"/>
      <c r="AO178" s="304" t="n"/>
      <c r="AP178" s="304" t="n"/>
      <c r="AQ178" s="304" t="n"/>
      <c r="AR178" s="304" t="n"/>
      <c r="AS178" s="304" t="n"/>
      <c r="AT178" s="304" t="n"/>
      <c r="AU178" s="304" t="n"/>
      <c r="AV178" s="304" t="n"/>
      <c r="AW178" s="304" t="n"/>
      <c r="AX178" s="304" t="n"/>
      <c r="AY178" s="304" t="n"/>
      <c r="AZ178" s="304" t="n"/>
      <c r="BA178" s="304" t="n"/>
      <c r="BB178" s="304" t="n"/>
      <c r="BC178" s="304" t="n"/>
      <c r="BD178" s="304" t="n"/>
      <c r="BE178" s="304" t="n"/>
      <c r="BF178" s="304" t="n"/>
      <c r="BG178" s="304" t="n"/>
      <c r="BH178" s="304" t="n"/>
      <c r="BI178" s="304" t="n"/>
      <c r="BJ178" s="118" t="n"/>
      <c r="BK178" s="118" t="n"/>
      <c r="BL178" s="304" t="n"/>
      <c r="BM178" s="304" t="n"/>
      <c r="BN178" s="304" t="n"/>
      <c r="BO178" s="304" t="n"/>
      <c r="BP178" s="304" t="n"/>
      <c r="BQ178" s="304" t="n"/>
      <c r="BR178" s="304" t="n"/>
      <c r="BS178" s="304" t="n"/>
      <c r="BT178" s="304" t="n"/>
      <c r="BU178" s="304" t="n"/>
      <c r="BV178" s="304" t="n"/>
      <c r="BW178" s="304" t="n"/>
      <c r="BX178" s="304" t="n"/>
      <c r="BY178" s="304" t="n"/>
      <c r="BZ178" s="304" t="n"/>
      <c r="CA178" s="68" t="n"/>
      <c r="CB178" s="68" t="n"/>
      <c r="CC178" s="68" t="n"/>
      <c r="CD178" s="68" t="n"/>
    </row>
    <row r="179" customFormat="1" s="44">
      <c r="B179" s="44" t="inlineStr">
        <is>
          <t>Opex</t>
        </is>
      </c>
      <c r="E179" s="133" t="n"/>
      <c r="F179" s="133" t="n"/>
      <c r="G179" s="133" t="n"/>
      <c r="H179" s="322" t="n"/>
      <c r="I179" s="322" t="n"/>
      <c r="J179" s="322" t="n"/>
      <c r="K179" s="322" t="n"/>
      <c r="L179" s="322" t="n"/>
      <c r="M179" s="322" t="n"/>
      <c r="N179" s="322" t="n"/>
      <c r="O179" s="322" t="n"/>
      <c r="P179" s="322" t="n"/>
      <c r="Q179" s="322" t="n"/>
      <c r="R179" s="322" t="n"/>
      <c r="S179" s="322" t="n"/>
      <c r="T179" s="322" t="n"/>
      <c r="U179" s="322" t="n"/>
      <c r="V179" s="322" t="n"/>
      <c r="W179" s="322" t="n"/>
      <c r="X179" s="322" t="n"/>
      <c r="Y179" s="322" t="n"/>
      <c r="Z179" s="322" t="n"/>
      <c r="AA179" s="118">
        <f>+AA32</f>
        <v/>
      </c>
      <c r="AB179" s="118">
        <f>+AB32</f>
        <v/>
      </c>
      <c r="AC179" s="118">
        <f>+AC32</f>
        <v/>
      </c>
      <c r="AD179" s="118">
        <f>+AD32</f>
        <v/>
      </c>
      <c r="AE179" s="118">
        <f>+AE32</f>
        <v/>
      </c>
      <c r="AF179" s="118">
        <f>+AF32</f>
        <v/>
      </c>
      <c r="AG179" s="118">
        <f>+AG32</f>
        <v/>
      </c>
      <c r="AH179" s="118">
        <f>+AH32</f>
        <v/>
      </c>
      <c r="AI179" s="118">
        <f>+AI32</f>
        <v/>
      </c>
      <c r="AJ179" s="118">
        <f>+AJ32</f>
        <v/>
      </c>
      <c r="AK179" s="118">
        <f>+AK32</f>
        <v/>
      </c>
      <c r="AL179" s="118">
        <f>+AL32</f>
        <v/>
      </c>
      <c r="AM179" s="118">
        <f>+AM32</f>
        <v/>
      </c>
      <c r="AN179" s="118">
        <f>+AN32</f>
        <v/>
      </c>
      <c r="AO179" s="118">
        <f>+AO32</f>
        <v/>
      </c>
      <c r="AP179" s="118">
        <f>+AP32</f>
        <v/>
      </c>
      <c r="AQ179" s="118">
        <f>+AQ32</f>
        <v/>
      </c>
      <c r="AR179" s="118">
        <f>+AR32</f>
        <v/>
      </c>
      <c r="AS179" s="118">
        <f>+AS32</f>
        <v/>
      </c>
      <c r="AT179" s="118">
        <f>+AT32</f>
        <v/>
      </c>
      <c r="AU179" s="118">
        <f>+AU32</f>
        <v/>
      </c>
      <c r="AV179" s="118">
        <f>+AV32</f>
        <v/>
      </c>
      <c r="AW179" s="118">
        <f>+AW32</f>
        <v/>
      </c>
      <c r="AX179" s="118">
        <f>+AX32</f>
        <v/>
      </c>
      <c r="AY179" s="118">
        <f>+AY32</f>
        <v/>
      </c>
      <c r="AZ179" s="118">
        <f>+AZ32</f>
        <v/>
      </c>
      <c r="BA179" s="118">
        <f>+BA32</f>
        <v/>
      </c>
      <c r="BB179" s="118">
        <f>+BB32</f>
        <v/>
      </c>
      <c r="BC179" s="118">
        <f>+BC32</f>
        <v/>
      </c>
      <c r="BD179" s="118">
        <f>+BD32</f>
        <v/>
      </c>
      <c r="BE179" s="118">
        <f>+BE32</f>
        <v/>
      </c>
      <c r="BF179" s="118">
        <f>+BF32</f>
        <v/>
      </c>
      <c r="BG179" s="118">
        <f>+BG32</f>
        <v/>
      </c>
      <c r="BH179" s="118">
        <f>+BH32</f>
        <v/>
      </c>
      <c r="BI179" s="118">
        <f>+BI32</f>
        <v/>
      </c>
      <c r="BJ179" s="118">
        <f>+BJ175*AVERAGE(BI168:BJ168)</f>
        <v/>
      </c>
      <c r="BK179" s="118">
        <f>+BK175*AVERAGE(BJ168:BK168)</f>
        <v/>
      </c>
      <c r="BL179" s="322" t="n"/>
      <c r="BM179" s="118">
        <f>+BM32</f>
        <v/>
      </c>
      <c r="BN179" s="118">
        <f>+BN32</f>
        <v/>
      </c>
      <c r="BO179" s="118">
        <f>+BO32</f>
        <v/>
      </c>
      <c r="BP179" s="118">
        <f>+BP32</f>
        <v/>
      </c>
      <c r="BQ179" s="118">
        <f>+BQ32</f>
        <v/>
      </c>
      <c r="BR179" s="118">
        <f>+BR32</f>
        <v/>
      </c>
      <c r="BS179" s="118">
        <f>+BS32</f>
        <v/>
      </c>
      <c r="BT179" s="118">
        <f>+BT32</f>
        <v/>
      </c>
      <c r="BU179" s="118">
        <f>+BU32</f>
        <v/>
      </c>
      <c r="BV179" s="118">
        <f>+BV32</f>
        <v/>
      </c>
      <c r="BW179" s="118">
        <f>+BW32</f>
        <v/>
      </c>
      <c r="BX179" s="118">
        <f>+BX32</f>
        <v/>
      </c>
      <c r="BY179" s="118">
        <f>+BY32</f>
        <v/>
      </c>
      <c r="BZ179" s="118">
        <f>+BZ32</f>
        <v/>
      </c>
      <c r="CA179" s="118">
        <f>+CA32</f>
        <v/>
      </c>
      <c r="CB179" s="118">
        <f>+CB32</f>
        <v/>
      </c>
      <c r="CC179" s="118">
        <f>+CC32</f>
        <v/>
      </c>
      <c r="CD179" s="118">
        <f>+CD32</f>
        <v/>
      </c>
    </row>
    <row r="180">
      <c r="B180" s="60" t="inlineStr">
        <is>
          <t>Y/Y % Change</t>
        </is>
      </c>
      <c r="E180" s="57" t="n"/>
      <c r="F180" s="57" t="n"/>
      <c r="G180" s="57" t="n"/>
      <c r="H180" s="304" t="n"/>
      <c r="I180" s="304" t="n"/>
      <c r="J180" s="304" t="n"/>
      <c r="K180" s="304" t="n"/>
      <c r="L180" s="304" t="n"/>
      <c r="M180" s="304" t="n"/>
      <c r="N180" s="304" t="n"/>
      <c r="O180" s="304" t="n"/>
      <c r="P180" s="304" t="n"/>
      <c r="Q180" s="304" t="n"/>
      <c r="R180" s="304" t="n"/>
      <c r="S180" s="304" t="n"/>
      <c r="T180" s="304" t="n"/>
      <c r="U180" s="304" t="n"/>
      <c r="V180" s="304" t="n"/>
      <c r="W180" s="304" t="n"/>
      <c r="X180" s="304" t="n"/>
      <c r="Y180" s="304" t="n"/>
      <c r="Z180" s="304" t="n"/>
      <c r="AA180" s="304" t="n"/>
      <c r="AB180" s="304" t="n"/>
      <c r="AC180" s="304" t="n"/>
      <c r="AD180" s="304" t="n"/>
      <c r="AE180" s="304">
        <f>+AE179/AA179-1</f>
        <v/>
      </c>
      <c r="AF180" s="304">
        <f>+AF179/AB179-1</f>
        <v/>
      </c>
      <c r="AG180" s="304">
        <f>+AG179/AC179-1</f>
        <v/>
      </c>
      <c r="AH180" s="304">
        <f>+AH179/AD179-1</f>
        <v/>
      </c>
      <c r="AI180" s="304">
        <f>+AI179/AE179-1</f>
        <v/>
      </c>
      <c r="AJ180" s="304">
        <f>+AJ179/AF179-1</f>
        <v/>
      </c>
      <c r="AK180" s="304">
        <f>+AK179/AG179-1</f>
        <v/>
      </c>
      <c r="AL180" s="304">
        <f>+AL179/AH179-1</f>
        <v/>
      </c>
      <c r="AM180" s="304">
        <f>+AM179/AI179-1</f>
        <v/>
      </c>
      <c r="AN180" s="304">
        <f>+AN179/AJ179-1</f>
        <v/>
      </c>
      <c r="AO180" s="304">
        <f>+AO179/AK179-1</f>
        <v/>
      </c>
      <c r="AP180" s="304">
        <f>+AP179/AL179-1</f>
        <v/>
      </c>
      <c r="AQ180" s="304">
        <f>+AQ179/AM179-1</f>
        <v/>
      </c>
      <c r="AR180" s="304">
        <f>+AR179/AN179-1</f>
        <v/>
      </c>
      <c r="AS180" s="304">
        <f>+AS179/AO179-1</f>
        <v/>
      </c>
      <c r="AT180" s="304">
        <f>+AT179/AP179-1</f>
        <v/>
      </c>
      <c r="AU180" s="304">
        <f>+AU179/AQ179-1</f>
        <v/>
      </c>
      <c r="AV180" s="304">
        <f>+AV179/AR179-1</f>
        <v/>
      </c>
      <c r="AW180" s="304">
        <f>+AW179/AS179-1</f>
        <v/>
      </c>
      <c r="AX180" s="304">
        <f>+AX179/AT179-1</f>
        <v/>
      </c>
      <c r="AY180" s="304">
        <f>+AY179/AU179-1</f>
        <v/>
      </c>
      <c r="AZ180" s="304">
        <f>+AZ179/AV179-1</f>
        <v/>
      </c>
      <c r="BA180" s="304">
        <f>+BA179/AW179-1</f>
        <v/>
      </c>
      <c r="BB180" s="304">
        <f>+BB179/AX179-1</f>
        <v/>
      </c>
      <c r="BC180" s="304">
        <f>+BC179/AY179-1</f>
        <v/>
      </c>
      <c r="BD180" s="304">
        <f>+BD179/AZ179-1</f>
        <v/>
      </c>
      <c r="BE180" s="304">
        <f>+BE179/BA179-1</f>
        <v/>
      </c>
      <c r="BF180" s="304">
        <f>+BF179/BB179-1</f>
        <v/>
      </c>
      <c r="BG180" s="304">
        <f>+BG179/BC179-1</f>
        <v/>
      </c>
      <c r="BH180" s="304">
        <f>+BH179/BD179-1</f>
        <v/>
      </c>
      <c r="BI180" s="304">
        <f>+BI179/BE179-1</f>
        <v/>
      </c>
      <c r="BJ180" s="304">
        <f>+BJ179/BF179-1</f>
        <v/>
      </c>
      <c r="BK180" s="304">
        <f>+BK179/BG179-1</f>
        <v/>
      </c>
      <c r="BL180" s="304" t="n"/>
      <c r="BM180" s="304" t="n"/>
      <c r="BN180" s="304">
        <f>+BN179/BM179-1</f>
        <v/>
      </c>
      <c r="BO180" s="304">
        <f>+BO179/BN179-1</f>
        <v/>
      </c>
      <c r="BP180" s="304">
        <f>+BP179/BO179-1</f>
        <v/>
      </c>
      <c r="BQ180" s="304">
        <f>+BQ179/BP179-1</f>
        <v/>
      </c>
      <c r="BR180" s="304">
        <f>+BR179/BQ179-1</f>
        <v/>
      </c>
      <c r="BS180" s="304">
        <f>+BS179/BR179-1</f>
        <v/>
      </c>
      <c r="BT180" s="304">
        <f>+BT179/BS179-1</f>
        <v/>
      </c>
      <c r="BU180" s="304">
        <f>+BU179/BT179-1</f>
        <v/>
      </c>
      <c r="BV180" s="304">
        <f>+BV179/BU179-1</f>
        <v/>
      </c>
      <c r="BW180" s="304">
        <f>+BW179/BV179-1</f>
        <v/>
      </c>
      <c r="BX180" s="304">
        <f>+BX179/BW179-1</f>
        <v/>
      </c>
      <c r="BY180" s="304">
        <f>+BY179/BX179-1</f>
        <v/>
      </c>
      <c r="BZ180" s="304">
        <f>+BZ179/BY179-1</f>
        <v/>
      </c>
      <c r="CA180" s="304">
        <f>+CA179/BZ179-1</f>
        <v/>
      </c>
      <c r="CB180" s="304">
        <f>+CB179/CA179-1</f>
        <v/>
      </c>
      <c r="CC180" s="304">
        <f>+CC179/CB179-1</f>
        <v/>
      </c>
      <c r="CD180" s="304">
        <f>+CD179/CC179-1</f>
        <v/>
      </c>
    </row>
    <row r="181">
      <c r="B181" s="60" t="inlineStr">
        <is>
          <t>Q/Q % Change</t>
        </is>
      </c>
      <c r="E181" s="57" t="n"/>
      <c r="F181" s="57" t="n"/>
      <c r="G181" s="57" t="n"/>
      <c r="H181" s="304" t="n"/>
      <c r="I181" s="304" t="n"/>
      <c r="J181" s="304" t="n"/>
      <c r="K181" s="304" t="n"/>
      <c r="L181" s="304" t="n"/>
      <c r="M181" s="304" t="n"/>
      <c r="N181" s="304" t="n"/>
      <c r="O181" s="304" t="n"/>
      <c r="P181" s="304" t="n"/>
      <c r="Q181" s="304" t="n"/>
      <c r="R181" s="304" t="n"/>
      <c r="S181" s="304" t="n"/>
      <c r="T181" s="304" t="n"/>
      <c r="U181" s="304" t="n"/>
      <c r="V181" s="304" t="n"/>
      <c r="W181" s="304" t="n"/>
      <c r="X181" s="304" t="n"/>
      <c r="Y181" s="304" t="n"/>
      <c r="Z181" s="304" t="n"/>
      <c r="AA181" s="304" t="n"/>
      <c r="AB181" s="304" t="n"/>
      <c r="AC181" s="304">
        <f>+AC179/AB179-1</f>
        <v/>
      </c>
      <c r="AD181" s="304">
        <f>+AD179/AC179-1</f>
        <v/>
      </c>
      <c r="AE181" s="304">
        <f>+AE179/AD179-1</f>
        <v/>
      </c>
      <c r="AF181" s="304">
        <f>+AF179/AE179-1</f>
        <v/>
      </c>
      <c r="AG181" s="304">
        <f>+AG179/AF179-1</f>
        <v/>
      </c>
      <c r="AH181" s="304">
        <f>+AH179/AG179-1</f>
        <v/>
      </c>
      <c r="AI181" s="304">
        <f>+AI179/AH179-1</f>
        <v/>
      </c>
      <c r="AJ181" s="304">
        <f>+AJ179/AI179-1</f>
        <v/>
      </c>
      <c r="AK181" s="304">
        <f>+AK179/AJ179-1</f>
        <v/>
      </c>
      <c r="AL181" s="304">
        <f>+AL179/AK179-1</f>
        <v/>
      </c>
      <c r="AM181" s="304">
        <f>+AM179/AL179-1</f>
        <v/>
      </c>
      <c r="AN181" s="304">
        <f>+AN179/AM179-1</f>
        <v/>
      </c>
      <c r="AO181" s="304">
        <f>+AO179/AN179-1</f>
        <v/>
      </c>
      <c r="AP181" s="304">
        <f>+AP179/AO179-1</f>
        <v/>
      </c>
      <c r="AQ181" s="304">
        <f>+AQ179/AP179-1</f>
        <v/>
      </c>
      <c r="AR181" s="304">
        <f>+AR179/AQ179-1</f>
        <v/>
      </c>
      <c r="AS181" s="304">
        <f>+AS179/AR179-1</f>
        <v/>
      </c>
      <c r="AT181" s="304">
        <f>+AT179/AS179-1</f>
        <v/>
      </c>
      <c r="AU181" s="304">
        <f>+AU179/AT179-1</f>
        <v/>
      </c>
      <c r="AV181" s="304">
        <f>+AV179/AU179-1</f>
        <v/>
      </c>
      <c r="AW181" s="304">
        <f>+AW179/AV179-1</f>
        <v/>
      </c>
      <c r="AX181" s="304">
        <f>+AX179/AW179-1</f>
        <v/>
      </c>
      <c r="AY181" s="304">
        <f>+AY179/AX179-1</f>
        <v/>
      </c>
      <c r="AZ181" s="304">
        <f>+AZ179/AY179-1</f>
        <v/>
      </c>
      <c r="BA181" s="304">
        <f>+BA179/AZ179-1</f>
        <v/>
      </c>
      <c r="BB181" s="304">
        <f>+BB179/BA179-1</f>
        <v/>
      </c>
      <c r="BC181" s="304">
        <f>+BC179/BB179-1</f>
        <v/>
      </c>
      <c r="BD181" s="304">
        <f>+BD179/BC179-1</f>
        <v/>
      </c>
      <c r="BE181" s="304">
        <f>+BE179/BD179-1</f>
        <v/>
      </c>
      <c r="BF181" s="304">
        <f>+BF179/BE179-1</f>
        <v/>
      </c>
      <c r="BG181" s="304">
        <f>+BG179/BF179-1</f>
        <v/>
      </c>
      <c r="BH181" s="304">
        <f>+BH179/BG179-1</f>
        <v/>
      </c>
      <c r="BI181" s="304">
        <f>+BI179/BH179-1</f>
        <v/>
      </c>
      <c r="BJ181" s="304">
        <f>+BJ179/BI179-1</f>
        <v/>
      </c>
      <c r="BK181" s="304">
        <f>+BK179/BJ179-1</f>
        <v/>
      </c>
      <c r="BL181" s="304" t="n"/>
      <c r="BM181" s="304" t="n"/>
      <c r="BN181" s="304" t="n"/>
      <c r="BO181" s="304" t="n"/>
      <c r="BP181" s="304" t="n"/>
      <c r="BQ181" s="304" t="n"/>
      <c r="BR181" s="304" t="n"/>
      <c r="BS181" s="304" t="n"/>
      <c r="BT181" s="304" t="n"/>
      <c r="BU181" s="304" t="n"/>
      <c r="BV181" s="304" t="n"/>
      <c r="BW181" s="304" t="n"/>
      <c r="BX181" s="304" t="n"/>
      <c r="BY181" s="304" t="n"/>
      <c r="BZ181" s="304" t="n"/>
      <c r="CA181" s="68" t="n"/>
      <c r="CB181" s="68" t="n"/>
      <c r="CC181" s="68" t="n"/>
      <c r="CD181" s="68" t="n"/>
    </row>
    <row r="182">
      <c r="B182" s="60" t="n"/>
      <c r="E182" s="57" t="n"/>
      <c r="F182" s="57" t="n"/>
      <c r="G182" s="57" t="n"/>
      <c r="H182" s="304" t="n"/>
      <c r="I182" s="304" t="n"/>
      <c r="J182" s="304" t="n"/>
      <c r="K182" s="304" t="n"/>
      <c r="L182" s="304" t="n"/>
      <c r="M182" s="304" t="n"/>
      <c r="N182" s="304" t="n"/>
      <c r="O182" s="304" t="n"/>
      <c r="P182" s="304" t="n"/>
      <c r="Q182" s="304" t="n"/>
      <c r="R182" s="304" t="n"/>
      <c r="S182" s="304" t="n"/>
      <c r="T182" s="304" t="n"/>
      <c r="U182" s="304" t="n"/>
      <c r="V182" s="304" t="n"/>
      <c r="W182" s="304" t="n"/>
      <c r="X182" s="304" t="n"/>
      <c r="Y182" s="304" t="n"/>
      <c r="Z182" s="304" t="n"/>
      <c r="AA182" s="304" t="n"/>
      <c r="AB182" s="304" t="n"/>
      <c r="AC182" s="304" t="n"/>
      <c r="AD182" s="304" t="n"/>
      <c r="AE182" s="304" t="n"/>
      <c r="AF182" s="304" t="n"/>
      <c r="AG182" s="304" t="n"/>
      <c r="AH182" s="304" t="n"/>
      <c r="AI182" s="304" t="n"/>
      <c r="AJ182" s="304" t="n"/>
      <c r="AK182" s="304" t="n"/>
      <c r="AL182" s="304" t="n"/>
      <c r="AM182" s="304" t="n"/>
      <c r="AN182" s="304" t="n"/>
      <c r="AO182" s="304" t="n"/>
      <c r="AP182" s="304" t="n"/>
      <c r="AQ182" s="304" t="n"/>
      <c r="AR182" s="304" t="n"/>
      <c r="AS182" s="304" t="n"/>
      <c r="AT182" s="304" t="n"/>
      <c r="AU182" s="304" t="n"/>
      <c r="AV182" s="304" t="n"/>
      <c r="AW182" s="304" t="n"/>
      <c r="AX182" s="305" t="n"/>
      <c r="AY182" s="305" t="n"/>
      <c r="AZ182" s="304" t="n"/>
      <c r="BA182" s="304" t="n"/>
      <c r="BB182" s="304" t="n"/>
      <c r="BC182" s="304" t="n"/>
      <c r="BD182" s="304" t="n"/>
      <c r="BE182" s="304" t="n"/>
      <c r="BF182" s="304" t="n"/>
      <c r="BG182" s="304" t="n"/>
      <c r="BH182" s="304" t="n"/>
      <c r="BI182" s="304" t="n"/>
      <c r="BJ182" s="304" t="n"/>
      <c r="BK182" s="304" t="n"/>
      <c r="BL182" s="304" t="n"/>
      <c r="BM182" s="304" t="n"/>
      <c r="BN182" s="304" t="n"/>
      <c r="BO182" s="304" t="n"/>
      <c r="BP182" s="304" t="n"/>
      <c r="BQ182" s="304" t="n"/>
      <c r="BR182" s="304" t="n"/>
      <c r="BS182" s="304" t="n"/>
      <c r="BT182" s="304" t="n"/>
      <c r="BU182" s="304" t="n"/>
      <c r="BV182" s="304" t="n"/>
      <c r="BW182" s="304" t="n"/>
      <c r="BX182" s="304" t="n"/>
      <c r="BY182" s="304" t="n"/>
      <c r="BZ182" s="304" t="n"/>
      <c r="CA182" s="68" t="n"/>
      <c r="CB182" s="68" t="n"/>
      <c r="CC182" s="68" t="n"/>
      <c r="CD182" s="68" t="n"/>
    </row>
    <row r="183">
      <c r="B183" s="54" t="inlineStr">
        <is>
          <t>Supplemental</t>
        </is>
      </c>
      <c r="E183" s="57" t="n"/>
      <c r="F183" s="57" t="n"/>
      <c r="G183" s="57" t="n"/>
      <c r="H183" s="304" t="n"/>
      <c r="I183" s="304" t="n"/>
      <c r="J183" s="304" t="n"/>
      <c r="K183" s="304" t="n"/>
      <c r="L183" s="304" t="n"/>
      <c r="M183" s="304" t="n"/>
      <c r="N183" s="304" t="n"/>
      <c r="O183" s="304" t="n"/>
      <c r="P183" s="304" t="n"/>
      <c r="Q183" s="304" t="n"/>
      <c r="R183" s="304" t="n"/>
      <c r="S183" s="304" t="n"/>
      <c r="T183" s="304" t="n"/>
      <c r="U183" s="304" t="n"/>
      <c r="V183" s="304" t="n"/>
      <c r="W183" s="304" t="n"/>
      <c r="X183" s="304" t="n"/>
      <c r="Y183" s="304" t="n"/>
      <c r="Z183" s="304" t="n"/>
      <c r="AA183" s="304" t="n"/>
      <c r="AB183" s="304" t="n"/>
      <c r="AC183" s="304" t="n"/>
      <c r="AD183" s="304" t="n"/>
      <c r="AE183" s="304" t="n"/>
      <c r="AF183" s="304" t="n"/>
      <c r="AG183" s="304" t="n"/>
      <c r="AH183" s="304" t="n"/>
      <c r="AI183" s="304" t="n"/>
      <c r="AJ183" s="304" t="n"/>
      <c r="AK183" s="304" t="n"/>
      <c r="AL183" s="304" t="n"/>
      <c r="AM183" s="304" t="n"/>
      <c r="AN183" s="304" t="n"/>
      <c r="AO183" s="304" t="n"/>
      <c r="AP183" s="304" t="n"/>
      <c r="AQ183" s="304" t="n"/>
      <c r="AR183" s="304" t="n"/>
      <c r="AS183" s="304" t="n"/>
      <c r="AT183" s="304" t="n"/>
      <c r="AU183" s="304" t="n"/>
      <c r="AV183" s="304" t="n"/>
      <c r="AW183" s="304" t="n"/>
      <c r="AX183" s="305" t="n"/>
      <c r="AY183" s="305" t="n"/>
      <c r="AZ183" s="304" t="n"/>
      <c r="BA183" s="304" t="n"/>
      <c r="BB183" s="304" t="n"/>
      <c r="BC183" s="304" t="n"/>
      <c r="BD183" s="304" t="n"/>
      <c r="BE183" s="304" t="n"/>
      <c r="BF183" s="304" t="n"/>
      <c r="BG183" s="304" t="n"/>
      <c r="BH183" s="304" t="n"/>
      <c r="BI183" s="304" t="n"/>
      <c r="BJ183" s="304" t="n"/>
      <c r="BK183" s="304" t="n"/>
      <c r="BL183" s="304" t="n"/>
      <c r="BM183" s="304" t="n"/>
      <c r="BN183" s="304" t="n"/>
      <c r="BO183" s="304" t="n"/>
      <c r="BP183" s="304" t="n"/>
      <c r="BQ183" s="304" t="n"/>
      <c r="BR183" s="304" t="n"/>
      <c r="BS183" s="304" t="n"/>
      <c r="BT183" s="304" t="n"/>
      <c r="BU183" s="304" t="n"/>
      <c r="BV183" s="304" t="n"/>
      <c r="BW183" s="304" t="n"/>
      <c r="BX183" s="304" t="n"/>
      <c r="BY183" s="304" t="n"/>
      <c r="BZ183" s="304" t="n"/>
      <c r="CA183" s="68" t="n"/>
      <c r="CB183" s="68" t="n"/>
      <c r="CC183" s="68" t="n"/>
      <c r="CD183" s="68" t="n"/>
    </row>
    <row r="184">
      <c r="B184" t="inlineStr">
        <is>
          <t>Revenue per Average Employee</t>
        </is>
      </c>
      <c r="E184" s="57" t="n"/>
      <c r="F184" s="57" t="n"/>
      <c r="G184" s="57" t="n"/>
      <c r="H184" s="304" t="n"/>
      <c r="I184" s="304" t="n"/>
      <c r="J184" s="304" t="n"/>
      <c r="K184" s="304" t="n"/>
      <c r="L184" s="304" t="n"/>
      <c r="M184" s="304" t="n"/>
      <c r="N184" s="304" t="n"/>
      <c r="O184" s="304" t="n"/>
      <c r="P184" s="304" t="n"/>
      <c r="Q184" s="304" t="n"/>
      <c r="R184" s="304" t="n"/>
      <c r="S184" s="304" t="n"/>
      <c r="T184" s="304" t="n"/>
      <c r="U184" s="304" t="n"/>
      <c r="V184" s="304" t="n"/>
      <c r="W184" s="304" t="n"/>
      <c r="X184" s="304" t="n"/>
      <c r="Y184" s="304" t="n"/>
      <c r="Z184" s="304" t="n"/>
      <c r="AA184" s="304" t="n"/>
      <c r="AB184" s="321">
        <f>+AB126/AVERAGE(AA168:AB168)</f>
        <v/>
      </c>
      <c r="AC184" s="321">
        <f>+AC126/AVERAGE(AB168:AC168)</f>
        <v/>
      </c>
      <c r="AD184" s="321">
        <f>+AD126/AVERAGE(AC168:AD168)</f>
        <v/>
      </c>
      <c r="AE184" s="321">
        <f>+AE126/AVERAGE(AD168:AE168)</f>
        <v/>
      </c>
      <c r="AF184" s="321">
        <f>+AF126/AVERAGE(AE168:AF168)</f>
        <v/>
      </c>
      <c r="AG184" s="321">
        <f>+AG126/AVERAGE(AF168:AG168)</f>
        <v/>
      </c>
      <c r="AH184" s="321">
        <f>+AH126/AVERAGE(AG168:AH168)</f>
        <v/>
      </c>
      <c r="AI184" s="321">
        <f>+AI126/AVERAGE(AH168:AI168)</f>
        <v/>
      </c>
      <c r="AJ184" s="321">
        <f>+AJ126/AVERAGE(AI168:AJ168)</f>
        <v/>
      </c>
      <c r="AK184" s="321">
        <f>+AK126/AVERAGE(AJ168:AK168)</f>
        <v/>
      </c>
      <c r="AL184" s="321">
        <f>+AL126/AVERAGE(AK168:AL168)</f>
        <v/>
      </c>
      <c r="AM184" s="321">
        <f>+AM126/AVERAGE(AL168:AM168)</f>
        <v/>
      </c>
      <c r="AN184" s="321">
        <f>+AN126/AVERAGE(AM168:AN168)</f>
        <v/>
      </c>
      <c r="AO184" s="321">
        <f>+AO126/AVERAGE(AN168:AO168)</f>
        <v/>
      </c>
      <c r="AP184" s="321">
        <f>+AP126/AVERAGE(AO168:AP168)</f>
        <v/>
      </c>
      <c r="AQ184" s="321">
        <f>+AQ126/AVERAGE(AP168:AQ168)</f>
        <v/>
      </c>
      <c r="AR184" s="321">
        <f>+AR126/AVERAGE(AQ168:AR168)</f>
        <v/>
      </c>
      <c r="AS184" s="321">
        <f>+AS126/AVERAGE(AR168:AS168)</f>
        <v/>
      </c>
      <c r="AT184" s="321">
        <f>+AT126/AVERAGE(AS168:AT168)</f>
        <v/>
      </c>
      <c r="AU184" s="321">
        <f>+AU126/AVERAGE(AT168:AU168)</f>
        <v/>
      </c>
      <c r="AV184" s="321">
        <f>+AV126/AVERAGE(AU168:AV168)</f>
        <v/>
      </c>
      <c r="AW184" s="321">
        <f>+AW126/AVERAGE(AV168:AW168)</f>
        <v/>
      </c>
      <c r="AX184" s="321">
        <f>+AX126/AVERAGE(AW168:AX168)</f>
        <v/>
      </c>
      <c r="AY184" s="321">
        <f>+AY126/AVERAGE(AX168:AY168)</f>
        <v/>
      </c>
      <c r="AZ184" s="321">
        <f>+AZ126/AVERAGE(AY168:AZ168)</f>
        <v/>
      </c>
      <c r="BA184" s="321">
        <f>+BA126/AVERAGE(AZ168:BA168)</f>
        <v/>
      </c>
      <c r="BB184" s="321">
        <f>+BB126/AVERAGE(BA168:BB168)</f>
        <v/>
      </c>
      <c r="BC184" s="321">
        <f>+BC126/AVERAGE(BB168:BC168)</f>
        <v/>
      </c>
      <c r="BD184" s="321">
        <f>+BD126/AVERAGE(BC168:BD168)</f>
        <v/>
      </c>
      <c r="BE184" s="321">
        <f>+BE126/AVERAGE(BD168:BE168)</f>
        <v/>
      </c>
      <c r="BF184" s="321">
        <f>+BF126/AVERAGE(BE168:BF168)</f>
        <v/>
      </c>
      <c r="BG184" s="321">
        <f>+BG126/AVERAGE(BF168:BG168)</f>
        <v/>
      </c>
      <c r="BH184" s="321">
        <f>+BH126/AVERAGE(BG168:BH168)</f>
        <v/>
      </c>
      <c r="BI184" s="321">
        <f>+BI126/AVERAGE(BH168:BI168)</f>
        <v/>
      </c>
      <c r="BJ184" s="321">
        <f>+BJ126/AVERAGE(BI168:BJ168)</f>
        <v/>
      </c>
      <c r="BK184" s="321">
        <f>+BK126/AVERAGE(BJ168:BK168)</f>
        <v/>
      </c>
      <c r="BL184" s="304" t="n"/>
      <c r="BM184" s="83" t="inlineStr">
        <is>
          <t>n/a</t>
        </is>
      </c>
      <c r="BN184" s="83" t="inlineStr">
        <is>
          <t>n/a</t>
        </is>
      </c>
      <c r="BO184" s="83" t="inlineStr">
        <is>
          <t>n/a</t>
        </is>
      </c>
      <c r="BP184" s="321">
        <f>+BP126/AVERAGE(BO168:BP168)</f>
        <v/>
      </c>
      <c r="BQ184" s="321">
        <f>+BQ126/AVERAGE(BP168:BQ168)</f>
        <v/>
      </c>
      <c r="BR184" s="321">
        <f>+BR126/AVERAGE(BQ168:BR168)</f>
        <v/>
      </c>
      <c r="BS184" s="321">
        <f>+BS126/AVERAGE(BR168:BS168)</f>
        <v/>
      </c>
      <c r="BT184" s="321">
        <f>+BT126/AVERAGE(BS168:BT168)</f>
        <v/>
      </c>
      <c r="BU184" s="321">
        <f>+BU126/AVERAGE(BT168:BU168)</f>
        <v/>
      </c>
      <c r="BV184" s="321">
        <f>+BV126/AVERAGE(BU168:BV168)</f>
        <v/>
      </c>
      <c r="BW184" s="321">
        <f>+BW126/AVERAGE(BV168:BW168)</f>
        <v/>
      </c>
      <c r="BX184" s="321">
        <f>+BX126/AVERAGE(BW168:BX168)</f>
        <v/>
      </c>
      <c r="BY184" s="321">
        <f>+BY126/AVERAGE(BX168:BY168)</f>
        <v/>
      </c>
      <c r="BZ184" s="321">
        <f>+BZ126/AVERAGE(BY168:BZ168)</f>
        <v/>
      </c>
      <c r="CA184" s="321">
        <f>+CA126/AVERAGE(BZ168:CA168)</f>
        <v/>
      </c>
      <c r="CB184" s="321">
        <f>+CB126/AVERAGE(CA168:CB168)</f>
        <v/>
      </c>
      <c r="CC184" s="321">
        <f>+CC126/AVERAGE(CB168:CC168)</f>
        <v/>
      </c>
      <c r="CD184" s="321">
        <f>+CD126/AVERAGE(CC168:CD168)</f>
        <v/>
      </c>
    </row>
    <row r="185">
      <c r="B185" s="60" t="inlineStr">
        <is>
          <t>Y/Y % Change</t>
        </is>
      </c>
      <c r="E185" s="57" t="n"/>
      <c r="F185" s="57" t="n"/>
      <c r="G185" s="57" t="n"/>
      <c r="H185" s="304" t="n"/>
      <c r="I185" s="304" t="n"/>
      <c r="J185" s="304" t="n"/>
      <c r="K185" s="304" t="n"/>
      <c r="L185" s="304" t="n"/>
      <c r="M185" s="304" t="n"/>
      <c r="N185" s="304" t="n"/>
      <c r="O185" s="304" t="n"/>
      <c r="P185" s="304" t="n"/>
      <c r="Q185" s="304" t="n"/>
      <c r="R185" s="304" t="n"/>
      <c r="S185" s="304" t="n"/>
      <c r="T185" s="304" t="n"/>
      <c r="U185" s="304" t="n"/>
      <c r="V185" s="304" t="n"/>
      <c r="W185" s="304" t="n"/>
      <c r="X185" s="304" t="n"/>
      <c r="Y185" s="304" t="n"/>
      <c r="Z185" s="304" t="n"/>
      <c r="AA185" s="304" t="n"/>
      <c r="AB185" s="304" t="n"/>
      <c r="AC185" s="304" t="n"/>
      <c r="AD185" s="304" t="n"/>
      <c r="AE185" s="304" t="n"/>
      <c r="AF185" s="304">
        <f>+AF184/AB184-1</f>
        <v/>
      </c>
      <c r="AG185" s="304">
        <f>+AG184/AC184-1</f>
        <v/>
      </c>
      <c r="AH185" s="304">
        <f>+AH184/AD184-1</f>
        <v/>
      </c>
      <c r="AI185" s="304">
        <f>+AI184/AE184-1</f>
        <v/>
      </c>
      <c r="AJ185" s="304">
        <f>+AJ184/AF184-1</f>
        <v/>
      </c>
      <c r="AK185" s="304">
        <f>+AK184/AG184-1</f>
        <v/>
      </c>
      <c r="AL185" s="304">
        <f>+AL184/AH184-1</f>
        <v/>
      </c>
      <c r="AM185" s="304">
        <f>+AM184/AI184-1</f>
        <v/>
      </c>
      <c r="AN185" s="304">
        <f>+AN184/AJ184-1</f>
        <v/>
      </c>
      <c r="AO185" s="304">
        <f>+AO184/AK184-1</f>
        <v/>
      </c>
      <c r="AP185" s="304">
        <f>+AP184/AL184-1</f>
        <v/>
      </c>
      <c r="AQ185" s="304">
        <f>+AQ184/AM184-1</f>
        <v/>
      </c>
      <c r="AR185" s="304">
        <f>+AR184/AN184-1</f>
        <v/>
      </c>
      <c r="AS185" s="304">
        <f>+AS184/AO184-1</f>
        <v/>
      </c>
      <c r="AT185" s="304">
        <f>+AT184/AP184-1</f>
        <v/>
      </c>
      <c r="AU185" s="304">
        <f>+AU184/AQ184-1</f>
        <v/>
      </c>
      <c r="AV185" s="304">
        <f>+AV184/AR184-1</f>
        <v/>
      </c>
      <c r="AW185" s="304">
        <f>+AW184/AS184-1</f>
        <v/>
      </c>
      <c r="AX185" s="304">
        <f>+AX184/AT184-1</f>
        <v/>
      </c>
      <c r="AY185" s="304">
        <f>+AY184/AU184-1</f>
        <v/>
      </c>
      <c r="AZ185" s="304">
        <f>+AZ184/AV184-1</f>
        <v/>
      </c>
      <c r="BA185" s="304">
        <f>+BA184/AW184-1</f>
        <v/>
      </c>
      <c r="BB185" s="304">
        <f>+BB184/AX184-1</f>
        <v/>
      </c>
      <c r="BC185" s="304">
        <f>+BC184/AY184-1</f>
        <v/>
      </c>
      <c r="BD185" s="304">
        <f>+BD184/AZ184-1</f>
        <v/>
      </c>
      <c r="BE185" s="304">
        <f>+BE184/BA184-1</f>
        <v/>
      </c>
      <c r="BF185" s="304">
        <f>+BF184/BB184-1</f>
        <v/>
      </c>
      <c r="BG185" s="304">
        <f>+BG184/BC184-1</f>
        <v/>
      </c>
      <c r="BH185" s="304">
        <f>+BH184/BD184-1</f>
        <v/>
      </c>
      <c r="BI185" s="304">
        <f>+BI184/BE184-1</f>
        <v/>
      </c>
      <c r="BJ185" s="304">
        <f>+BJ184/BF184-1</f>
        <v/>
      </c>
      <c r="BK185" s="304">
        <f>+BK184/BG184-1</f>
        <v/>
      </c>
      <c r="BL185" s="304" t="n"/>
      <c r="BM185" s="304" t="n"/>
      <c r="BN185" s="320">
        <f>+IFERROR(BN184/BM184-1,"n/a")</f>
        <v/>
      </c>
      <c r="BO185" s="320">
        <f>+IFERROR(BO184/BN184-1,"n/a")</f>
        <v/>
      </c>
      <c r="BP185" s="320">
        <f>+IFERROR(BP184/BO184-1,"n/a")</f>
        <v/>
      </c>
      <c r="BQ185" s="320">
        <f>+IFERROR(BQ184/BP184-1,"n/a")</f>
        <v/>
      </c>
      <c r="BR185" s="320">
        <f>+IFERROR(BR184/BQ184-1,"n/a")</f>
        <v/>
      </c>
      <c r="BS185" s="320">
        <f>+IFERROR(BS184/BR184-1,"n/a")</f>
        <v/>
      </c>
      <c r="BT185" s="320">
        <f>+IFERROR(BT184/BS184-1,"n/a")</f>
        <v/>
      </c>
      <c r="BU185" s="320">
        <f>+IFERROR(BU184/BT184-1,"n/a")</f>
        <v/>
      </c>
      <c r="BV185" s="320">
        <f>+IFERROR(BV184/BU184-1,"n/a")</f>
        <v/>
      </c>
      <c r="BW185" s="320">
        <f>+IFERROR(BW184/BV184-1,"n/a")</f>
        <v/>
      </c>
      <c r="BX185" s="320">
        <f>+IFERROR(BX184/BW184-1,"n/a")</f>
        <v/>
      </c>
      <c r="BY185" s="320">
        <f>+IFERROR(BY184/BX184-1,"n/a")</f>
        <v/>
      </c>
      <c r="BZ185" s="320">
        <f>+IFERROR(BZ184/BY184-1,"n/a")</f>
        <v/>
      </c>
      <c r="CA185" s="320">
        <f>+IFERROR(CA184/BZ184-1,"n/a")</f>
        <v/>
      </c>
      <c r="CB185" s="320">
        <f>+IFERROR(CB184/CA184-1,"n/a")</f>
        <v/>
      </c>
      <c r="CC185" s="320">
        <f>+IFERROR(CC184/CB184-1,"n/a")</f>
        <v/>
      </c>
      <c r="CD185" s="320">
        <f>+IFERROR(CD184/CC184-1,"n/a")</f>
        <v/>
      </c>
    </row>
    <row r="186">
      <c r="B186" s="60" t="inlineStr">
        <is>
          <t>Q/Q % Change</t>
        </is>
      </c>
      <c r="E186" s="57" t="n"/>
      <c r="F186" s="57" t="n"/>
      <c r="G186" s="57" t="n"/>
      <c r="H186" s="304" t="n"/>
      <c r="I186" s="304" t="n"/>
      <c r="J186" s="304" t="n"/>
      <c r="K186" s="304" t="n"/>
      <c r="L186" s="304" t="n"/>
      <c r="M186" s="304" t="n"/>
      <c r="N186" s="304" t="n"/>
      <c r="O186" s="304" t="n"/>
      <c r="P186" s="304" t="n"/>
      <c r="Q186" s="304" t="n"/>
      <c r="R186" s="304" t="n"/>
      <c r="S186" s="304" t="n"/>
      <c r="T186" s="304" t="n"/>
      <c r="U186" s="304" t="n"/>
      <c r="V186" s="304" t="n"/>
      <c r="W186" s="304" t="n"/>
      <c r="X186" s="304" t="n"/>
      <c r="Y186" s="304" t="n"/>
      <c r="Z186" s="304" t="n"/>
      <c r="AA186" s="304" t="n"/>
      <c r="AB186" s="304" t="n"/>
      <c r="AC186" s="304">
        <f>+AC184/AB184-1</f>
        <v/>
      </c>
      <c r="AD186" s="304">
        <f>+AD184/AC184-1</f>
        <v/>
      </c>
      <c r="AE186" s="304">
        <f>+AE184/AD184-1</f>
        <v/>
      </c>
      <c r="AF186" s="304">
        <f>+AF184/AE184-1</f>
        <v/>
      </c>
      <c r="AG186" s="304">
        <f>+AG184/AF184-1</f>
        <v/>
      </c>
      <c r="AH186" s="304">
        <f>+AH184/AG184-1</f>
        <v/>
      </c>
      <c r="AI186" s="304">
        <f>+AI184/AH184-1</f>
        <v/>
      </c>
      <c r="AJ186" s="304">
        <f>+AJ184/AI184-1</f>
        <v/>
      </c>
      <c r="AK186" s="304">
        <f>+AK184/AJ184-1</f>
        <v/>
      </c>
      <c r="AL186" s="304">
        <f>+AL184/AK184-1</f>
        <v/>
      </c>
      <c r="AM186" s="304">
        <f>+AM184/AL184-1</f>
        <v/>
      </c>
      <c r="AN186" s="304">
        <f>+AN184/AM184-1</f>
        <v/>
      </c>
      <c r="AO186" s="304">
        <f>+AO184/AN184-1</f>
        <v/>
      </c>
      <c r="AP186" s="304">
        <f>+AP184/AO184-1</f>
        <v/>
      </c>
      <c r="AQ186" s="304">
        <f>+AQ184/AP184-1</f>
        <v/>
      </c>
      <c r="AR186" s="304">
        <f>+AR184/AQ184-1</f>
        <v/>
      </c>
      <c r="AS186" s="304">
        <f>+AS184/AR184-1</f>
        <v/>
      </c>
      <c r="AT186" s="304">
        <f>+AT184/AS184-1</f>
        <v/>
      </c>
      <c r="AU186" s="304">
        <f>+AU184/AT184-1</f>
        <v/>
      </c>
      <c r="AV186" s="304">
        <f>+AV184/AU184-1</f>
        <v/>
      </c>
      <c r="AW186" s="304">
        <f>+AW184/AV184-1</f>
        <v/>
      </c>
      <c r="AX186" s="304">
        <f>+AX184/AW184-1</f>
        <v/>
      </c>
      <c r="AY186" s="304">
        <f>+AY184/AX184-1</f>
        <v/>
      </c>
      <c r="AZ186" s="304">
        <f>+AZ184/AY184-1</f>
        <v/>
      </c>
      <c r="BA186" s="304">
        <f>+BA184/AZ184-1</f>
        <v/>
      </c>
      <c r="BB186" s="304">
        <f>+BB184/BA184-1</f>
        <v/>
      </c>
      <c r="BC186" s="304">
        <f>+BC184/BB184-1</f>
        <v/>
      </c>
      <c r="BD186" s="304">
        <f>+BD184/BC184-1</f>
        <v/>
      </c>
      <c r="BE186" s="304">
        <f>+BE184/BD184-1</f>
        <v/>
      </c>
      <c r="BF186" s="304">
        <f>+BF184/BE184-1</f>
        <v/>
      </c>
      <c r="BG186" s="304">
        <f>+BG184/BF184-1</f>
        <v/>
      </c>
      <c r="BH186" s="304">
        <f>+BH184/BG184-1</f>
        <v/>
      </c>
      <c r="BI186" s="304">
        <f>+BI184/BH184-1</f>
        <v/>
      </c>
      <c r="BJ186" s="304">
        <f>+BJ184/BI184-1</f>
        <v/>
      </c>
      <c r="BK186" s="304">
        <f>+BK184/BJ184-1</f>
        <v/>
      </c>
      <c r="BL186" s="304" t="n"/>
      <c r="BM186" s="304" t="n"/>
      <c r="BN186" s="304" t="n"/>
      <c r="BO186" s="304" t="n"/>
      <c r="BP186" s="304" t="n"/>
      <c r="BQ186" s="304" t="n"/>
      <c r="BR186" s="304" t="n"/>
      <c r="BS186" s="304" t="n"/>
      <c r="BT186" s="304" t="n"/>
      <c r="BU186" s="304" t="n"/>
      <c r="BV186" s="304" t="n"/>
      <c r="BW186" s="304" t="n"/>
      <c r="BX186" s="304" t="n"/>
      <c r="BY186" s="304" t="n"/>
      <c r="BZ186" s="304" t="n"/>
      <c r="CA186" s="68" t="n"/>
      <c r="CB186" s="68" t="n"/>
      <c r="CC186" s="68" t="n"/>
      <c r="CD186" s="68" t="n"/>
    </row>
    <row r="187">
      <c r="B187" s="60" t="n"/>
      <c r="E187" s="57" t="n"/>
      <c r="F187" s="57" t="n"/>
      <c r="G187" s="57" t="n"/>
      <c r="H187" s="304" t="n"/>
      <c r="I187" s="304" t="n"/>
      <c r="J187" s="304" t="n"/>
      <c r="K187" s="304" t="n"/>
      <c r="L187" s="304" t="n"/>
      <c r="M187" s="304" t="n"/>
      <c r="N187" s="304" t="n"/>
      <c r="O187" s="304" t="n"/>
      <c r="P187" s="304" t="n"/>
      <c r="Q187" s="304" t="n"/>
      <c r="R187" s="304" t="n"/>
      <c r="S187" s="304" t="n"/>
      <c r="T187" s="304" t="n"/>
      <c r="U187" s="304" t="n"/>
      <c r="V187" s="304" t="n"/>
      <c r="W187" s="304" t="n"/>
      <c r="X187" s="304" t="n"/>
      <c r="Y187" s="304" t="n"/>
      <c r="Z187" s="304" t="n"/>
      <c r="AA187" s="304" t="n"/>
      <c r="AB187" s="304" t="n"/>
      <c r="AC187" s="304" t="n"/>
      <c r="AD187" s="304" t="n"/>
      <c r="AE187" s="304" t="n"/>
      <c r="AF187" s="304" t="n"/>
      <c r="AG187" s="304" t="n"/>
      <c r="AH187" s="304" t="n"/>
      <c r="AI187" s="304" t="n"/>
      <c r="AJ187" s="304" t="n"/>
      <c r="AK187" s="304" t="n"/>
      <c r="AL187" s="304" t="n"/>
      <c r="AM187" s="304" t="n"/>
      <c r="AN187" s="304" t="n"/>
      <c r="AO187" s="304" t="n"/>
      <c r="AP187" s="304" t="n"/>
      <c r="AQ187" s="304" t="n"/>
      <c r="AR187" s="304" t="n"/>
      <c r="AS187" s="304" t="n"/>
      <c r="AT187" s="304" t="n"/>
      <c r="AU187" s="304" t="n"/>
      <c r="AV187" s="304" t="n"/>
      <c r="AW187" s="304" t="n"/>
      <c r="AX187" s="304" t="n"/>
      <c r="AY187" s="304" t="n"/>
      <c r="AZ187" s="304" t="n"/>
      <c r="BA187" s="304" t="n"/>
      <c r="BB187" s="304" t="n"/>
      <c r="BC187" s="304" t="n"/>
      <c r="BD187" s="304" t="n"/>
      <c r="BE187" s="304" t="n"/>
      <c r="BF187" s="304" t="n"/>
      <c r="BG187" s="304" t="n"/>
      <c r="BH187" s="304" t="n"/>
      <c r="BI187" s="304" t="n"/>
      <c r="BJ187" s="304" t="n"/>
      <c r="BK187" s="304" t="n"/>
      <c r="BL187" s="304" t="n"/>
      <c r="BM187" s="304" t="n"/>
      <c r="BN187" s="304" t="n"/>
      <c r="BO187" s="304" t="n"/>
      <c r="BP187" s="304" t="n"/>
      <c r="BQ187" s="304" t="n"/>
      <c r="BR187" s="304" t="n"/>
      <c r="BS187" s="304" t="n"/>
      <c r="BT187" s="304" t="n"/>
      <c r="BU187" s="304" t="n"/>
      <c r="BV187" s="304" t="n"/>
      <c r="BW187" s="304" t="n"/>
      <c r="BX187" s="304" t="n"/>
      <c r="BY187" s="304" t="n"/>
      <c r="BZ187" s="304" t="n"/>
      <c r="CA187" s="68" t="n"/>
      <c r="CB187" s="68" t="n"/>
      <c r="CC187" s="68" t="n"/>
      <c r="CD187" s="68" t="n"/>
    </row>
    <row r="188">
      <c r="B188" t="inlineStr">
        <is>
          <t>Total Expenses per Average Employee</t>
        </is>
      </c>
      <c r="E188" s="57" t="n"/>
      <c r="F188" s="57" t="n"/>
      <c r="G188" s="57" t="n"/>
      <c r="H188" s="304" t="n"/>
      <c r="I188" s="304" t="n"/>
      <c r="J188" s="304" t="n"/>
      <c r="K188" s="304" t="n"/>
      <c r="L188" s="304" t="n"/>
      <c r="M188" s="304" t="n"/>
      <c r="N188" s="304" t="n"/>
      <c r="O188" s="304" t="n"/>
      <c r="P188" s="304" t="n"/>
      <c r="Q188" s="304" t="n"/>
      <c r="R188" s="304" t="n"/>
      <c r="S188" s="304" t="n"/>
      <c r="T188" s="304" t="n"/>
      <c r="U188" s="304" t="n"/>
      <c r="V188" s="304" t="n"/>
      <c r="W188" s="304" t="n"/>
      <c r="X188" s="304" t="n"/>
      <c r="Y188" s="304" t="n"/>
      <c r="Z188" s="304" t="n"/>
      <c r="AA188" s="304" t="n"/>
      <c r="AB188" s="321">
        <f>+AB47/AVERAGE(AA168:AB168)</f>
        <v/>
      </c>
      <c r="AC188" s="80">
        <f>+AC47/AVERAGE(AB168:AC168)*1000000</f>
        <v/>
      </c>
      <c r="AD188" s="80">
        <f>+AD47/AVERAGE(AC168:AD168)*1000000</f>
        <v/>
      </c>
      <c r="AE188" s="80">
        <f>+AE47/AVERAGE(AD168:AE168)*1000000</f>
        <v/>
      </c>
      <c r="AF188" s="80">
        <f>+AF47/AVERAGE(AE168:AF168)*1000000</f>
        <v/>
      </c>
      <c r="AG188" s="80">
        <f>+AG47/AVERAGE(AF168:AG168)*1000000</f>
        <v/>
      </c>
      <c r="AH188" s="80">
        <f>+AH47/AVERAGE(AG168:AH168)*1000000</f>
        <v/>
      </c>
      <c r="AI188" s="80">
        <f>+AI47/AVERAGE(AH168:AI168)*1000000</f>
        <v/>
      </c>
      <c r="AJ188" s="80">
        <f>+AJ47/AVERAGE(AI168:AJ168)*1000000</f>
        <v/>
      </c>
      <c r="AK188" s="80">
        <f>+AK47/AVERAGE(AJ168:AK168)*1000000</f>
        <v/>
      </c>
      <c r="AL188" s="80">
        <f>+AL47/AVERAGE(AK168:AL168)*1000000</f>
        <v/>
      </c>
      <c r="AM188" s="80">
        <f>+AM47/AVERAGE(AL168:AM168)*1000000</f>
        <v/>
      </c>
      <c r="AN188" s="80">
        <f>+AN47/AVERAGE(AM168:AN168)*1000000</f>
        <v/>
      </c>
      <c r="AO188" s="80">
        <f>+AO47/AVERAGE(AN168:AO168)*1000000</f>
        <v/>
      </c>
      <c r="AP188" s="80">
        <f>+AP47/AVERAGE(AO168:AP168)*1000000</f>
        <v/>
      </c>
      <c r="AQ188" s="80">
        <f>+AQ47/AVERAGE(AP168:AQ168)*1000000</f>
        <v/>
      </c>
      <c r="AR188" s="80">
        <f>+AR47/AVERAGE(AQ168:AR168)*1000000</f>
        <v/>
      </c>
      <c r="AS188" s="80">
        <f>+AS47/AVERAGE(AR168:AS168)*1000000</f>
        <v/>
      </c>
      <c r="AT188" s="80">
        <f>+AT47/AVERAGE(AS168:AT168)*1000000</f>
        <v/>
      </c>
      <c r="AU188" s="80">
        <f>+AU47/AVERAGE(AT168:AU168)*1000000</f>
        <v/>
      </c>
      <c r="AV188" s="80">
        <f>+AV47/AVERAGE(AU168:AV168)*1000000</f>
        <v/>
      </c>
      <c r="AW188" s="80">
        <f>+AW47/AVERAGE(AV168:AW168)*1000000</f>
        <v/>
      </c>
      <c r="AX188" s="80">
        <f>+AX47/AVERAGE(AW168:AX168)*1000000</f>
        <v/>
      </c>
      <c r="AY188" s="80">
        <f>+AY47/AVERAGE(AX168:AY168)*1000000</f>
        <v/>
      </c>
      <c r="AZ188" s="80">
        <f>+AZ47/AVERAGE(AY168:AZ168)*1000000</f>
        <v/>
      </c>
      <c r="BA188" s="80">
        <f>+BA47/AVERAGE(AZ168:BA168)*1000000</f>
        <v/>
      </c>
      <c r="BB188" s="80">
        <f>+BB47/AVERAGE(BA168:BB168)*1000000</f>
        <v/>
      </c>
      <c r="BC188" s="80">
        <f>+BC47/AVERAGE(BB168:BC168)*1000000</f>
        <v/>
      </c>
      <c r="BD188" s="80">
        <f>+BD47/AVERAGE(BC168:BD168)*1000000</f>
        <v/>
      </c>
      <c r="BE188" s="80">
        <f>+BE47/AVERAGE(BD168:BE168)*1000000</f>
        <v/>
      </c>
      <c r="BF188" s="80">
        <f>+BF47/AVERAGE(BE168:BF168)*1000000</f>
        <v/>
      </c>
      <c r="BG188" s="80">
        <f>+BG47/AVERAGE(BF168:BG168)*1000000</f>
        <v/>
      </c>
      <c r="BH188" s="80">
        <f>+BH47/AVERAGE(BG168:BH168)*1000000</f>
        <v/>
      </c>
      <c r="BI188" s="80">
        <f>+BI47/AVERAGE(BH168:BI168)*1000000</f>
        <v/>
      </c>
      <c r="BJ188" s="80">
        <f>+BJ47/AVERAGE(BI168:BJ168)*1000000</f>
        <v/>
      </c>
      <c r="BK188" s="80">
        <f>+BK47/AVERAGE(BJ168:BK168)*1000000</f>
        <v/>
      </c>
      <c r="BL188" s="304" t="n"/>
      <c r="BM188" s="83" t="inlineStr">
        <is>
          <t>n/a</t>
        </is>
      </c>
      <c r="BN188" s="83" t="inlineStr">
        <is>
          <t>n/a</t>
        </is>
      </c>
      <c r="BO188" s="83" t="inlineStr">
        <is>
          <t>n/a</t>
        </is>
      </c>
      <c r="BP188" s="321">
        <f>+BP47/AVERAGE(BO168:BP168)</f>
        <v/>
      </c>
      <c r="BQ188" s="321">
        <f>+BQ47/AVERAGE(BP168:BQ168)</f>
        <v/>
      </c>
      <c r="BR188" s="321">
        <f>+BR47/AVERAGE(BQ168:BR168)</f>
        <v/>
      </c>
      <c r="BS188" s="321">
        <f>+BS47/AVERAGE(BR168:BS168)</f>
        <v/>
      </c>
      <c r="BT188" s="321">
        <f>+BT47/AVERAGE(BS168:BT168)</f>
        <v/>
      </c>
      <c r="BU188" s="321">
        <f>+BU47/AVERAGE(BT168:BU168)</f>
        <v/>
      </c>
      <c r="BV188" s="321">
        <f>+BV47/AVERAGE(BU168:BV168)</f>
        <v/>
      </c>
      <c r="BW188" s="321">
        <f>+BW47/AVERAGE(BV168:BW168)</f>
        <v/>
      </c>
      <c r="BX188" s="321">
        <f>+BX47/AVERAGE(BW168:BX168)</f>
        <v/>
      </c>
      <c r="BY188" s="321">
        <f>+BY47/AVERAGE(BX168:BY168)</f>
        <v/>
      </c>
      <c r="BZ188" s="321">
        <f>+BZ47/AVERAGE(BY168:BZ168)</f>
        <v/>
      </c>
      <c r="CA188" s="321">
        <f>+CA47/AVERAGE(BZ168:CA168)</f>
        <v/>
      </c>
      <c r="CB188" s="321">
        <f>+CB47/AVERAGE(CA168:CB168)</f>
        <v/>
      </c>
      <c r="CC188" s="321">
        <f>+CC47/AVERAGE(CB168:CC168)</f>
        <v/>
      </c>
      <c r="CD188" s="321">
        <f>+CD47/AVERAGE(CC168:CD168)</f>
        <v/>
      </c>
    </row>
    <row r="189">
      <c r="B189" s="60" t="inlineStr">
        <is>
          <t>Y/Y % Change</t>
        </is>
      </c>
      <c r="E189" s="57" t="n"/>
      <c r="F189" s="57" t="n"/>
      <c r="G189" s="57" t="n"/>
      <c r="H189" s="304" t="n"/>
      <c r="I189" s="304" t="n"/>
      <c r="J189" s="304" t="n"/>
      <c r="K189" s="304" t="n"/>
      <c r="L189" s="304" t="n"/>
      <c r="M189" s="304" t="n"/>
      <c r="N189" s="304" t="n"/>
      <c r="O189" s="304" t="n"/>
      <c r="P189" s="304" t="n"/>
      <c r="Q189" s="304" t="n"/>
      <c r="R189" s="304" t="n"/>
      <c r="S189" s="304" t="n"/>
      <c r="T189" s="304" t="n"/>
      <c r="U189" s="304" t="n"/>
      <c r="V189" s="304" t="n"/>
      <c r="W189" s="304" t="n"/>
      <c r="X189" s="304" t="n"/>
      <c r="Y189" s="304" t="n"/>
      <c r="Z189" s="304" t="n"/>
      <c r="AA189" s="304" t="n"/>
      <c r="AB189" s="304" t="n"/>
      <c r="AC189" s="304" t="n"/>
      <c r="AD189" s="304" t="n"/>
      <c r="AE189" s="304" t="n"/>
      <c r="AF189" s="304">
        <f>+AF188/AB188-1</f>
        <v/>
      </c>
      <c r="AG189" s="304">
        <f>+AG188/AC188-1</f>
        <v/>
      </c>
      <c r="AH189" s="304">
        <f>+AH188/AD188-1</f>
        <v/>
      </c>
      <c r="AI189" s="304">
        <f>+AI188/AE188-1</f>
        <v/>
      </c>
      <c r="AJ189" s="304">
        <f>+AJ188/AF188-1</f>
        <v/>
      </c>
      <c r="AK189" s="304">
        <f>+AK188/AG188-1</f>
        <v/>
      </c>
      <c r="AL189" s="304">
        <f>+AL188/AH188-1</f>
        <v/>
      </c>
      <c r="AM189" s="304">
        <f>+AM188/AI188-1</f>
        <v/>
      </c>
      <c r="AN189" s="304">
        <f>+AN188/AJ188-1</f>
        <v/>
      </c>
      <c r="AO189" s="304">
        <f>+AO188/AK188-1</f>
        <v/>
      </c>
      <c r="AP189" s="304">
        <f>+AP188/AL188-1</f>
        <v/>
      </c>
      <c r="AQ189" s="304">
        <f>+AQ188/AM188-1</f>
        <v/>
      </c>
      <c r="AR189" s="304">
        <f>+AR188/AN188-1</f>
        <v/>
      </c>
      <c r="AS189" s="304">
        <f>+AS188/AO188-1</f>
        <v/>
      </c>
      <c r="AT189" s="304">
        <f>+AT188/AP188-1</f>
        <v/>
      </c>
      <c r="AU189" s="304">
        <f>+AU188/AQ188-1</f>
        <v/>
      </c>
      <c r="AV189" s="304">
        <f>+AV188/AR188-1</f>
        <v/>
      </c>
      <c r="AW189" s="304">
        <f>+AW188/AS188-1</f>
        <v/>
      </c>
      <c r="AX189" s="304">
        <f>+AX188/AT188-1</f>
        <v/>
      </c>
      <c r="AY189" s="304">
        <f>+AY188/AU188-1</f>
        <v/>
      </c>
      <c r="AZ189" s="304">
        <f>+AZ188/AV188-1</f>
        <v/>
      </c>
      <c r="BA189" s="304">
        <f>+BA188/AW188-1</f>
        <v/>
      </c>
      <c r="BB189" s="304">
        <f>+BB188/AX188-1</f>
        <v/>
      </c>
      <c r="BC189" s="304">
        <f>+BC188/AY188-1</f>
        <v/>
      </c>
      <c r="BD189" s="304">
        <f>+BD188/AZ188-1</f>
        <v/>
      </c>
      <c r="BE189" s="304">
        <f>+BE188/BA188-1</f>
        <v/>
      </c>
      <c r="BF189" s="304">
        <f>+BF188/BB188-1</f>
        <v/>
      </c>
      <c r="BG189" s="304">
        <f>+BG188/BC188-1</f>
        <v/>
      </c>
      <c r="BH189" s="304">
        <f>+BH188/BD188-1</f>
        <v/>
      </c>
      <c r="BI189" s="304">
        <f>+BI188/BE188-1</f>
        <v/>
      </c>
      <c r="BJ189" s="304">
        <f>+BJ188/BF188-1</f>
        <v/>
      </c>
      <c r="BK189" s="304">
        <f>+BK188/BG188-1</f>
        <v/>
      </c>
      <c r="BL189" s="304" t="n"/>
      <c r="BM189" s="304" t="n"/>
      <c r="BN189" s="320">
        <f>+IFERROR(BN188/BM188-1,"n/a")</f>
        <v/>
      </c>
      <c r="BO189" s="320">
        <f>+IFERROR(BO188/BN188-1,"n/a")</f>
        <v/>
      </c>
      <c r="BP189" s="320">
        <f>+IFERROR(BP188/BO188-1,"n/a")</f>
        <v/>
      </c>
      <c r="BQ189" s="320">
        <f>+IFERROR(BQ188/BP188-1,"n/a")</f>
        <v/>
      </c>
      <c r="BR189" s="320">
        <f>+IFERROR(BR188/BQ188-1,"n/a")</f>
        <v/>
      </c>
      <c r="BS189" s="320">
        <f>+IFERROR(BS188/BR188-1,"n/a")</f>
        <v/>
      </c>
      <c r="BT189" s="320">
        <f>+IFERROR(BT188/BS188-1,"n/a")</f>
        <v/>
      </c>
      <c r="BU189" s="320">
        <f>+IFERROR(BU188/BT188-1,"n/a")</f>
        <v/>
      </c>
      <c r="BV189" s="320">
        <f>+IFERROR(BV188/BU188-1,"n/a")</f>
        <v/>
      </c>
      <c r="BW189" s="320">
        <f>+IFERROR(BW188/BV188-1,"n/a")</f>
        <v/>
      </c>
      <c r="BX189" s="320">
        <f>+IFERROR(BX188/BW188-1,"n/a")</f>
        <v/>
      </c>
      <c r="BY189" s="320">
        <f>+IFERROR(BY188/BX188-1,"n/a")</f>
        <v/>
      </c>
      <c r="BZ189" s="320">
        <f>+IFERROR(BZ188/BY188-1,"n/a")</f>
        <v/>
      </c>
      <c r="CA189" s="320">
        <f>+IFERROR(CA188/BZ188-1,"n/a")</f>
        <v/>
      </c>
      <c r="CB189" s="320">
        <f>+IFERROR(CB188/CA188-1,"n/a")</f>
        <v/>
      </c>
      <c r="CC189" s="320">
        <f>+IFERROR(CC188/CB188-1,"n/a")</f>
        <v/>
      </c>
      <c r="CD189" s="320">
        <f>+IFERROR(CD188/CC188-1,"n/a")</f>
        <v/>
      </c>
    </row>
    <row r="190">
      <c r="B190" s="60" t="inlineStr">
        <is>
          <t>Q/Q % Change</t>
        </is>
      </c>
      <c r="E190" s="57" t="n"/>
      <c r="F190" s="57" t="n"/>
      <c r="G190" s="57" t="n"/>
      <c r="H190" s="304" t="n"/>
      <c r="I190" s="304" t="n"/>
      <c r="J190" s="304" t="n"/>
      <c r="K190" s="304" t="n"/>
      <c r="L190" s="304" t="n"/>
      <c r="M190" s="304" t="n"/>
      <c r="N190" s="304" t="n"/>
      <c r="O190" s="304" t="n"/>
      <c r="P190" s="304" t="n"/>
      <c r="Q190" s="304" t="n"/>
      <c r="R190" s="304" t="n"/>
      <c r="S190" s="304" t="n"/>
      <c r="T190" s="304" t="n"/>
      <c r="U190" s="304" t="n"/>
      <c r="V190" s="304" t="n"/>
      <c r="W190" s="304" t="n"/>
      <c r="X190" s="304" t="n"/>
      <c r="Y190" s="304" t="n"/>
      <c r="Z190" s="304" t="n"/>
      <c r="AA190" s="304" t="n"/>
      <c r="AB190" s="304" t="n"/>
      <c r="AC190" s="304">
        <f>+AC188/AB188-1</f>
        <v/>
      </c>
      <c r="AD190" s="304">
        <f>+AD188/AC188-1</f>
        <v/>
      </c>
      <c r="AE190" s="304">
        <f>+AE188/AD188-1</f>
        <v/>
      </c>
      <c r="AF190" s="304">
        <f>+AF188/AE188-1</f>
        <v/>
      </c>
      <c r="AG190" s="304">
        <f>+AG188/AF188-1</f>
        <v/>
      </c>
      <c r="AH190" s="304">
        <f>+AH188/AG188-1</f>
        <v/>
      </c>
      <c r="AI190" s="304">
        <f>+AI188/AH188-1</f>
        <v/>
      </c>
      <c r="AJ190" s="304">
        <f>+AJ188/AI188-1</f>
        <v/>
      </c>
      <c r="AK190" s="304">
        <f>+AK188/AJ188-1</f>
        <v/>
      </c>
      <c r="AL190" s="304">
        <f>+AL188/AK188-1</f>
        <v/>
      </c>
      <c r="AM190" s="304">
        <f>+AM188/AL188-1</f>
        <v/>
      </c>
      <c r="AN190" s="304">
        <f>+AN188/AM188-1</f>
        <v/>
      </c>
      <c r="AO190" s="304">
        <f>+AO188/AN188-1</f>
        <v/>
      </c>
      <c r="AP190" s="304">
        <f>+AP188/AO188-1</f>
        <v/>
      </c>
      <c r="AQ190" s="304">
        <f>+AQ188/AP188-1</f>
        <v/>
      </c>
      <c r="AR190" s="304">
        <f>+AR188/AQ188-1</f>
        <v/>
      </c>
      <c r="AS190" s="304">
        <f>+AS188/AR188-1</f>
        <v/>
      </c>
      <c r="AT190" s="304">
        <f>+AT188/AS188-1</f>
        <v/>
      </c>
      <c r="AU190" s="304">
        <f>+AU188/AT188-1</f>
        <v/>
      </c>
      <c r="AV190" s="304">
        <f>+AV188/AU188-1</f>
        <v/>
      </c>
      <c r="AW190" s="304">
        <f>+AW188/AV188-1</f>
        <v/>
      </c>
      <c r="AX190" s="304">
        <f>+AX188/AW188-1</f>
        <v/>
      </c>
      <c r="AY190" s="304">
        <f>+AY188/AX188-1</f>
        <v/>
      </c>
      <c r="AZ190" s="304">
        <f>+AZ188/AY188-1</f>
        <v/>
      </c>
      <c r="BA190" s="304">
        <f>+BA188/AZ188-1</f>
        <v/>
      </c>
      <c r="BB190" s="304">
        <f>+BB188/BA188-1</f>
        <v/>
      </c>
      <c r="BC190" s="304">
        <f>+BC188/BB188-1</f>
        <v/>
      </c>
      <c r="BD190" s="304">
        <f>+BD188/BC188-1</f>
        <v/>
      </c>
      <c r="BE190" s="304">
        <f>+BE188/BD188-1</f>
        <v/>
      </c>
      <c r="BF190" s="304">
        <f>+BF188/BE188-1</f>
        <v/>
      </c>
      <c r="BG190" s="304">
        <f>+BG188/BF188-1</f>
        <v/>
      </c>
      <c r="BH190" s="304">
        <f>+BH188/BG188-1</f>
        <v/>
      </c>
      <c r="BI190" s="304">
        <f>+BI188/BH188-1</f>
        <v/>
      </c>
      <c r="BJ190" s="304">
        <f>+BJ188/BI188-1</f>
        <v/>
      </c>
      <c r="BK190" s="304">
        <f>+BK188/BJ188-1</f>
        <v/>
      </c>
      <c r="BL190" s="304" t="n"/>
      <c r="BM190" s="304" t="n"/>
      <c r="BN190" s="304" t="n"/>
      <c r="BO190" s="304" t="n"/>
      <c r="BP190" s="304" t="n"/>
      <c r="BQ190" s="304" t="n"/>
      <c r="BR190" s="304" t="n"/>
      <c r="BS190" s="304" t="n"/>
      <c r="BT190" s="304" t="n"/>
      <c r="BU190" s="304" t="n"/>
      <c r="BV190" s="304" t="n"/>
      <c r="BW190" s="304" t="n"/>
      <c r="BX190" s="304" t="n"/>
      <c r="BY190" s="304" t="n"/>
      <c r="BZ190" s="304" t="n"/>
      <c r="CA190" s="68" t="n"/>
      <c r="CB190" s="68" t="n"/>
      <c r="CC190" s="68" t="n"/>
      <c r="CD190" s="68" t="n"/>
    </row>
    <row r="191" customFormat="1" s="76">
      <c r="B191" s="101" t="n"/>
      <c r="L191" s="57" t="n"/>
      <c r="M191" s="57" t="n"/>
      <c r="N191" s="57" t="n"/>
      <c r="O191" s="57" t="n"/>
      <c r="P191" s="57" t="n"/>
      <c r="Q191" s="57" t="n"/>
      <c r="R191" s="57" t="n"/>
      <c r="S191" s="57" t="n"/>
      <c r="T191" s="57" t="n"/>
      <c r="U191" s="57" t="n"/>
      <c r="V191" s="57" t="n"/>
      <c r="W191" s="57" t="n"/>
      <c r="X191" s="57" t="n"/>
      <c r="Y191" s="57" t="n"/>
      <c r="Z191" s="57" t="n"/>
      <c r="AA191" s="57" t="n"/>
      <c r="AB191" s="57" t="n"/>
      <c r="AC191" s="57" t="n"/>
      <c r="AD191" s="57" t="n"/>
      <c r="AE191" s="57" t="n"/>
      <c r="AF191" s="57" t="n"/>
      <c r="AG191" s="57" t="n"/>
      <c r="AH191" s="57" t="n"/>
      <c r="AI191" s="57" t="n"/>
      <c r="AJ191" s="161" t="n"/>
      <c r="AK191" s="161" t="n"/>
      <c r="AL191" s="161" t="n"/>
      <c r="AM191" s="161" t="n"/>
      <c r="AN191" s="161" t="n"/>
      <c r="AO191" s="161" t="n"/>
      <c r="AP191" s="161" t="n"/>
      <c r="AQ191" s="161" t="n"/>
      <c r="AR191" s="161" t="n"/>
      <c r="AS191" s="161" t="n"/>
      <c r="AT191" s="161" t="n"/>
      <c r="AU191" s="161" t="n"/>
      <c r="AV191" s="161" t="n"/>
      <c r="AW191" s="161" t="n"/>
      <c r="AX191" s="161" t="n"/>
      <c r="AY191" s="161" t="n"/>
      <c r="AZ191" s="161" t="n"/>
      <c r="BA191" s="161" t="n"/>
      <c r="BB191" s="161" t="n"/>
      <c r="BC191" s="161" t="n"/>
      <c r="BD191" s="161" t="n"/>
      <c r="BE191" s="161" t="n"/>
      <c r="BF191" s="161" t="n"/>
      <c r="BG191" s="161" t="n"/>
      <c r="BH191" s="161" t="n"/>
      <c r="BI191" s="161" t="n"/>
      <c r="BJ191" s="161" t="n"/>
      <c r="BK191" s="161" t="n"/>
      <c r="BL191" s="161" t="n"/>
      <c r="BM191" s="161" t="n"/>
      <c r="BN191" s="161" t="n"/>
      <c r="BO191" s="161" t="n"/>
      <c r="BP191" s="161" t="n"/>
      <c r="BQ191" s="161" t="n"/>
      <c r="BR191" s="161" t="n"/>
      <c r="BS191" s="161" t="n"/>
      <c r="BT191" s="161" t="n"/>
      <c r="BU191" s="161" t="n"/>
      <c r="BV191" s="161" t="n"/>
      <c r="BW191" s="161" t="n"/>
      <c r="BX191" s="161" t="n"/>
      <c r="BY191" s="161" t="n"/>
      <c r="BZ191" s="161" t="n"/>
      <c r="CA191" s="161" t="n"/>
      <c r="CB191" s="161" t="n"/>
      <c r="CC191" s="161" t="n"/>
      <c r="CD191" s="161" t="n"/>
    </row>
    <row r="192">
      <c r="B192" s="52" t="inlineStr">
        <is>
          <t>Segment Detail</t>
        </is>
      </c>
      <c r="C192" s="53" t="n"/>
      <c r="H192" s="49" t="n"/>
      <c r="I192" s="49" t="n"/>
      <c r="J192" s="49" t="n"/>
      <c r="K192" s="49" t="n"/>
      <c r="L192" s="49" t="n"/>
      <c r="AB192" s="49" t="n"/>
      <c r="AC192" s="49" t="n"/>
      <c r="AD192" s="49" t="n"/>
      <c r="BQ192" s="49" t="n"/>
    </row>
    <row r="193">
      <c r="H193" s="49" t="n"/>
      <c r="I193" s="49" t="n"/>
      <c r="J193" s="49" t="n"/>
      <c r="K193" s="49" t="n"/>
      <c r="L193" s="49" t="n"/>
      <c r="AB193" s="49" t="n"/>
      <c r="AC193" s="49" t="n"/>
      <c r="AD193" s="49" t="n"/>
      <c r="BQ193" s="49" t="n"/>
    </row>
    <row r="194">
      <c r="B194" s="54" t="inlineStr">
        <is>
          <t>Revenue by Segment</t>
        </is>
      </c>
      <c r="H194" s="49" t="n"/>
      <c r="I194" s="49" t="n"/>
      <c r="J194" s="49" t="n"/>
      <c r="K194" s="49" t="n"/>
      <c r="L194" s="49" t="n"/>
      <c r="AB194" s="49" t="n"/>
      <c r="AC194" s="49" t="n"/>
      <c r="AD194" s="49" t="n"/>
      <c r="BA194" s="64" t="n"/>
      <c r="BB194" s="64" t="n"/>
      <c r="BC194" s="64" t="n"/>
      <c r="BD194" s="64" t="n"/>
      <c r="BE194" s="64" t="n"/>
      <c r="BF194" s="64" t="n"/>
      <c r="BG194" s="64" t="n"/>
      <c r="BH194" s="64" t="n"/>
      <c r="BI194" s="64" t="n"/>
      <c r="BJ194" s="64" t="n"/>
      <c r="BK194" s="64" t="n"/>
      <c r="BL194" s="64" t="n"/>
      <c r="BM194" s="64" t="n"/>
      <c r="BQ194" s="49" t="n"/>
    </row>
    <row r="195">
      <c r="B195" t="inlineStr">
        <is>
          <t>Advertising</t>
        </is>
      </c>
      <c r="D195" s="83" t="inlineStr">
        <is>
          <t>n/a</t>
        </is>
      </c>
      <c r="E195" s="83" t="inlineStr">
        <is>
          <t>n/a</t>
        </is>
      </c>
      <c r="F195" s="83" t="inlineStr">
        <is>
          <t>n/a</t>
        </is>
      </c>
      <c r="G195" s="83" t="inlineStr">
        <is>
          <t>n/a</t>
        </is>
      </c>
      <c r="H195" s="83" t="inlineStr">
        <is>
          <t>n/a</t>
        </is>
      </c>
      <c r="I195" s="83" t="inlineStr">
        <is>
          <t>n/a</t>
        </is>
      </c>
      <c r="J195" s="83" t="inlineStr">
        <is>
          <t>n/a</t>
        </is>
      </c>
      <c r="K195" s="83" t="inlineStr">
        <is>
          <t>n/a</t>
        </is>
      </c>
      <c r="L195" s="83" t="inlineStr">
        <is>
          <t>n/a</t>
        </is>
      </c>
      <c r="M195" s="83" t="inlineStr">
        <is>
          <t>n/a</t>
        </is>
      </c>
      <c r="N195" s="83" t="inlineStr">
        <is>
          <t>n/a</t>
        </is>
      </c>
      <c r="O195" s="83" t="inlineStr">
        <is>
          <t>n/a</t>
        </is>
      </c>
      <c r="P195" s="83" t="inlineStr">
        <is>
          <t>n/a</t>
        </is>
      </c>
      <c r="Q195" s="83" t="inlineStr">
        <is>
          <t>n/a</t>
        </is>
      </c>
      <c r="R195" s="83" t="inlineStr">
        <is>
          <t>n/a</t>
        </is>
      </c>
      <c r="S195" s="83" t="inlineStr">
        <is>
          <t>n/a</t>
        </is>
      </c>
      <c r="T195" s="83" t="inlineStr">
        <is>
          <t>n/a</t>
        </is>
      </c>
      <c r="U195" s="83" t="inlineStr">
        <is>
          <t>n/a</t>
        </is>
      </c>
      <c r="V195" s="83" t="inlineStr">
        <is>
          <t>n/a</t>
        </is>
      </c>
      <c r="W195" s="83" t="inlineStr">
        <is>
          <t>n/a</t>
        </is>
      </c>
      <c r="X195" s="83" t="inlineStr">
        <is>
          <t>n/a</t>
        </is>
      </c>
      <c r="Y195" s="83" t="inlineStr">
        <is>
          <t>n/a</t>
        </is>
      </c>
      <c r="Z195" s="83" t="inlineStr">
        <is>
          <t>n/a</t>
        </is>
      </c>
      <c r="AA195" s="83" t="inlineStr">
        <is>
          <t>n/a</t>
        </is>
      </c>
      <c r="AB195" s="83" t="inlineStr">
        <is>
          <t>n/a</t>
        </is>
      </c>
      <c r="AC195" s="83" t="inlineStr">
        <is>
          <t>n/a</t>
        </is>
      </c>
      <c r="AD195" s="83" t="inlineStr">
        <is>
          <t>n/a</t>
        </is>
      </c>
      <c r="AE195" s="83" t="inlineStr">
        <is>
          <t>n/a</t>
        </is>
      </c>
      <c r="AF195" s="83" t="inlineStr">
        <is>
          <t>n/a</t>
        </is>
      </c>
      <c r="AG195" s="83" t="inlineStr">
        <is>
          <t>n/a</t>
        </is>
      </c>
      <c r="AH195" s="83" t="inlineStr">
        <is>
          <t>n/a</t>
        </is>
      </c>
      <c r="AI195" s="83" t="inlineStr">
        <is>
          <t>n/a</t>
        </is>
      </c>
      <c r="AJ195" s="83" t="inlineStr">
        <is>
          <t>n/a</t>
        </is>
      </c>
      <c r="AK195" s="83" t="inlineStr">
        <is>
          <t>n/a</t>
        </is>
      </c>
      <c r="AL195" s="83" t="inlineStr">
        <is>
          <t>n/a</t>
        </is>
      </c>
      <c r="AM195" s="83" t="inlineStr">
        <is>
          <t>n/a</t>
        </is>
      </c>
      <c r="AN195" s="83" t="inlineStr">
        <is>
          <t>n/a</t>
        </is>
      </c>
      <c r="AO195" s="83" t="inlineStr">
        <is>
          <t>n/a</t>
        </is>
      </c>
      <c r="AP195" s="83" t="inlineStr">
        <is>
          <t>n/a</t>
        </is>
      </c>
      <c r="AQ195" s="83" t="inlineStr">
        <is>
          <t>n/a</t>
        </is>
      </c>
      <c r="AR195" s="83" t="inlineStr">
        <is>
          <t>n/a</t>
        </is>
      </c>
      <c r="AS195" s="83" t="inlineStr">
        <is>
          <t>n/a</t>
        </is>
      </c>
      <c r="AT195" s="83" t="inlineStr">
        <is>
          <t>n/a</t>
        </is>
      </c>
      <c r="AU195" s="81" t="n">
        <v>27187</v>
      </c>
      <c r="AV195" s="81" t="n">
        <v>25439</v>
      </c>
      <c r="AW195" s="81" t="n">
        <v>28580</v>
      </c>
      <c r="AX195" s="81" t="n">
        <v>28276</v>
      </c>
      <c r="AY195" s="81" t="n">
        <v>32639</v>
      </c>
      <c r="AZ195" s="81" t="n">
        <v>26998</v>
      </c>
      <c r="BA195" s="81" t="n">
        <v>28152</v>
      </c>
      <c r="BB195" s="81" t="n">
        <v>27237</v>
      </c>
      <c r="BC195" s="81" t="n">
        <v>31254</v>
      </c>
      <c r="BD195" s="81" t="n">
        <v>28101</v>
      </c>
      <c r="BE195" s="81" t="n">
        <v>31498</v>
      </c>
      <c r="BF195" s="81" t="n">
        <v>33643</v>
      </c>
      <c r="BG195" s="81" t="n">
        <v>38706</v>
      </c>
      <c r="BH195" s="81" t="n">
        <v>35635</v>
      </c>
      <c r="BI195" s="81" t="n">
        <v>38329</v>
      </c>
      <c r="BJ195" s="81" t="n"/>
      <c r="BK195" s="81" t="n"/>
      <c r="BM195" s="83" t="inlineStr">
        <is>
          <t>n/a</t>
        </is>
      </c>
      <c r="BN195" s="83" t="inlineStr">
        <is>
          <t>n/a</t>
        </is>
      </c>
      <c r="BO195" s="83" t="inlineStr">
        <is>
          <t>n/a</t>
        </is>
      </c>
      <c r="BP195" s="83" t="inlineStr">
        <is>
          <t>n/a</t>
        </is>
      </c>
      <c r="BQ195" s="83" t="inlineStr">
        <is>
          <t>n/a</t>
        </is>
      </c>
      <c r="BR195" s="83" t="inlineStr">
        <is>
          <t>n/a</t>
        </is>
      </c>
      <c r="BS195" s="83" t="inlineStr">
        <is>
          <t>n/a</t>
        </is>
      </c>
      <c r="BT195" s="83" t="inlineStr">
        <is>
          <t>n/a</t>
        </is>
      </c>
      <c r="BU195" s="83" t="inlineStr">
        <is>
          <t>n/a</t>
        </is>
      </c>
      <c r="BV195" s="83" t="inlineStr">
        <is>
          <t>n/a</t>
        </is>
      </c>
      <c r="BW195" s="83" t="inlineStr">
        <is>
          <t>n/a</t>
        </is>
      </c>
      <c r="BX195" s="83" t="inlineStr">
        <is>
          <t>n/a</t>
        </is>
      </c>
      <c r="BY195" s="81" t="n">
        <v>69655</v>
      </c>
      <c r="BZ195" s="81" t="n">
        <v>84169</v>
      </c>
      <c r="CA195" s="81" t="n">
        <v>114934</v>
      </c>
      <c r="CB195" s="80">
        <f>+SUM(AZ195:BC195)</f>
        <v/>
      </c>
      <c r="CC195" s="80">
        <f>+SUM(BD195:BG195)</f>
        <v/>
      </c>
      <c r="CD195" s="80" t="n"/>
    </row>
    <row r="196" ht="13.5" customHeight="1">
      <c r="B196" t="inlineStr">
        <is>
          <t>Other Revenue</t>
        </is>
      </c>
      <c r="D196" s="85" t="inlineStr">
        <is>
          <t>n/a</t>
        </is>
      </c>
      <c r="E196" s="85" t="inlineStr">
        <is>
          <t>n/a</t>
        </is>
      </c>
      <c r="F196" s="85" t="inlineStr">
        <is>
          <t>n/a</t>
        </is>
      </c>
      <c r="G196" s="85" t="inlineStr">
        <is>
          <t>n/a</t>
        </is>
      </c>
      <c r="H196" s="85" t="inlineStr">
        <is>
          <t>n/a</t>
        </is>
      </c>
      <c r="I196" s="85" t="inlineStr">
        <is>
          <t>n/a</t>
        </is>
      </c>
      <c r="J196" s="85" t="inlineStr">
        <is>
          <t>n/a</t>
        </is>
      </c>
      <c r="K196" s="85" t="inlineStr">
        <is>
          <t>n/a</t>
        </is>
      </c>
      <c r="L196" s="85" t="inlineStr">
        <is>
          <t>n/a</t>
        </is>
      </c>
      <c r="M196" s="85" t="inlineStr">
        <is>
          <t>n/a</t>
        </is>
      </c>
      <c r="N196" s="85" t="inlineStr">
        <is>
          <t>n/a</t>
        </is>
      </c>
      <c r="O196" s="85" t="inlineStr">
        <is>
          <t>n/a</t>
        </is>
      </c>
      <c r="P196" s="85" t="inlineStr">
        <is>
          <t>n/a</t>
        </is>
      </c>
      <c r="Q196" s="85" t="inlineStr">
        <is>
          <t>n/a</t>
        </is>
      </c>
      <c r="R196" s="85" t="inlineStr">
        <is>
          <t>n/a</t>
        </is>
      </c>
      <c r="S196" s="85" t="inlineStr">
        <is>
          <t>n/a</t>
        </is>
      </c>
      <c r="T196" s="85" t="inlineStr">
        <is>
          <t>n/a</t>
        </is>
      </c>
      <c r="U196" s="85" t="inlineStr">
        <is>
          <t>n/a</t>
        </is>
      </c>
      <c r="V196" s="85" t="inlineStr">
        <is>
          <t>n/a</t>
        </is>
      </c>
      <c r="W196" s="85" t="inlineStr">
        <is>
          <t>n/a</t>
        </is>
      </c>
      <c r="X196" s="85" t="inlineStr">
        <is>
          <t>n/a</t>
        </is>
      </c>
      <c r="Y196" s="85" t="inlineStr">
        <is>
          <t>n/a</t>
        </is>
      </c>
      <c r="Z196" s="85" t="inlineStr">
        <is>
          <t>n/a</t>
        </is>
      </c>
      <c r="AA196" s="85" t="inlineStr">
        <is>
          <t>n/a</t>
        </is>
      </c>
      <c r="AB196" s="85" t="inlineStr">
        <is>
          <t>n/a</t>
        </is>
      </c>
      <c r="AC196" s="85" t="inlineStr">
        <is>
          <t>n/a</t>
        </is>
      </c>
      <c r="AD196" s="85" t="inlineStr">
        <is>
          <t>n/a</t>
        </is>
      </c>
      <c r="AE196" s="85" t="inlineStr">
        <is>
          <t>n/a</t>
        </is>
      </c>
      <c r="AF196" s="85" t="inlineStr">
        <is>
          <t>n/a</t>
        </is>
      </c>
      <c r="AG196" s="85" t="inlineStr">
        <is>
          <t>n/a</t>
        </is>
      </c>
      <c r="AH196" s="85" t="inlineStr">
        <is>
          <t>n/a</t>
        </is>
      </c>
      <c r="AI196" s="85" t="inlineStr">
        <is>
          <t>n/a</t>
        </is>
      </c>
      <c r="AJ196" s="85" t="inlineStr">
        <is>
          <t>n/a</t>
        </is>
      </c>
      <c r="AK196" s="85" t="inlineStr">
        <is>
          <t>n/a</t>
        </is>
      </c>
      <c r="AL196" s="85" t="inlineStr">
        <is>
          <t>n/a</t>
        </is>
      </c>
      <c r="AM196" s="85" t="inlineStr">
        <is>
          <t>n/a</t>
        </is>
      </c>
      <c r="AN196" s="85" t="inlineStr">
        <is>
          <t>n/a</t>
        </is>
      </c>
      <c r="AO196" s="85" t="inlineStr">
        <is>
          <t>n/a</t>
        </is>
      </c>
      <c r="AP196" s="85" t="inlineStr">
        <is>
          <t>n/a</t>
        </is>
      </c>
      <c r="AQ196" s="85" t="inlineStr">
        <is>
          <t>n/a</t>
        </is>
      </c>
      <c r="AR196" s="85" t="inlineStr">
        <is>
          <t>n/a</t>
        </is>
      </c>
      <c r="AS196" s="85" t="inlineStr">
        <is>
          <t>n/a</t>
        </is>
      </c>
      <c r="AT196" s="85" t="inlineStr">
        <is>
          <t>n/a</t>
        </is>
      </c>
      <c r="AU196" s="82" t="n">
        <v>168</v>
      </c>
      <c r="AV196" s="82" t="n">
        <v>198</v>
      </c>
      <c r="AW196" s="82" t="n">
        <v>192</v>
      </c>
      <c r="AX196" s="82" t="n">
        <v>176</v>
      </c>
      <c r="AY196" s="82" t="n">
        <v>155</v>
      </c>
      <c r="AZ196" s="82" t="n">
        <v>215</v>
      </c>
      <c r="BA196" s="82" t="n">
        <v>218</v>
      </c>
      <c r="BB196" s="82" t="n">
        <v>192</v>
      </c>
      <c r="BC196" s="82" t="n">
        <v>184</v>
      </c>
      <c r="BD196" s="82" t="n">
        <v>205</v>
      </c>
      <c r="BE196" s="82" t="n">
        <v>225</v>
      </c>
      <c r="BF196" s="82" t="n">
        <v>293</v>
      </c>
      <c r="BG196" s="82" t="n">
        <v>334</v>
      </c>
      <c r="BH196" s="82" t="n">
        <v>380</v>
      </c>
      <c r="BI196" s="82" t="n">
        <v>389</v>
      </c>
      <c r="BJ196" s="82" t="n"/>
      <c r="BK196" s="82" t="n"/>
      <c r="BM196" s="85" t="inlineStr">
        <is>
          <t>n/a</t>
        </is>
      </c>
      <c r="BN196" s="85" t="inlineStr">
        <is>
          <t>n/a</t>
        </is>
      </c>
      <c r="BO196" s="85" t="inlineStr">
        <is>
          <t>n/a</t>
        </is>
      </c>
      <c r="BP196" s="85" t="inlineStr">
        <is>
          <t>n/a</t>
        </is>
      </c>
      <c r="BQ196" s="85" t="inlineStr">
        <is>
          <t>n/a</t>
        </is>
      </c>
      <c r="BR196" s="85" t="inlineStr">
        <is>
          <t>n/a</t>
        </is>
      </c>
      <c r="BS196" s="85" t="inlineStr">
        <is>
          <t>n/a</t>
        </is>
      </c>
      <c r="BT196" s="85" t="inlineStr">
        <is>
          <t>n/a</t>
        </is>
      </c>
      <c r="BU196" s="85" t="inlineStr">
        <is>
          <t>n/a</t>
        </is>
      </c>
      <c r="BV196" s="85" t="inlineStr">
        <is>
          <t>n/a</t>
        </is>
      </c>
      <c r="BW196" s="85" t="inlineStr">
        <is>
          <t>n/a</t>
        </is>
      </c>
      <c r="BX196" s="85" t="inlineStr">
        <is>
          <t>n/a</t>
        </is>
      </c>
      <c r="BY196" s="82" t="n">
        <v>541</v>
      </c>
      <c r="BZ196" s="82" t="n">
        <v>657</v>
      </c>
      <c r="CA196" s="82" t="n">
        <v>721</v>
      </c>
      <c r="CB196" s="72">
        <f>+SUM(AZ196:BC196)</f>
        <v/>
      </c>
      <c r="CC196" s="72">
        <f>+SUM(BD196:BG196)</f>
        <v/>
      </c>
      <c r="CD196" s="72" t="n"/>
    </row>
    <row r="197">
      <c r="B197" s="70" t="inlineStr">
        <is>
          <t>Family of Apps</t>
        </is>
      </c>
      <c r="D197" s="84">
        <f>+IFERROR(D195+D196,"n/a")</f>
        <v/>
      </c>
      <c r="E197" s="84">
        <f>+IFERROR(E195+E196,"n/a")</f>
        <v/>
      </c>
      <c r="F197" s="84">
        <f>+IFERROR(F195+F196,"n/a")</f>
        <v/>
      </c>
      <c r="G197" s="84">
        <f>+IFERROR(G195+G196,"n/a")</f>
        <v/>
      </c>
      <c r="H197" s="84">
        <f>+IFERROR(H195+H196,"n/a")</f>
        <v/>
      </c>
      <c r="I197" s="84">
        <f>+IFERROR(I195+I196,"n/a")</f>
        <v/>
      </c>
      <c r="J197" s="84">
        <f>+IFERROR(J195+J196,"n/a")</f>
        <v/>
      </c>
      <c r="K197" s="84">
        <f>+IFERROR(K195+K196,"n/a")</f>
        <v/>
      </c>
      <c r="L197" s="84">
        <f>+IFERROR(L195+L196,"n/a")</f>
        <v/>
      </c>
      <c r="M197" s="84">
        <f>+IFERROR(M195+M196,"n/a")</f>
        <v/>
      </c>
      <c r="N197" s="84">
        <f>+IFERROR(N195+N196,"n/a")</f>
        <v/>
      </c>
      <c r="O197" s="84">
        <f>+IFERROR(O195+O196,"n/a")</f>
        <v/>
      </c>
      <c r="P197" s="84">
        <f>+IFERROR(P195+P196,"n/a")</f>
        <v/>
      </c>
      <c r="Q197" s="84">
        <f>+IFERROR(Q195+Q196,"n/a")</f>
        <v/>
      </c>
      <c r="R197" s="84">
        <f>+IFERROR(R195+R196,"n/a")</f>
        <v/>
      </c>
      <c r="S197" s="84">
        <f>+IFERROR(S195+S196,"n/a")</f>
        <v/>
      </c>
      <c r="T197" s="84">
        <f>+IFERROR(T195+T196,"n/a")</f>
        <v/>
      </c>
      <c r="U197" s="84">
        <f>+IFERROR(U195+U196,"n/a")</f>
        <v/>
      </c>
      <c r="V197" s="84">
        <f>+IFERROR(V195+V196,"n/a")</f>
        <v/>
      </c>
      <c r="W197" s="84">
        <f>+IFERROR(W195+W196,"n/a")</f>
        <v/>
      </c>
      <c r="X197" s="84">
        <f>+IFERROR(X195+X196,"n/a")</f>
        <v/>
      </c>
      <c r="Y197" s="84">
        <f>+IFERROR(Y195+Y196,"n/a")</f>
        <v/>
      </c>
      <c r="Z197" s="84">
        <f>+IFERROR(Z195+Z196,"n/a")</f>
        <v/>
      </c>
      <c r="AA197" s="84">
        <f>+IFERROR(AA195+AA196,"n/a")</f>
        <v/>
      </c>
      <c r="AB197" s="84">
        <f>+IFERROR(AB195+AB196,"n/a")</f>
        <v/>
      </c>
      <c r="AC197" s="84">
        <f>+IFERROR(AC195+AC196,"n/a")</f>
        <v/>
      </c>
      <c r="AD197" s="84">
        <f>+IFERROR(AD195+AD196,"n/a")</f>
        <v/>
      </c>
      <c r="AE197" s="84">
        <f>+IFERROR(AE195+AE196,"n/a")</f>
        <v/>
      </c>
      <c r="AF197" s="84">
        <f>+IFERROR(AF195+AF196,"n/a")</f>
        <v/>
      </c>
      <c r="AG197" s="84">
        <f>+IFERROR(AG195+AG196,"n/a")</f>
        <v/>
      </c>
      <c r="AH197" s="84">
        <f>+IFERROR(AH195+AH196,"n/a")</f>
        <v/>
      </c>
      <c r="AI197" s="84">
        <f>+IFERROR(AI195+AI196,"n/a")</f>
        <v/>
      </c>
      <c r="AJ197" s="84">
        <f>+IFERROR(AJ195+AJ196,"n/a")</f>
        <v/>
      </c>
      <c r="AK197" s="84">
        <f>+IFERROR(AK195+AK196,"n/a")</f>
        <v/>
      </c>
      <c r="AL197" s="84">
        <f>+IFERROR(AL195+AL196,"n/a")</f>
        <v/>
      </c>
      <c r="AM197" s="84">
        <f>+IFERROR(AM195+AM196,"n/a")</f>
        <v/>
      </c>
      <c r="AN197" s="84">
        <f>+IFERROR(AN195+AN196,"n/a")</f>
        <v/>
      </c>
      <c r="AO197" s="84">
        <f>+IFERROR(AO195+AO196,"n/a")</f>
        <v/>
      </c>
      <c r="AP197" s="84">
        <f>+IFERROR(AP195+AP196,"n/a")</f>
        <v/>
      </c>
      <c r="AQ197" s="84">
        <f>+IFERROR(AQ195+AQ196,"n/a")</f>
        <v/>
      </c>
      <c r="AR197" s="84">
        <f>+IFERROR(AR195+AR196,"n/a")</f>
        <v/>
      </c>
      <c r="AS197" s="84">
        <f>+IFERROR(AS195+AS196,"n/a")</f>
        <v/>
      </c>
      <c r="AT197" s="84">
        <f>+IFERROR(AT195+AT196,"n/a")</f>
        <v/>
      </c>
      <c r="AU197" s="64">
        <f>SUM(AU195:AU196)</f>
        <v/>
      </c>
      <c r="AV197" s="64">
        <f>SUM(AV195:AV196)</f>
        <v/>
      </c>
      <c r="AW197" s="64">
        <f>SUM(AW195:AW196)</f>
        <v/>
      </c>
      <c r="AX197" s="64">
        <f>SUM(AX195:AX196)</f>
        <v/>
      </c>
      <c r="AY197" s="64">
        <f>SUM(AY195:AY196)</f>
        <v/>
      </c>
      <c r="AZ197" s="64">
        <f>SUM(AZ195:AZ196)</f>
        <v/>
      </c>
      <c r="BA197" s="64">
        <f>SUM(BA195:BA196)</f>
        <v/>
      </c>
      <c r="BB197" s="64">
        <f>SUM(BB195:BB196)</f>
        <v/>
      </c>
      <c r="BC197" s="64">
        <f>SUM(BC195:BC196)</f>
        <v/>
      </c>
      <c r="BD197" s="64">
        <f>SUM(BD195:BD196)</f>
        <v/>
      </c>
      <c r="BE197" s="64">
        <f>SUM(BE195:BE196)</f>
        <v/>
      </c>
      <c r="BF197" s="64">
        <f>SUM(BF195:BF196)</f>
        <v/>
      </c>
      <c r="BG197" s="64">
        <f>SUM(BG195:BG196)</f>
        <v/>
      </c>
      <c r="BH197" s="64">
        <f>SUM(BH195:BH196)</f>
        <v/>
      </c>
      <c r="BI197" s="64">
        <f>SUM(BI195:BI196)</f>
        <v/>
      </c>
      <c r="BJ197" s="64" t="n"/>
      <c r="BK197" s="64" t="n"/>
      <c r="BM197" s="84">
        <f>+IFERROR(BM195+BM196,"n/a")</f>
        <v/>
      </c>
      <c r="BN197" s="84">
        <f>+IFERROR(BN195+BN196,"n/a")</f>
        <v/>
      </c>
      <c r="BO197" s="84">
        <f>+IFERROR(BO195+BO196,"n/a")</f>
        <v/>
      </c>
      <c r="BP197" s="84">
        <f>+IFERROR(BP195+BP196,"n/a")</f>
        <v/>
      </c>
      <c r="BQ197" s="84">
        <f>+IFERROR(BQ195+BQ196,"n/a")</f>
        <v/>
      </c>
      <c r="BR197" s="84">
        <f>+IFERROR(BR195+BR196,"n/a")</f>
        <v/>
      </c>
      <c r="BS197" s="84">
        <f>+IFERROR(BS195+BS196,"n/a")</f>
        <v/>
      </c>
      <c r="BT197" s="84">
        <f>+IFERROR(BT195+BT196,"n/a")</f>
        <v/>
      </c>
      <c r="BU197" s="84">
        <f>+IFERROR(BU195+BU196,"n/a")</f>
        <v/>
      </c>
      <c r="BV197" s="84">
        <f>+IFERROR(BV195+BV196,"n/a")</f>
        <v/>
      </c>
      <c r="BW197" s="84">
        <f>+IFERROR(BW195+BW196,"n/a")</f>
        <v/>
      </c>
      <c r="BX197" s="84">
        <f>+IFERROR(BX195+BX196,"n/a")</f>
        <v/>
      </c>
      <c r="BY197" s="64">
        <f>SUM(BY195:BY196)</f>
        <v/>
      </c>
      <c r="BZ197" s="64">
        <f>SUM(BZ195:BZ196)</f>
        <v/>
      </c>
      <c r="CA197" s="64">
        <f>SUM(CA195:CA196)</f>
        <v/>
      </c>
      <c r="CB197" s="80">
        <f>+SUM(AZ197:BC197)</f>
        <v/>
      </c>
      <c r="CC197" s="80">
        <f>+SUM(BD197:BG197)</f>
        <v/>
      </c>
      <c r="CD197" s="80" t="n"/>
    </row>
    <row r="198" ht="13.5" customHeight="1">
      <c r="B198" t="inlineStr">
        <is>
          <t>Reality Labs</t>
        </is>
      </c>
      <c r="D198" s="85" t="inlineStr">
        <is>
          <t>n/a</t>
        </is>
      </c>
      <c r="E198" s="85" t="inlineStr">
        <is>
          <t>n/a</t>
        </is>
      </c>
      <c r="F198" s="85" t="inlineStr">
        <is>
          <t>n/a</t>
        </is>
      </c>
      <c r="G198" s="85" t="inlineStr">
        <is>
          <t>n/a</t>
        </is>
      </c>
      <c r="H198" s="85" t="inlineStr">
        <is>
          <t>n/a</t>
        </is>
      </c>
      <c r="I198" s="85" t="inlineStr">
        <is>
          <t>n/a</t>
        </is>
      </c>
      <c r="J198" s="85" t="inlineStr">
        <is>
          <t>n/a</t>
        </is>
      </c>
      <c r="K198" s="85" t="inlineStr">
        <is>
          <t>n/a</t>
        </is>
      </c>
      <c r="L198" s="85" t="inlineStr">
        <is>
          <t>n/a</t>
        </is>
      </c>
      <c r="M198" s="85" t="inlineStr">
        <is>
          <t>n/a</t>
        </is>
      </c>
      <c r="N198" s="85" t="inlineStr">
        <is>
          <t>n/a</t>
        </is>
      </c>
      <c r="O198" s="85" t="inlineStr">
        <is>
          <t>n/a</t>
        </is>
      </c>
      <c r="P198" s="85" t="inlineStr">
        <is>
          <t>n/a</t>
        </is>
      </c>
      <c r="Q198" s="85" t="inlineStr">
        <is>
          <t>n/a</t>
        </is>
      </c>
      <c r="R198" s="85" t="inlineStr">
        <is>
          <t>n/a</t>
        </is>
      </c>
      <c r="S198" s="85" t="inlineStr">
        <is>
          <t>n/a</t>
        </is>
      </c>
      <c r="T198" s="85" t="inlineStr">
        <is>
          <t>n/a</t>
        </is>
      </c>
      <c r="U198" s="85" t="inlineStr">
        <is>
          <t>n/a</t>
        </is>
      </c>
      <c r="V198" s="85" t="inlineStr">
        <is>
          <t>n/a</t>
        </is>
      </c>
      <c r="W198" s="85" t="inlineStr">
        <is>
          <t>n/a</t>
        </is>
      </c>
      <c r="X198" s="85" t="inlineStr">
        <is>
          <t>n/a</t>
        </is>
      </c>
      <c r="Y198" s="85" t="inlineStr">
        <is>
          <t>n/a</t>
        </is>
      </c>
      <c r="Z198" s="85" t="inlineStr">
        <is>
          <t>n/a</t>
        </is>
      </c>
      <c r="AA198" s="85" t="inlineStr">
        <is>
          <t>n/a</t>
        </is>
      </c>
      <c r="AB198" s="85" t="inlineStr">
        <is>
          <t>n/a</t>
        </is>
      </c>
      <c r="AC198" s="85" t="inlineStr">
        <is>
          <t>n/a</t>
        </is>
      </c>
      <c r="AD198" s="85" t="inlineStr">
        <is>
          <t>n/a</t>
        </is>
      </c>
      <c r="AE198" s="85" t="inlineStr">
        <is>
          <t>n/a</t>
        </is>
      </c>
      <c r="AF198" s="85" t="inlineStr">
        <is>
          <t>n/a</t>
        </is>
      </c>
      <c r="AG198" s="85" t="inlineStr">
        <is>
          <t>n/a</t>
        </is>
      </c>
      <c r="AH198" s="85" t="inlineStr">
        <is>
          <t>n/a</t>
        </is>
      </c>
      <c r="AI198" s="85" t="inlineStr">
        <is>
          <t>n/a</t>
        </is>
      </c>
      <c r="AJ198" s="85" t="inlineStr">
        <is>
          <t>n/a</t>
        </is>
      </c>
      <c r="AK198" s="85" t="inlineStr">
        <is>
          <t>n/a</t>
        </is>
      </c>
      <c r="AL198" s="85" t="inlineStr">
        <is>
          <t>n/a</t>
        </is>
      </c>
      <c r="AM198" s="85" t="inlineStr">
        <is>
          <t>n/a</t>
        </is>
      </c>
      <c r="AN198" s="85" t="inlineStr">
        <is>
          <t>n/a</t>
        </is>
      </c>
      <c r="AO198" s="85" t="inlineStr">
        <is>
          <t>n/a</t>
        </is>
      </c>
      <c r="AP198" s="85" t="inlineStr">
        <is>
          <t>n/a</t>
        </is>
      </c>
      <c r="AQ198" s="85" t="inlineStr">
        <is>
          <t>n/a</t>
        </is>
      </c>
      <c r="AR198" s="85" t="inlineStr">
        <is>
          <t>n/a</t>
        </is>
      </c>
      <c r="AS198" s="85" t="inlineStr">
        <is>
          <t>n/a</t>
        </is>
      </c>
      <c r="AT198" s="85" t="inlineStr">
        <is>
          <t>n/a</t>
        </is>
      </c>
      <c r="AU198" s="82" t="n">
        <v>717</v>
      </c>
      <c r="AV198" s="82" t="n">
        <v>534</v>
      </c>
      <c r="AW198" s="82" t="n">
        <v>305</v>
      </c>
      <c r="AX198" s="82" t="n">
        <v>558</v>
      </c>
      <c r="AY198" s="82" t="n">
        <v>877</v>
      </c>
      <c r="AZ198" s="82" t="n">
        <v>695</v>
      </c>
      <c r="BA198" s="82" t="n">
        <v>452</v>
      </c>
      <c r="BB198" s="82" t="n">
        <v>285</v>
      </c>
      <c r="BC198" s="82" t="n">
        <v>727</v>
      </c>
      <c r="BD198" s="82" t="n">
        <v>339</v>
      </c>
      <c r="BE198" s="82" t="n">
        <v>276</v>
      </c>
      <c r="BF198" s="82" t="n">
        <v>210</v>
      </c>
      <c r="BG198" s="82" t="n">
        <v>1071</v>
      </c>
      <c r="BH198" s="82" t="n">
        <v>440</v>
      </c>
      <c r="BI198" s="82" t="n">
        <v>353</v>
      </c>
      <c r="BJ198" s="82" t="n"/>
      <c r="BK198" s="82" t="n"/>
      <c r="BM198" s="85" t="inlineStr">
        <is>
          <t>n/a</t>
        </is>
      </c>
      <c r="BN198" s="85" t="inlineStr">
        <is>
          <t>n/a</t>
        </is>
      </c>
      <c r="BO198" s="85" t="inlineStr">
        <is>
          <t>n/a</t>
        </is>
      </c>
      <c r="BP198" s="85" t="inlineStr">
        <is>
          <t>n/a</t>
        </is>
      </c>
      <c r="BQ198" s="85" t="inlineStr">
        <is>
          <t>n/a</t>
        </is>
      </c>
      <c r="BR198" s="85" t="inlineStr">
        <is>
          <t>n/a</t>
        </is>
      </c>
      <c r="BS198" s="85" t="inlineStr">
        <is>
          <t>n/a</t>
        </is>
      </c>
      <c r="BT198" s="85" t="inlineStr">
        <is>
          <t>n/a</t>
        </is>
      </c>
      <c r="BU198" s="85" t="inlineStr">
        <is>
          <t>n/a</t>
        </is>
      </c>
      <c r="BV198" s="85" t="inlineStr">
        <is>
          <t>n/a</t>
        </is>
      </c>
      <c r="BW198" s="85" t="inlineStr">
        <is>
          <t>n/a</t>
        </is>
      </c>
      <c r="BX198" s="85" t="inlineStr">
        <is>
          <t>n/a</t>
        </is>
      </c>
      <c r="BY198" s="82" t="n">
        <v>501</v>
      </c>
      <c r="BZ198" s="82" t="n">
        <v>1139</v>
      </c>
      <c r="CA198" s="82" t="n">
        <v>2274</v>
      </c>
      <c r="CB198" s="72">
        <f>+SUM(AZ198:BC198)</f>
        <v/>
      </c>
      <c r="CC198" s="72">
        <f>+SUM(BD198:BG198)</f>
        <v/>
      </c>
      <c r="CD198" s="72" t="n"/>
    </row>
    <row r="199" customFormat="1" s="44">
      <c r="B199" s="110" t="inlineStr">
        <is>
          <t>Total Revenue</t>
        </is>
      </c>
      <c r="D199" s="212">
        <f>+IFERROR(D197+D198,"n/a")</f>
        <v/>
      </c>
      <c r="E199" s="212">
        <f>+IFERROR(E197+E198,"n/a")</f>
        <v/>
      </c>
      <c r="F199" s="212">
        <f>+IFERROR(F197+F198,"n/a")</f>
        <v/>
      </c>
      <c r="G199" s="212">
        <f>+IFERROR(G197+G198,"n/a")</f>
        <v/>
      </c>
      <c r="H199" s="212">
        <f>+IFERROR(H197+H198,"n/a")</f>
        <v/>
      </c>
      <c r="I199" s="212">
        <f>+IFERROR(I197+I198,"n/a")</f>
        <v/>
      </c>
      <c r="J199" s="212">
        <f>+IFERROR(J197+J198,"n/a")</f>
        <v/>
      </c>
      <c r="K199" s="212">
        <f>+IFERROR(K197+K198,"n/a")</f>
        <v/>
      </c>
      <c r="L199" s="212">
        <f>+IFERROR(L197+L198,"n/a")</f>
        <v/>
      </c>
      <c r="M199" s="212">
        <f>+IFERROR(M197+M198,"n/a")</f>
        <v/>
      </c>
      <c r="N199" s="212">
        <f>+IFERROR(N197+N198,"n/a")</f>
        <v/>
      </c>
      <c r="O199" s="212">
        <f>+IFERROR(O197+O198,"n/a")</f>
        <v/>
      </c>
      <c r="P199" s="212">
        <f>+IFERROR(P197+P198,"n/a")</f>
        <v/>
      </c>
      <c r="Q199" s="212">
        <f>+IFERROR(Q197+Q198,"n/a")</f>
        <v/>
      </c>
      <c r="R199" s="212">
        <f>+IFERROR(R197+R198,"n/a")</f>
        <v/>
      </c>
      <c r="S199" s="212">
        <f>+IFERROR(S197+S198,"n/a")</f>
        <v/>
      </c>
      <c r="T199" s="212">
        <f>+IFERROR(T197+T198,"n/a")</f>
        <v/>
      </c>
      <c r="U199" s="212">
        <f>+IFERROR(U197+U198,"n/a")</f>
        <v/>
      </c>
      <c r="V199" s="212">
        <f>+IFERROR(V197+V198,"n/a")</f>
        <v/>
      </c>
      <c r="W199" s="212">
        <f>+IFERROR(W197+W198,"n/a")</f>
        <v/>
      </c>
      <c r="X199" s="212">
        <f>+IFERROR(X197+X198,"n/a")</f>
        <v/>
      </c>
      <c r="Y199" s="212">
        <f>+IFERROR(Y197+Y198,"n/a")</f>
        <v/>
      </c>
      <c r="Z199" s="212">
        <f>+IFERROR(Z197+Z198,"n/a")</f>
        <v/>
      </c>
      <c r="AA199" s="212">
        <f>+IFERROR(AA197+AA198,"n/a")</f>
        <v/>
      </c>
      <c r="AB199" s="212">
        <f>+IFERROR(AB197+AB198,"n/a")</f>
        <v/>
      </c>
      <c r="AC199" s="212">
        <f>+IFERROR(AC197+AC198,"n/a")</f>
        <v/>
      </c>
      <c r="AD199" s="212">
        <f>+IFERROR(AD197+AD198,"n/a")</f>
        <v/>
      </c>
      <c r="AE199" s="212">
        <f>+IFERROR(AE197+AE198,"n/a")</f>
        <v/>
      </c>
      <c r="AF199" s="212">
        <f>+IFERROR(AF197+AF198,"n/a")</f>
        <v/>
      </c>
      <c r="AG199" s="212">
        <f>+IFERROR(AG197+AG198,"n/a")</f>
        <v/>
      </c>
      <c r="AH199" s="212">
        <f>+IFERROR(AH197+AH198,"n/a")</f>
        <v/>
      </c>
      <c r="AI199" s="212">
        <f>+IFERROR(AI197+AI198,"n/a")</f>
        <v/>
      </c>
      <c r="AJ199" s="212">
        <f>+IFERROR(AJ197+AJ198,"n/a")</f>
        <v/>
      </c>
      <c r="AK199" s="212">
        <f>+IFERROR(AK197+AK198,"n/a")</f>
        <v/>
      </c>
      <c r="AL199" s="212">
        <f>+IFERROR(AL197+AL198,"n/a")</f>
        <v/>
      </c>
      <c r="AM199" s="212">
        <f>+IFERROR(AM197+AM198,"n/a")</f>
        <v/>
      </c>
      <c r="AN199" s="212">
        <f>+IFERROR(AN197+AN198,"n/a")</f>
        <v/>
      </c>
      <c r="AO199" s="212">
        <f>+IFERROR(AO197+AO198,"n/a")</f>
        <v/>
      </c>
      <c r="AP199" s="212">
        <f>+IFERROR(AP197+AP198,"n/a")</f>
        <v/>
      </c>
      <c r="AQ199" s="212">
        <f>+IFERROR(AQ197+AQ198,"n/a")</f>
        <v/>
      </c>
      <c r="AR199" s="212">
        <f>+IFERROR(AR197+AR198,"n/a")</f>
        <v/>
      </c>
      <c r="AS199" s="212">
        <f>+IFERROR(AS197+AS198,"n/a")</f>
        <v/>
      </c>
      <c r="AT199" s="212">
        <f>+IFERROR(AT197+AT198,"n/a")</f>
        <v/>
      </c>
      <c r="AU199" s="111">
        <f>+SUM(AU197:AU198)</f>
        <v/>
      </c>
      <c r="AV199" s="111">
        <f>+SUM(AV197:AV198)</f>
        <v/>
      </c>
      <c r="AW199" s="111">
        <f>+SUM(AW197:AW198)</f>
        <v/>
      </c>
      <c r="AX199" s="111">
        <f>+SUM(AX197:AX198)</f>
        <v/>
      </c>
      <c r="AY199" s="111">
        <f>+SUM(AY197:AY198)</f>
        <v/>
      </c>
      <c r="AZ199" s="111">
        <f>+SUM(AZ197:AZ198)</f>
        <v/>
      </c>
      <c r="BA199" s="111">
        <f>+SUM(BA197:BA198)</f>
        <v/>
      </c>
      <c r="BB199" s="111">
        <f>+SUM(BB197:BB198)</f>
        <v/>
      </c>
      <c r="BC199" s="111">
        <f>+SUM(BC197:BC198)</f>
        <v/>
      </c>
      <c r="BD199" s="111">
        <f>+SUM(BD197:BD198)</f>
        <v/>
      </c>
      <c r="BE199" s="111">
        <f>+SUM(BE197:BE198)</f>
        <v/>
      </c>
      <c r="BF199" s="111">
        <f>+SUM(BF197:BF198)</f>
        <v/>
      </c>
      <c r="BG199" s="111">
        <f>+SUM(BG197:BG198)</f>
        <v/>
      </c>
      <c r="BH199" s="111">
        <f>+SUM(BH197:BH198)</f>
        <v/>
      </c>
      <c r="BI199" s="111">
        <f>+SUM(BI197:BI198)</f>
        <v/>
      </c>
      <c r="BJ199" s="111" t="n"/>
      <c r="BK199" s="111" t="n"/>
      <c r="BM199" s="212">
        <f>+IFERROR(BM197+BM198,"n/a")</f>
        <v/>
      </c>
      <c r="BN199" s="212">
        <f>+IFERROR(BN197+BN198,"n/a")</f>
        <v/>
      </c>
      <c r="BO199" s="212">
        <f>+IFERROR(BO197+BO198,"n/a")</f>
        <v/>
      </c>
      <c r="BP199" s="212">
        <f>+IFERROR(BP197+BP198,"n/a")</f>
        <v/>
      </c>
      <c r="BQ199" s="212">
        <f>+IFERROR(BQ197+BQ198,"n/a")</f>
        <v/>
      </c>
      <c r="BR199" s="212">
        <f>+IFERROR(BR197+BR198,"n/a")</f>
        <v/>
      </c>
      <c r="BS199" s="212">
        <f>+IFERROR(BS197+BS198,"n/a")</f>
        <v/>
      </c>
      <c r="BT199" s="212">
        <f>+IFERROR(BT197+BT198,"n/a")</f>
        <v/>
      </c>
      <c r="BU199" s="212">
        <f>+IFERROR(BU197+BU198,"n/a")</f>
        <v/>
      </c>
      <c r="BV199" s="212">
        <f>+IFERROR(BV197+BV198,"n/a")</f>
        <v/>
      </c>
      <c r="BW199" s="212">
        <f>+IFERROR(BW197+BW198,"n/a")</f>
        <v/>
      </c>
      <c r="BX199" s="212">
        <f>+IFERROR(BX197+BX198,"n/a")</f>
        <v/>
      </c>
      <c r="BY199" s="111">
        <f>+SUM(BY197:BY198)</f>
        <v/>
      </c>
      <c r="BZ199" s="111">
        <f>+SUM(BZ197:BZ198)</f>
        <v/>
      </c>
      <c r="CA199" s="111">
        <f>+SUM(CA197:CA198)</f>
        <v/>
      </c>
      <c r="CB199" s="118">
        <f>+SUM(AZ199:BC199)</f>
        <v/>
      </c>
      <c r="CC199" s="118">
        <f>+SUM(BD199:BG199)</f>
        <v/>
      </c>
      <c r="CD199" s="118" t="n"/>
    </row>
    <row r="200">
      <c r="B200" s="70" t="n"/>
      <c r="H200" s="49" t="n"/>
      <c r="I200" s="49" t="n"/>
      <c r="J200" s="49" t="n"/>
      <c r="K200" s="49" t="n"/>
      <c r="L200" s="49" t="n"/>
      <c r="AB200" s="49" t="n"/>
      <c r="AC200" s="49" t="n"/>
      <c r="AD200" s="49" t="n"/>
      <c r="BQ200" s="49" t="n"/>
      <c r="CB200" s="180" t="n"/>
      <c r="CC200" s="180" t="n"/>
      <c r="CD200" s="180" t="n"/>
    </row>
    <row r="201">
      <c r="B201" s="62" t="inlineStr">
        <is>
          <t>Y/Y % Change</t>
        </is>
      </c>
      <c r="H201" s="49" t="n"/>
      <c r="I201" s="49" t="n"/>
      <c r="J201" s="49" t="n"/>
      <c r="K201" s="49" t="n"/>
      <c r="L201" s="49" t="n"/>
      <c r="AB201" s="49" t="n"/>
      <c r="AC201" s="49" t="n"/>
      <c r="AD201" s="49" t="n"/>
      <c r="BQ201" s="49" t="n"/>
      <c r="CB201" s="180" t="n"/>
      <c r="CC201" s="180" t="n"/>
      <c r="CD201" s="180" t="n"/>
    </row>
    <row r="202">
      <c r="B202" s="60" t="inlineStr">
        <is>
          <t>Advertising</t>
        </is>
      </c>
      <c r="H202" s="320">
        <f>+IFERROR(H195/D195-1,"n/a")</f>
        <v/>
      </c>
      <c r="I202" s="320">
        <f>+IFERROR(I195/E195-1,"n/a")</f>
        <v/>
      </c>
      <c r="J202" s="320">
        <f>+IFERROR(J195/F195-1,"n/a")</f>
        <v/>
      </c>
      <c r="K202" s="320">
        <f>+IFERROR(K195/G195-1,"n/a")</f>
        <v/>
      </c>
      <c r="L202" s="320">
        <f>+IFERROR(L195/H195-1,"n/a")</f>
        <v/>
      </c>
      <c r="M202" s="320">
        <f>+IFERROR(M195/I195-1,"n/a")</f>
        <v/>
      </c>
      <c r="N202" s="320">
        <f>+IFERROR(N195/J195-1,"n/a")</f>
        <v/>
      </c>
      <c r="O202" s="320">
        <f>+IFERROR(O195/K195-1,"n/a")</f>
        <v/>
      </c>
      <c r="P202" s="320">
        <f>+IFERROR(P195/L195-1,"n/a")</f>
        <v/>
      </c>
      <c r="Q202" s="320">
        <f>+IFERROR(Q195/M195-1,"n/a")</f>
        <v/>
      </c>
      <c r="R202" s="320">
        <f>+IFERROR(R195/N195-1,"n/a")</f>
        <v/>
      </c>
      <c r="S202" s="320">
        <f>+IFERROR(S195/O195-1,"n/a")</f>
        <v/>
      </c>
      <c r="T202" s="320">
        <f>+IFERROR(T195/P195-1,"n/a")</f>
        <v/>
      </c>
      <c r="U202" s="320">
        <f>+IFERROR(U195/Q195-1,"n/a")</f>
        <v/>
      </c>
      <c r="V202" s="320">
        <f>+IFERROR(V195/R195-1,"n/a")</f>
        <v/>
      </c>
      <c r="W202" s="320">
        <f>+IFERROR(W195/S195-1,"n/a")</f>
        <v/>
      </c>
      <c r="X202" s="320">
        <f>+IFERROR(X195/T195-1,"n/a")</f>
        <v/>
      </c>
      <c r="Y202" s="320">
        <f>+IFERROR(Y195/U195-1,"n/a")</f>
        <v/>
      </c>
      <c r="Z202" s="320">
        <f>+IFERROR(Z195/V195-1,"n/a")</f>
        <v/>
      </c>
      <c r="AA202" s="320">
        <f>+IFERROR(AA195/W195-1,"n/a")</f>
        <v/>
      </c>
      <c r="AB202" s="320">
        <f>+IFERROR(AB195/X195-1,"n/a")</f>
        <v/>
      </c>
      <c r="AC202" s="320">
        <f>+IFERROR(AC195/Y195-1,"n/a")</f>
        <v/>
      </c>
      <c r="AD202" s="320">
        <f>+IFERROR(AD195/Z195-1,"n/a")</f>
        <v/>
      </c>
      <c r="AE202" s="320">
        <f>+IFERROR(AE195/AA195-1,"n/a")</f>
        <v/>
      </c>
      <c r="AF202" s="320">
        <f>+IFERROR(AF195/AB195-1,"n/a")</f>
        <v/>
      </c>
      <c r="AG202" s="320">
        <f>+IFERROR(AG195/AC195-1,"n/a")</f>
        <v/>
      </c>
      <c r="AH202" s="320">
        <f>+IFERROR(AH195/AD195-1,"n/a")</f>
        <v/>
      </c>
      <c r="AI202" s="320">
        <f>+IFERROR(AI195/AE195-1,"n/a")</f>
        <v/>
      </c>
      <c r="AJ202" s="320">
        <f>+IFERROR(AJ195/AF195-1,"n/a")</f>
        <v/>
      </c>
      <c r="AK202" s="320">
        <f>+IFERROR(AK195/AG195-1,"n/a")</f>
        <v/>
      </c>
      <c r="AL202" s="320">
        <f>+IFERROR(AL195/AH195-1,"n/a")</f>
        <v/>
      </c>
      <c r="AM202" s="320">
        <f>+IFERROR(AM195/AI195-1,"n/a")</f>
        <v/>
      </c>
      <c r="AN202" s="320">
        <f>+IFERROR(AN195/AJ195-1,"n/a")</f>
        <v/>
      </c>
      <c r="AO202" s="320">
        <f>+IFERROR(AO195/AK195-1,"n/a")</f>
        <v/>
      </c>
      <c r="AP202" s="320">
        <f>+IFERROR(AP195/AL195-1,"n/a")</f>
        <v/>
      </c>
      <c r="AQ202" s="320">
        <f>+IFERROR(AQ195/AM195-1,"n/a")</f>
        <v/>
      </c>
      <c r="AR202" s="320">
        <f>+IFERROR(AR195/AN195-1,"n/a")</f>
        <v/>
      </c>
      <c r="AS202" s="320">
        <f>+IFERROR(AS195/AO195-1,"n/a")</f>
        <v/>
      </c>
      <c r="AT202" s="320">
        <f>+IFERROR(AT195/AP195-1,"n/a")</f>
        <v/>
      </c>
      <c r="AU202" s="320">
        <f>+IFERROR(AU195/AQ195-1,"n/a")</f>
        <v/>
      </c>
      <c r="AV202" s="320">
        <f>+IFERROR(AV195/AR195-1,"n/a")</f>
        <v/>
      </c>
      <c r="AW202" s="320">
        <f>+IFERROR(AW195/AS195-1,"n/a")</f>
        <v/>
      </c>
      <c r="AX202" s="320">
        <f>+IFERROR(AX195/AT195-1,"n/a")</f>
        <v/>
      </c>
      <c r="AY202" s="304">
        <f>+IFERROR(AY195/AU195-1,"n/a")</f>
        <v/>
      </c>
      <c r="AZ202" s="304">
        <f>+IFERROR(AZ195/AV195-1,"n/a")</f>
        <v/>
      </c>
      <c r="BA202" s="304">
        <f>+IFERROR(BA195/AW195-1,"n/a")</f>
        <v/>
      </c>
      <c r="BB202" s="304">
        <f>+IFERROR(BB195/AX195-1,"n/a")</f>
        <v/>
      </c>
      <c r="BC202" s="304">
        <f>+IFERROR(BC195/AY195-1,"n/a")</f>
        <v/>
      </c>
      <c r="BD202" s="304">
        <f>+IFERROR(BD195/AZ195-1,"n/a")</f>
        <v/>
      </c>
      <c r="BE202" s="304">
        <f>+IFERROR(BE195/BA195-1,"n/a")</f>
        <v/>
      </c>
      <c r="BF202" s="304">
        <f>+IFERROR(BF195/BB195-1,"n/a")</f>
        <v/>
      </c>
      <c r="BG202" s="304">
        <f>+IFERROR(BG195/BC195-1,"n/a")</f>
        <v/>
      </c>
      <c r="BH202" s="304">
        <f>+IFERROR(BH195/BD195-1,"n/a")</f>
        <v/>
      </c>
      <c r="BI202" s="304">
        <f>+IFERROR(BI195/BE195-1,"n/a")</f>
        <v/>
      </c>
      <c r="BJ202" s="304" t="n"/>
      <c r="BK202" s="304" t="n"/>
      <c r="BN202" s="320">
        <f>+IFERROR(BN195/BM195-1,"n/a")</f>
        <v/>
      </c>
      <c r="BO202" s="320">
        <f>+IFERROR(BO195/BN195-1,"n/a")</f>
        <v/>
      </c>
      <c r="BP202" s="320">
        <f>+IFERROR(BP195/BO195-1,"n/a")</f>
        <v/>
      </c>
      <c r="BQ202" s="320">
        <f>+IFERROR(BQ195/BP195-1,"n/a")</f>
        <v/>
      </c>
      <c r="BR202" s="320">
        <f>+IFERROR(BR195/BQ195-1,"n/a")</f>
        <v/>
      </c>
      <c r="BS202" s="320">
        <f>+IFERROR(BS195/BR195-1,"n/a")</f>
        <v/>
      </c>
      <c r="BT202" s="320">
        <f>+IFERROR(BT195/BS195-1,"n/a")</f>
        <v/>
      </c>
      <c r="BU202" s="320">
        <f>+IFERROR(BU195/BT195-1,"n/a")</f>
        <v/>
      </c>
      <c r="BV202" s="320">
        <f>+IFERROR(BV195/BU195-1,"n/a")</f>
        <v/>
      </c>
      <c r="BW202" s="320">
        <f>+IFERROR(BW195/BV195-1,"n/a")</f>
        <v/>
      </c>
      <c r="BX202" s="320">
        <f>+IFERROR(BX195/BW195-1,"n/a")</f>
        <v/>
      </c>
      <c r="BY202" s="320">
        <f>+IFERROR(BY195/BX195-1,"n/a")</f>
        <v/>
      </c>
      <c r="BZ202" s="304">
        <f>+IFERROR(BZ195/BY195-1,"n/a")</f>
        <v/>
      </c>
      <c r="CA202" s="304">
        <f>+IFERROR(CA195/BZ195-1,"n/a")</f>
        <v/>
      </c>
      <c r="CB202" s="304">
        <f>+IFERROR(CB195/CA195-1,"n/a")</f>
        <v/>
      </c>
      <c r="CC202" s="304">
        <f>+IFERROR(CC195/CB195-1,"n/a")</f>
        <v/>
      </c>
      <c r="CD202" s="304" t="n"/>
    </row>
    <row r="203" ht="13.5" customHeight="1">
      <c r="B203" s="60" t="inlineStr">
        <is>
          <t>Other Revenue</t>
        </is>
      </c>
      <c r="H203" s="317">
        <f>+IFERROR(H196/D196-1,"n/a")</f>
        <v/>
      </c>
      <c r="I203" s="317">
        <f>+IFERROR(I196/E196-1,"n/a")</f>
        <v/>
      </c>
      <c r="J203" s="317">
        <f>+IFERROR(J196/F196-1,"n/a")</f>
        <v/>
      </c>
      <c r="K203" s="317">
        <f>+IFERROR(K196/G196-1,"n/a")</f>
        <v/>
      </c>
      <c r="L203" s="317">
        <f>+IFERROR(L196/H196-1,"n/a")</f>
        <v/>
      </c>
      <c r="M203" s="317">
        <f>+IFERROR(M196/I196-1,"n/a")</f>
        <v/>
      </c>
      <c r="N203" s="317">
        <f>+IFERROR(N196/J196-1,"n/a")</f>
        <v/>
      </c>
      <c r="O203" s="317">
        <f>+IFERROR(O196/K196-1,"n/a")</f>
        <v/>
      </c>
      <c r="P203" s="317">
        <f>+IFERROR(P196/L196-1,"n/a")</f>
        <v/>
      </c>
      <c r="Q203" s="317">
        <f>+IFERROR(Q196/M196-1,"n/a")</f>
        <v/>
      </c>
      <c r="R203" s="317">
        <f>+IFERROR(R196/N196-1,"n/a")</f>
        <v/>
      </c>
      <c r="S203" s="317">
        <f>+IFERROR(S196/O196-1,"n/a")</f>
        <v/>
      </c>
      <c r="T203" s="317">
        <f>+IFERROR(T196/P196-1,"n/a")</f>
        <v/>
      </c>
      <c r="U203" s="317">
        <f>+IFERROR(U196/Q196-1,"n/a")</f>
        <v/>
      </c>
      <c r="V203" s="317">
        <f>+IFERROR(V196/R196-1,"n/a")</f>
        <v/>
      </c>
      <c r="W203" s="317">
        <f>+IFERROR(W196/S196-1,"n/a")</f>
        <v/>
      </c>
      <c r="X203" s="317">
        <f>+IFERROR(X196/T196-1,"n/a")</f>
        <v/>
      </c>
      <c r="Y203" s="317">
        <f>+IFERROR(Y196/U196-1,"n/a")</f>
        <v/>
      </c>
      <c r="Z203" s="317">
        <f>+IFERROR(Z196/V196-1,"n/a")</f>
        <v/>
      </c>
      <c r="AA203" s="317">
        <f>+IFERROR(AA196/W196-1,"n/a")</f>
        <v/>
      </c>
      <c r="AB203" s="317">
        <f>+IFERROR(AB196/X196-1,"n/a")</f>
        <v/>
      </c>
      <c r="AC203" s="317">
        <f>+IFERROR(AC196/Y196-1,"n/a")</f>
        <v/>
      </c>
      <c r="AD203" s="317">
        <f>+IFERROR(AD196/Z196-1,"n/a")</f>
        <v/>
      </c>
      <c r="AE203" s="317">
        <f>+IFERROR(AE196/AA196-1,"n/a")</f>
        <v/>
      </c>
      <c r="AF203" s="317">
        <f>+IFERROR(AF196/AB196-1,"n/a")</f>
        <v/>
      </c>
      <c r="AG203" s="317">
        <f>+IFERROR(AG196/AC196-1,"n/a")</f>
        <v/>
      </c>
      <c r="AH203" s="317">
        <f>+IFERROR(AH196/AD196-1,"n/a")</f>
        <v/>
      </c>
      <c r="AI203" s="317">
        <f>+IFERROR(AI196/AE196-1,"n/a")</f>
        <v/>
      </c>
      <c r="AJ203" s="317">
        <f>+IFERROR(AJ196/AF196-1,"n/a")</f>
        <v/>
      </c>
      <c r="AK203" s="317">
        <f>+IFERROR(AK196/AG196-1,"n/a")</f>
        <v/>
      </c>
      <c r="AL203" s="317">
        <f>+IFERROR(AL196/AH196-1,"n/a")</f>
        <v/>
      </c>
      <c r="AM203" s="317">
        <f>+IFERROR(AM196/AI196-1,"n/a")</f>
        <v/>
      </c>
      <c r="AN203" s="317">
        <f>+IFERROR(AN196/AJ196-1,"n/a")</f>
        <v/>
      </c>
      <c r="AO203" s="317">
        <f>+IFERROR(AO196/AK196-1,"n/a")</f>
        <v/>
      </c>
      <c r="AP203" s="317">
        <f>+IFERROR(AP196/AL196-1,"n/a")</f>
        <v/>
      </c>
      <c r="AQ203" s="317">
        <f>+IFERROR(AQ196/AM196-1,"n/a")</f>
        <v/>
      </c>
      <c r="AR203" s="317">
        <f>+IFERROR(AR196/AN196-1,"n/a")</f>
        <v/>
      </c>
      <c r="AS203" s="317">
        <f>+IFERROR(AS196/AO196-1,"n/a")</f>
        <v/>
      </c>
      <c r="AT203" s="317">
        <f>+IFERROR(AT196/AP196-1,"n/a")</f>
        <v/>
      </c>
      <c r="AU203" s="317">
        <f>+IFERROR(AU196/AQ196-1,"n/a")</f>
        <v/>
      </c>
      <c r="AV203" s="317">
        <f>+IFERROR(AV196/AR196-1,"n/a")</f>
        <v/>
      </c>
      <c r="AW203" s="317">
        <f>+IFERROR(AW196/AS196-1,"n/a")</f>
        <v/>
      </c>
      <c r="AX203" s="317">
        <f>+IFERROR(AX196/AT196-1,"n/a")</f>
        <v/>
      </c>
      <c r="AY203" s="313">
        <f>+IFERROR(AY196/AU196-1,"n/a")</f>
        <v/>
      </c>
      <c r="AZ203" s="313">
        <f>+IFERROR(AZ196/AV196-1,"n/a")</f>
        <v/>
      </c>
      <c r="BA203" s="313">
        <f>+IFERROR(BA196/AW196-1,"n/a")</f>
        <v/>
      </c>
      <c r="BB203" s="313">
        <f>+IFERROR(BB196/AX196-1,"n/a")</f>
        <v/>
      </c>
      <c r="BC203" s="313">
        <f>+IFERROR(BC196/AY196-1,"n/a")</f>
        <v/>
      </c>
      <c r="BD203" s="313">
        <f>+IFERROR(BD196/AZ196-1,"n/a")</f>
        <v/>
      </c>
      <c r="BE203" s="313">
        <f>+IFERROR(BE196/BA196-1,"n/a")</f>
        <v/>
      </c>
      <c r="BF203" s="313">
        <f>+IFERROR(BF196/BB196-1,"n/a")</f>
        <v/>
      </c>
      <c r="BG203" s="313">
        <f>+IFERROR(BG196/BC196-1,"n/a")</f>
        <v/>
      </c>
      <c r="BH203" s="313">
        <f>+IFERROR(BH196/BD196-1,"n/a")</f>
        <v/>
      </c>
      <c r="BI203" s="313">
        <f>+IFERROR(BI196/BE196-1,"n/a")</f>
        <v/>
      </c>
      <c r="BJ203" s="313" t="n"/>
      <c r="BK203" s="313" t="n"/>
      <c r="BN203" s="317">
        <f>+IFERROR(BN196/BM196-1,"n/a")</f>
        <v/>
      </c>
      <c r="BO203" s="317">
        <f>+IFERROR(BO196/BN196-1,"n/a")</f>
        <v/>
      </c>
      <c r="BP203" s="317">
        <f>+IFERROR(BP196/BO196-1,"n/a")</f>
        <v/>
      </c>
      <c r="BQ203" s="317">
        <f>+IFERROR(BQ196/BP196-1,"n/a")</f>
        <v/>
      </c>
      <c r="BR203" s="317">
        <f>+IFERROR(BR196/BQ196-1,"n/a")</f>
        <v/>
      </c>
      <c r="BS203" s="317">
        <f>+IFERROR(BS196/BR196-1,"n/a")</f>
        <v/>
      </c>
      <c r="BT203" s="317">
        <f>+IFERROR(BT196/BS196-1,"n/a")</f>
        <v/>
      </c>
      <c r="BU203" s="317">
        <f>+IFERROR(BU196/BT196-1,"n/a")</f>
        <v/>
      </c>
      <c r="BV203" s="317">
        <f>+IFERROR(BV196/BU196-1,"n/a")</f>
        <v/>
      </c>
      <c r="BW203" s="317">
        <f>+IFERROR(BW196/BV196-1,"n/a")</f>
        <v/>
      </c>
      <c r="BX203" s="317">
        <f>+IFERROR(BX196/BW196-1,"n/a")</f>
        <v/>
      </c>
      <c r="BY203" s="317">
        <f>+IFERROR(BY196/BX196-1,"n/a")</f>
        <v/>
      </c>
      <c r="BZ203" s="313">
        <f>+IFERROR(BZ196/BY196-1,"n/a")</f>
        <v/>
      </c>
      <c r="CA203" s="313">
        <f>+IFERROR(CA196/BZ196-1,"n/a")</f>
        <v/>
      </c>
      <c r="CB203" s="313">
        <f>+IFERROR(CB196/CA196-1,"n/a")</f>
        <v/>
      </c>
      <c r="CC203" s="313">
        <f>+IFERROR(CC196/CB196-1,"n/a")</f>
        <v/>
      </c>
      <c r="CD203" s="313" t="n"/>
    </row>
    <row r="204">
      <c r="B204" s="101" t="inlineStr">
        <is>
          <t>Family of Apps</t>
        </is>
      </c>
      <c r="H204" s="320">
        <f>+IFERROR(H197/D197-1,"n/a")</f>
        <v/>
      </c>
      <c r="I204" s="320">
        <f>+IFERROR(I197/E197-1,"n/a")</f>
        <v/>
      </c>
      <c r="J204" s="320">
        <f>+IFERROR(J197/F197-1,"n/a")</f>
        <v/>
      </c>
      <c r="K204" s="320">
        <f>+IFERROR(K197/G197-1,"n/a")</f>
        <v/>
      </c>
      <c r="L204" s="320">
        <f>+IFERROR(L197/H197-1,"n/a")</f>
        <v/>
      </c>
      <c r="M204" s="320">
        <f>+IFERROR(M197/I197-1,"n/a")</f>
        <v/>
      </c>
      <c r="N204" s="320">
        <f>+IFERROR(N197/J197-1,"n/a")</f>
        <v/>
      </c>
      <c r="O204" s="320">
        <f>+IFERROR(O197/K197-1,"n/a")</f>
        <v/>
      </c>
      <c r="P204" s="320">
        <f>+IFERROR(P197/L197-1,"n/a")</f>
        <v/>
      </c>
      <c r="Q204" s="320">
        <f>+IFERROR(Q197/M197-1,"n/a")</f>
        <v/>
      </c>
      <c r="R204" s="320">
        <f>+IFERROR(R197/N197-1,"n/a")</f>
        <v/>
      </c>
      <c r="S204" s="320">
        <f>+IFERROR(S197/O197-1,"n/a")</f>
        <v/>
      </c>
      <c r="T204" s="320">
        <f>+IFERROR(T197/P197-1,"n/a")</f>
        <v/>
      </c>
      <c r="U204" s="320">
        <f>+IFERROR(U197/Q197-1,"n/a")</f>
        <v/>
      </c>
      <c r="V204" s="320">
        <f>+IFERROR(V197/R197-1,"n/a")</f>
        <v/>
      </c>
      <c r="W204" s="320">
        <f>+IFERROR(W197/S197-1,"n/a")</f>
        <v/>
      </c>
      <c r="X204" s="320">
        <f>+IFERROR(X197/T197-1,"n/a")</f>
        <v/>
      </c>
      <c r="Y204" s="320">
        <f>+IFERROR(Y197/U197-1,"n/a")</f>
        <v/>
      </c>
      <c r="Z204" s="320">
        <f>+IFERROR(Z197/V197-1,"n/a")</f>
        <v/>
      </c>
      <c r="AA204" s="320">
        <f>+IFERROR(AA197/W197-1,"n/a")</f>
        <v/>
      </c>
      <c r="AB204" s="320">
        <f>+IFERROR(AB197/X197-1,"n/a")</f>
        <v/>
      </c>
      <c r="AC204" s="320">
        <f>+IFERROR(AC197/Y197-1,"n/a")</f>
        <v/>
      </c>
      <c r="AD204" s="320">
        <f>+IFERROR(AD197/Z197-1,"n/a")</f>
        <v/>
      </c>
      <c r="AE204" s="320">
        <f>+IFERROR(AE197/AA197-1,"n/a")</f>
        <v/>
      </c>
      <c r="AF204" s="320">
        <f>+IFERROR(AF197/AB197-1,"n/a")</f>
        <v/>
      </c>
      <c r="AG204" s="320">
        <f>+IFERROR(AG197/AC197-1,"n/a")</f>
        <v/>
      </c>
      <c r="AH204" s="320">
        <f>+IFERROR(AH197/AD197-1,"n/a")</f>
        <v/>
      </c>
      <c r="AI204" s="320">
        <f>+IFERROR(AI197/AE197-1,"n/a")</f>
        <v/>
      </c>
      <c r="AJ204" s="320">
        <f>+IFERROR(AJ197/AF197-1,"n/a")</f>
        <v/>
      </c>
      <c r="AK204" s="320">
        <f>+IFERROR(AK197/AG197-1,"n/a")</f>
        <v/>
      </c>
      <c r="AL204" s="320">
        <f>+IFERROR(AL197/AH197-1,"n/a")</f>
        <v/>
      </c>
      <c r="AM204" s="320">
        <f>+IFERROR(AM197/AI197-1,"n/a")</f>
        <v/>
      </c>
      <c r="AN204" s="320">
        <f>+IFERROR(AN197/AJ197-1,"n/a")</f>
        <v/>
      </c>
      <c r="AO204" s="320">
        <f>+IFERROR(AO197/AK197-1,"n/a")</f>
        <v/>
      </c>
      <c r="AP204" s="320">
        <f>+IFERROR(AP197/AL197-1,"n/a")</f>
        <v/>
      </c>
      <c r="AQ204" s="320">
        <f>+IFERROR(AQ197/AM197-1,"n/a")</f>
        <v/>
      </c>
      <c r="AR204" s="320">
        <f>+IFERROR(AR197/AN197-1,"n/a")</f>
        <v/>
      </c>
      <c r="AS204" s="320">
        <f>+IFERROR(AS197/AO197-1,"n/a")</f>
        <v/>
      </c>
      <c r="AT204" s="320">
        <f>+IFERROR(AT197/AP197-1,"n/a")</f>
        <v/>
      </c>
      <c r="AU204" s="320">
        <f>+IFERROR(AU197/AQ197-1,"n/a")</f>
        <v/>
      </c>
      <c r="AV204" s="320">
        <f>+IFERROR(AV197/AR197-1,"n/a")</f>
        <v/>
      </c>
      <c r="AW204" s="320">
        <f>+IFERROR(AW197/AS197-1,"n/a")</f>
        <v/>
      </c>
      <c r="AX204" s="320">
        <f>+IFERROR(AX197/AT197-1,"n/a")</f>
        <v/>
      </c>
      <c r="AY204" s="304">
        <f>+IFERROR(AY197/AU197-1,"n/a")</f>
        <v/>
      </c>
      <c r="AZ204" s="304">
        <f>+IFERROR(AZ197/AV197-1,"n/a")</f>
        <v/>
      </c>
      <c r="BA204" s="304">
        <f>+IFERROR(BA197/AW197-1,"n/a")</f>
        <v/>
      </c>
      <c r="BB204" s="304">
        <f>+IFERROR(BB197/AX197-1,"n/a")</f>
        <v/>
      </c>
      <c r="BC204" s="304">
        <f>+IFERROR(BC197/AY197-1,"n/a")</f>
        <v/>
      </c>
      <c r="BD204" s="304">
        <f>+IFERROR(BD197/AZ197-1,"n/a")</f>
        <v/>
      </c>
      <c r="BE204" s="304">
        <f>+IFERROR(BE197/BA197-1,"n/a")</f>
        <v/>
      </c>
      <c r="BF204" s="304">
        <f>+IFERROR(BF197/BB197-1,"n/a")</f>
        <v/>
      </c>
      <c r="BG204" s="304">
        <f>+IFERROR(BG197/BC197-1,"n/a")</f>
        <v/>
      </c>
      <c r="BH204" s="304">
        <f>+IFERROR(BH197/BD197-1,"n/a")</f>
        <v/>
      </c>
      <c r="BI204" s="304">
        <f>+IFERROR(BI197/BE197-1,"n/a")</f>
        <v/>
      </c>
      <c r="BJ204" s="304" t="n"/>
      <c r="BK204" s="304" t="n"/>
      <c r="BN204" s="320">
        <f>+IFERROR(BN197/BM197-1,"n/a")</f>
        <v/>
      </c>
      <c r="BO204" s="320">
        <f>+IFERROR(BO197/BN197-1,"n/a")</f>
        <v/>
      </c>
      <c r="BP204" s="320">
        <f>+IFERROR(BP197/BO197-1,"n/a")</f>
        <v/>
      </c>
      <c r="BQ204" s="320">
        <f>+IFERROR(BQ197/BP197-1,"n/a")</f>
        <v/>
      </c>
      <c r="BR204" s="320">
        <f>+IFERROR(BR197/BQ197-1,"n/a")</f>
        <v/>
      </c>
      <c r="BS204" s="320">
        <f>+IFERROR(BS197/BR197-1,"n/a")</f>
        <v/>
      </c>
      <c r="BT204" s="320">
        <f>+IFERROR(BT197/BS197-1,"n/a")</f>
        <v/>
      </c>
      <c r="BU204" s="320">
        <f>+IFERROR(BU197/BT197-1,"n/a")</f>
        <v/>
      </c>
      <c r="BV204" s="320">
        <f>+IFERROR(BV197/BU197-1,"n/a")</f>
        <v/>
      </c>
      <c r="BW204" s="320">
        <f>+IFERROR(BW197/BV197-1,"n/a")</f>
        <v/>
      </c>
      <c r="BX204" s="320">
        <f>+IFERROR(BX197/BW197-1,"n/a")</f>
        <v/>
      </c>
      <c r="BY204" s="320">
        <f>+IFERROR(BY197/BX197-1,"n/a")</f>
        <v/>
      </c>
      <c r="BZ204" s="304">
        <f>+IFERROR(BZ197/BY197-1,"n/a")</f>
        <v/>
      </c>
      <c r="CA204" s="304">
        <f>+IFERROR(CA197/BZ197-1,"n/a")</f>
        <v/>
      </c>
      <c r="CB204" s="304">
        <f>+IFERROR(CB197/CA197-1,"n/a")</f>
        <v/>
      </c>
      <c r="CC204" s="304">
        <f>+IFERROR(CC197/CB197-1,"n/a")</f>
        <v/>
      </c>
      <c r="CD204" s="304" t="n"/>
    </row>
    <row r="205" ht="13.5" customHeight="1">
      <c r="B205" s="60" t="inlineStr">
        <is>
          <t>Reality Labs</t>
        </is>
      </c>
      <c r="H205" s="317">
        <f>+IFERROR(H198/D198-1,"n/a")</f>
        <v/>
      </c>
      <c r="I205" s="317">
        <f>+IFERROR(I198/E198-1,"n/a")</f>
        <v/>
      </c>
      <c r="J205" s="317">
        <f>+IFERROR(J198/F198-1,"n/a")</f>
        <v/>
      </c>
      <c r="K205" s="317">
        <f>+IFERROR(K198/G198-1,"n/a")</f>
        <v/>
      </c>
      <c r="L205" s="317">
        <f>+IFERROR(L198/H198-1,"n/a")</f>
        <v/>
      </c>
      <c r="M205" s="317">
        <f>+IFERROR(M198/I198-1,"n/a")</f>
        <v/>
      </c>
      <c r="N205" s="317">
        <f>+IFERROR(N198/J198-1,"n/a")</f>
        <v/>
      </c>
      <c r="O205" s="317">
        <f>+IFERROR(O198/K198-1,"n/a")</f>
        <v/>
      </c>
      <c r="P205" s="317">
        <f>+IFERROR(P198/L198-1,"n/a")</f>
        <v/>
      </c>
      <c r="Q205" s="317">
        <f>+IFERROR(Q198/M198-1,"n/a")</f>
        <v/>
      </c>
      <c r="R205" s="317">
        <f>+IFERROR(R198/N198-1,"n/a")</f>
        <v/>
      </c>
      <c r="S205" s="317">
        <f>+IFERROR(S198/O198-1,"n/a")</f>
        <v/>
      </c>
      <c r="T205" s="317">
        <f>+IFERROR(T198/P198-1,"n/a")</f>
        <v/>
      </c>
      <c r="U205" s="317">
        <f>+IFERROR(U198/Q198-1,"n/a")</f>
        <v/>
      </c>
      <c r="V205" s="317">
        <f>+IFERROR(V198/R198-1,"n/a")</f>
        <v/>
      </c>
      <c r="W205" s="317">
        <f>+IFERROR(W198/S198-1,"n/a")</f>
        <v/>
      </c>
      <c r="X205" s="317">
        <f>+IFERROR(X198/T198-1,"n/a")</f>
        <v/>
      </c>
      <c r="Y205" s="317">
        <f>+IFERROR(Y198/U198-1,"n/a")</f>
        <v/>
      </c>
      <c r="Z205" s="317">
        <f>+IFERROR(Z198/V198-1,"n/a")</f>
        <v/>
      </c>
      <c r="AA205" s="317">
        <f>+IFERROR(AA198/W198-1,"n/a")</f>
        <v/>
      </c>
      <c r="AB205" s="317">
        <f>+IFERROR(AB198/X198-1,"n/a")</f>
        <v/>
      </c>
      <c r="AC205" s="317">
        <f>+IFERROR(AC198/Y198-1,"n/a")</f>
        <v/>
      </c>
      <c r="AD205" s="317">
        <f>+IFERROR(AD198/Z198-1,"n/a")</f>
        <v/>
      </c>
      <c r="AE205" s="317">
        <f>+IFERROR(AE198/AA198-1,"n/a")</f>
        <v/>
      </c>
      <c r="AF205" s="317">
        <f>+IFERROR(AF198/AB198-1,"n/a")</f>
        <v/>
      </c>
      <c r="AG205" s="317">
        <f>+IFERROR(AG198/AC198-1,"n/a")</f>
        <v/>
      </c>
      <c r="AH205" s="317">
        <f>+IFERROR(AH198/AD198-1,"n/a")</f>
        <v/>
      </c>
      <c r="AI205" s="317">
        <f>+IFERROR(AI198/AE198-1,"n/a")</f>
        <v/>
      </c>
      <c r="AJ205" s="317">
        <f>+IFERROR(AJ198/AF198-1,"n/a")</f>
        <v/>
      </c>
      <c r="AK205" s="317">
        <f>+IFERROR(AK198/AG198-1,"n/a")</f>
        <v/>
      </c>
      <c r="AL205" s="317">
        <f>+IFERROR(AL198/AH198-1,"n/a")</f>
        <v/>
      </c>
      <c r="AM205" s="317">
        <f>+IFERROR(AM198/AI198-1,"n/a")</f>
        <v/>
      </c>
      <c r="AN205" s="317">
        <f>+IFERROR(AN198/AJ198-1,"n/a")</f>
        <v/>
      </c>
      <c r="AO205" s="317">
        <f>+IFERROR(AO198/AK198-1,"n/a")</f>
        <v/>
      </c>
      <c r="AP205" s="317">
        <f>+IFERROR(AP198/AL198-1,"n/a")</f>
        <v/>
      </c>
      <c r="AQ205" s="317">
        <f>+IFERROR(AQ198/AM198-1,"n/a")</f>
        <v/>
      </c>
      <c r="AR205" s="317">
        <f>+IFERROR(AR198/AN198-1,"n/a")</f>
        <v/>
      </c>
      <c r="AS205" s="317">
        <f>+IFERROR(AS198/AO198-1,"n/a")</f>
        <v/>
      </c>
      <c r="AT205" s="317">
        <f>+IFERROR(AT198/AP198-1,"n/a")</f>
        <v/>
      </c>
      <c r="AU205" s="317">
        <f>+IFERROR(AU198/AQ198-1,"n/a")</f>
        <v/>
      </c>
      <c r="AV205" s="317">
        <f>+IFERROR(AV198/AR198-1,"n/a")</f>
        <v/>
      </c>
      <c r="AW205" s="317">
        <f>+IFERROR(AW198/AS198-1,"n/a")</f>
        <v/>
      </c>
      <c r="AX205" s="317">
        <f>+IFERROR(AX198/AT198-1,"n/a")</f>
        <v/>
      </c>
      <c r="AY205" s="313">
        <f>+IFERROR(AY198/AU198-1,"n/a")</f>
        <v/>
      </c>
      <c r="AZ205" s="313">
        <f>+IFERROR(AZ198/AV198-1,"n/a")</f>
        <v/>
      </c>
      <c r="BA205" s="313">
        <f>+IFERROR(BA198/AW198-1,"n/a")</f>
        <v/>
      </c>
      <c r="BB205" s="313">
        <f>+IFERROR(BB198/AX198-1,"n/a")</f>
        <v/>
      </c>
      <c r="BC205" s="313">
        <f>+IFERROR(BC198/AY198-1,"n/a")</f>
        <v/>
      </c>
      <c r="BD205" s="313">
        <f>+IFERROR(BD198/AZ198-1,"n/a")</f>
        <v/>
      </c>
      <c r="BE205" s="313">
        <f>+IFERROR(BE198/BA198-1,"n/a")</f>
        <v/>
      </c>
      <c r="BF205" s="313">
        <f>+IFERROR(BF198/BB198-1,"n/a")</f>
        <v/>
      </c>
      <c r="BG205" s="313">
        <f>+IFERROR(BG198/BC198-1,"n/a")</f>
        <v/>
      </c>
      <c r="BH205" s="313">
        <f>+IFERROR(BH198/BD198-1,"n/a")</f>
        <v/>
      </c>
      <c r="BI205" s="313">
        <f>+IFERROR(BI198/BE198-1,"n/a")</f>
        <v/>
      </c>
      <c r="BJ205" s="313" t="n"/>
      <c r="BK205" s="313" t="n"/>
      <c r="BN205" s="317">
        <f>+IFERROR(BN198/BM198-1,"n/a")</f>
        <v/>
      </c>
      <c r="BO205" s="317">
        <f>+IFERROR(BO198/BN198-1,"n/a")</f>
        <v/>
      </c>
      <c r="BP205" s="317">
        <f>+IFERROR(BP198/BO198-1,"n/a")</f>
        <v/>
      </c>
      <c r="BQ205" s="317">
        <f>+IFERROR(BQ198/BP198-1,"n/a")</f>
        <v/>
      </c>
      <c r="BR205" s="317">
        <f>+IFERROR(BR198/BQ198-1,"n/a")</f>
        <v/>
      </c>
      <c r="BS205" s="317">
        <f>+IFERROR(BS198/BR198-1,"n/a")</f>
        <v/>
      </c>
      <c r="BT205" s="317">
        <f>+IFERROR(BT198/BS198-1,"n/a")</f>
        <v/>
      </c>
      <c r="BU205" s="317">
        <f>+IFERROR(BU198/BT198-1,"n/a")</f>
        <v/>
      </c>
      <c r="BV205" s="317">
        <f>+IFERROR(BV198/BU198-1,"n/a")</f>
        <v/>
      </c>
      <c r="BW205" s="317">
        <f>+IFERROR(BW198/BV198-1,"n/a")</f>
        <v/>
      </c>
      <c r="BX205" s="317">
        <f>+IFERROR(BX198/BW198-1,"n/a")</f>
        <v/>
      </c>
      <c r="BY205" s="317">
        <f>+IFERROR(BY198/BX198-1,"n/a")</f>
        <v/>
      </c>
      <c r="BZ205" s="313">
        <f>+IFERROR(BZ198/BY198-1,"n/a")</f>
        <v/>
      </c>
      <c r="CA205" s="313">
        <f>+IFERROR(CA198/BZ198-1,"n/a")</f>
        <v/>
      </c>
      <c r="CB205" s="313">
        <f>+IFERROR(CB198/CA198-1,"n/a")</f>
        <v/>
      </c>
      <c r="CC205" s="313">
        <f>+IFERROR(CC198/CB198-1,"n/a")</f>
        <v/>
      </c>
      <c r="CD205" s="313" t="n"/>
    </row>
    <row r="206">
      <c r="B206" s="101" t="inlineStr">
        <is>
          <t>Total Revenue</t>
        </is>
      </c>
      <c r="H206" s="320">
        <f>+IFERROR(H199/D199-1,"n/a")</f>
        <v/>
      </c>
      <c r="I206" s="320">
        <f>+IFERROR(I199/E199-1,"n/a")</f>
        <v/>
      </c>
      <c r="J206" s="320">
        <f>+IFERROR(J199/F199-1,"n/a")</f>
        <v/>
      </c>
      <c r="K206" s="320">
        <f>+IFERROR(K199/G199-1,"n/a")</f>
        <v/>
      </c>
      <c r="L206" s="320">
        <f>+IFERROR(L199/H199-1,"n/a")</f>
        <v/>
      </c>
      <c r="M206" s="320">
        <f>+IFERROR(M199/I199-1,"n/a")</f>
        <v/>
      </c>
      <c r="N206" s="320">
        <f>+IFERROR(N199/J199-1,"n/a")</f>
        <v/>
      </c>
      <c r="O206" s="320">
        <f>+IFERROR(O199/K199-1,"n/a")</f>
        <v/>
      </c>
      <c r="P206" s="320">
        <f>+IFERROR(P199/L199-1,"n/a")</f>
        <v/>
      </c>
      <c r="Q206" s="320">
        <f>+IFERROR(Q199/M199-1,"n/a")</f>
        <v/>
      </c>
      <c r="R206" s="320">
        <f>+IFERROR(R199/N199-1,"n/a")</f>
        <v/>
      </c>
      <c r="S206" s="320">
        <f>+IFERROR(S199/O199-1,"n/a")</f>
        <v/>
      </c>
      <c r="T206" s="320">
        <f>+IFERROR(T199/P199-1,"n/a")</f>
        <v/>
      </c>
      <c r="U206" s="320">
        <f>+IFERROR(U199/Q199-1,"n/a")</f>
        <v/>
      </c>
      <c r="V206" s="320">
        <f>+IFERROR(V199/R199-1,"n/a")</f>
        <v/>
      </c>
      <c r="W206" s="320">
        <f>+IFERROR(W199/S199-1,"n/a")</f>
        <v/>
      </c>
      <c r="X206" s="320">
        <f>+IFERROR(X199/T199-1,"n/a")</f>
        <v/>
      </c>
      <c r="Y206" s="320">
        <f>+IFERROR(Y199/U199-1,"n/a")</f>
        <v/>
      </c>
      <c r="Z206" s="320">
        <f>+IFERROR(Z199/V199-1,"n/a")</f>
        <v/>
      </c>
      <c r="AA206" s="320">
        <f>+IFERROR(AA199/W199-1,"n/a")</f>
        <v/>
      </c>
      <c r="AB206" s="320">
        <f>+IFERROR(AB199/X199-1,"n/a")</f>
        <v/>
      </c>
      <c r="AC206" s="320">
        <f>+IFERROR(AC199/Y199-1,"n/a")</f>
        <v/>
      </c>
      <c r="AD206" s="320">
        <f>+IFERROR(AD199/Z199-1,"n/a")</f>
        <v/>
      </c>
      <c r="AE206" s="320">
        <f>+IFERROR(AE199/AA199-1,"n/a")</f>
        <v/>
      </c>
      <c r="AF206" s="320">
        <f>+IFERROR(AF199/AB199-1,"n/a")</f>
        <v/>
      </c>
      <c r="AG206" s="320">
        <f>+IFERROR(AG199/AC199-1,"n/a")</f>
        <v/>
      </c>
      <c r="AH206" s="320">
        <f>+IFERROR(AH199/AD199-1,"n/a")</f>
        <v/>
      </c>
      <c r="AI206" s="320">
        <f>+IFERROR(AI199/AE199-1,"n/a")</f>
        <v/>
      </c>
      <c r="AJ206" s="320">
        <f>+IFERROR(AJ199/AF199-1,"n/a")</f>
        <v/>
      </c>
      <c r="AK206" s="320">
        <f>+IFERROR(AK199/AG199-1,"n/a")</f>
        <v/>
      </c>
      <c r="AL206" s="320">
        <f>+IFERROR(AL199/AH199-1,"n/a")</f>
        <v/>
      </c>
      <c r="AM206" s="320">
        <f>+IFERROR(AM199/AI199-1,"n/a")</f>
        <v/>
      </c>
      <c r="AN206" s="320">
        <f>+IFERROR(AN199/AJ199-1,"n/a")</f>
        <v/>
      </c>
      <c r="AO206" s="320">
        <f>+IFERROR(AO199/AK199-1,"n/a")</f>
        <v/>
      </c>
      <c r="AP206" s="320">
        <f>+IFERROR(AP199/AL199-1,"n/a")</f>
        <v/>
      </c>
      <c r="AQ206" s="320">
        <f>+IFERROR(AQ199/AM199-1,"n/a")</f>
        <v/>
      </c>
      <c r="AR206" s="320">
        <f>+IFERROR(AR199/AN199-1,"n/a")</f>
        <v/>
      </c>
      <c r="AS206" s="320">
        <f>+IFERROR(AS199/AO199-1,"n/a")</f>
        <v/>
      </c>
      <c r="AT206" s="320">
        <f>+IFERROR(AT199/AP199-1,"n/a")</f>
        <v/>
      </c>
      <c r="AU206" s="320">
        <f>+IFERROR(AU199/AQ199-1,"n/a")</f>
        <v/>
      </c>
      <c r="AV206" s="320">
        <f>+IFERROR(AV199/AR199-1,"n/a")</f>
        <v/>
      </c>
      <c r="AW206" s="320">
        <f>+IFERROR(AW199/AS199-1,"n/a")</f>
        <v/>
      </c>
      <c r="AX206" s="320">
        <f>+IFERROR(AX199/AT199-1,"n/a")</f>
        <v/>
      </c>
      <c r="AY206" s="304">
        <f>+IFERROR(AY199/AU199-1,"n/a")</f>
        <v/>
      </c>
      <c r="AZ206" s="304">
        <f>+IFERROR(AZ199/AV199-1,"n/a")</f>
        <v/>
      </c>
      <c r="BA206" s="304">
        <f>+IFERROR(BA199/AW199-1,"n/a")</f>
        <v/>
      </c>
      <c r="BB206" s="304">
        <f>+IFERROR(BB199/AX199-1,"n/a")</f>
        <v/>
      </c>
      <c r="BC206" s="304">
        <f>+IFERROR(BC199/AY199-1,"n/a")</f>
        <v/>
      </c>
      <c r="BD206" s="304">
        <f>+IFERROR(BD199/AZ199-1,"n/a")</f>
        <v/>
      </c>
      <c r="BE206" s="304">
        <f>+IFERROR(BE199/BA199-1,"n/a")</f>
        <v/>
      </c>
      <c r="BF206" s="304">
        <f>+IFERROR(BF199/BB199-1,"n/a")</f>
        <v/>
      </c>
      <c r="BG206" s="304">
        <f>+IFERROR(BG199/BC199-1,"n/a")</f>
        <v/>
      </c>
      <c r="BH206" s="304">
        <f>+IFERROR(BH199/BD199-1,"n/a")</f>
        <v/>
      </c>
      <c r="BI206" s="304">
        <f>+IFERROR(BI199/BE199-1,"n/a")</f>
        <v/>
      </c>
      <c r="BJ206" s="304" t="n"/>
      <c r="BK206" s="304" t="n"/>
      <c r="BN206" s="320">
        <f>+IFERROR(BN199/BM199-1,"n/a")</f>
        <v/>
      </c>
      <c r="BO206" s="320">
        <f>+IFERROR(BO199/BN199-1,"n/a")</f>
        <v/>
      </c>
      <c r="BP206" s="320">
        <f>+IFERROR(BP199/BO199-1,"n/a")</f>
        <v/>
      </c>
      <c r="BQ206" s="320">
        <f>+IFERROR(BQ199/BP199-1,"n/a")</f>
        <v/>
      </c>
      <c r="BR206" s="320">
        <f>+IFERROR(BR199/BQ199-1,"n/a")</f>
        <v/>
      </c>
      <c r="BS206" s="320">
        <f>+IFERROR(BS199/BR199-1,"n/a")</f>
        <v/>
      </c>
      <c r="BT206" s="320">
        <f>+IFERROR(BT199/BS199-1,"n/a")</f>
        <v/>
      </c>
      <c r="BU206" s="320">
        <f>+IFERROR(BU199/BT199-1,"n/a")</f>
        <v/>
      </c>
      <c r="BV206" s="320">
        <f>+IFERROR(BV199/BU199-1,"n/a")</f>
        <v/>
      </c>
      <c r="BW206" s="320">
        <f>+IFERROR(BW199/BV199-1,"n/a")</f>
        <v/>
      </c>
      <c r="BX206" s="320">
        <f>+IFERROR(BX199/BW199-1,"n/a")</f>
        <v/>
      </c>
      <c r="BY206" s="320">
        <f>+IFERROR(BY199/BX199-1,"n/a")</f>
        <v/>
      </c>
      <c r="BZ206" s="304">
        <f>+IFERROR(BZ199/BY199-1,"n/a")</f>
        <v/>
      </c>
      <c r="CA206" s="304">
        <f>+IFERROR(CA199/BZ199-1,"n/a")</f>
        <v/>
      </c>
      <c r="CB206" s="304">
        <f>+IFERROR(CB199/CA199-1,"n/a")</f>
        <v/>
      </c>
      <c r="CC206" s="304">
        <f>+IFERROR(CC199/CB199-1,"n/a")</f>
        <v/>
      </c>
      <c r="CD206" s="304" t="n"/>
    </row>
    <row r="207">
      <c r="B207" s="70" t="n"/>
      <c r="H207" s="49" t="n"/>
      <c r="I207" s="49" t="n"/>
      <c r="J207" s="49" t="n"/>
      <c r="K207" s="49" t="n"/>
      <c r="L207" s="49" t="n"/>
      <c r="AB207" s="49" t="n"/>
      <c r="AC207" s="49" t="n"/>
      <c r="AD207" s="49" t="n"/>
      <c r="BQ207" s="49" t="n"/>
      <c r="CB207" s="180" t="n"/>
      <c r="CC207" s="180" t="n"/>
      <c r="CD207" s="180" t="n"/>
    </row>
    <row r="208">
      <c r="B208" s="54" t="inlineStr">
        <is>
          <t>Income from Operations by Segment</t>
        </is>
      </c>
      <c r="H208" s="49" t="n"/>
      <c r="I208" s="49" t="n"/>
      <c r="J208" s="49" t="n"/>
      <c r="K208" s="49" t="n"/>
      <c r="L208" s="49" t="n"/>
      <c r="AB208" s="49" t="n"/>
      <c r="AC208" s="49" t="n"/>
      <c r="AD208" s="49" t="n"/>
      <c r="BQ208" s="49" t="n"/>
      <c r="CB208" s="180" t="n"/>
      <c r="CC208" s="180" t="n"/>
      <c r="CD208" s="180" t="n"/>
    </row>
    <row r="209">
      <c r="B209" t="inlineStr">
        <is>
          <t>Family of Apps</t>
        </is>
      </c>
      <c r="D209" s="83" t="inlineStr">
        <is>
          <t>n/a</t>
        </is>
      </c>
      <c r="E209" s="83" t="inlineStr">
        <is>
          <t>n/a</t>
        </is>
      </c>
      <c r="F209" s="83" t="inlineStr">
        <is>
          <t>n/a</t>
        </is>
      </c>
      <c r="G209" s="83" t="inlineStr">
        <is>
          <t>n/a</t>
        </is>
      </c>
      <c r="H209" s="83" t="inlineStr">
        <is>
          <t>n/a</t>
        </is>
      </c>
      <c r="I209" s="83" t="inlineStr">
        <is>
          <t>n/a</t>
        </is>
      </c>
      <c r="J209" s="83" t="inlineStr">
        <is>
          <t>n/a</t>
        </is>
      </c>
      <c r="K209" s="83" t="inlineStr">
        <is>
          <t>n/a</t>
        </is>
      </c>
      <c r="L209" s="83" t="inlineStr">
        <is>
          <t>n/a</t>
        </is>
      </c>
      <c r="M209" s="83" t="inlineStr">
        <is>
          <t>n/a</t>
        </is>
      </c>
      <c r="N209" s="83" t="inlineStr">
        <is>
          <t>n/a</t>
        </is>
      </c>
      <c r="O209" s="83" t="inlineStr">
        <is>
          <t>n/a</t>
        </is>
      </c>
      <c r="P209" s="83" t="inlineStr">
        <is>
          <t>n/a</t>
        </is>
      </c>
      <c r="Q209" s="83" t="inlineStr">
        <is>
          <t>n/a</t>
        </is>
      </c>
      <c r="R209" s="83" t="inlineStr">
        <is>
          <t>n/a</t>
        </is>
      </c>
      <c r="S209" s="83" t="inlineStr">
        <is>
          <t>n/a</t>
        </is>
      </c>
      <c r="T209" s="83" t="inlineStr">
        <is>
          <t>n/a</t>
        </is>
      </c>
      <c r="U209" s="83" t="inlineStr">
        <is>
          <t>n/a</t>
        </is>
      </c>
      <c r="V209" s="83" t="inlineStr">
        <is>
          <t>n/a</t>
        </is>
      </c>
      <c r="W209" s="83" t="inlineStr">
        <is>
          <t>n/a</t>
        </is>
      </c>
      <c r="X209" s="83" t="inlineStr">
        <is>
          <t>n/a</t>
        </is>
      </c>
      <c r="Y209" s="83" t="inlineStr">
        <is>
          <t>n/a</t>
        </is>
      </c>
      <c r="Z209" s="83" t="inlineStr">
        <is>
          <t>n/a</t>
        </is>
      </c>
      <c r="AA209" s="83" t="inlineStr">
        <is>
          <t>n/a</t>
        </is>
      </c>
      <c r="AB209" s="83" t="inlineStr">
        <is>
          <t>n/a</t>
        </is>
      </c>
      <c r="AC209" s="83" t="inlineStr">
        <is>
          <t>n/a</t>
        </is>
      </c>
      <c r="AD209" s="83" t="inlineStr">
        <is>
          <t>n/a</t>
        </is>
      </c>
      <c r="AE209" s="83" t="inlineStr">
        <is>
          <t>n/a</t>
        </is>
      </c>
      <c r="AF209" s="83" t="inlineStr">
        <is>
          <t>n/a</t>
        </is>
      </c>
      <c r="AG209" s="83" t="inlineStr">
        <is>
          <t>n/a</t>
        </is>
      </c>
      <c r="AH209" s="83" t="inlineStr">
        <is>
          <t>n/a</t>
        </is>
      </c>
      <c r="AI209" s="83" t="inlineStr">
        <is>
          <t>n/a</t>
        </is>
      </c>
      <c r="AJ209" s="83" t="inlineStr">
        <is>
          <t>n/a</t>
        </is>
      </c>
      <c r="AK209" s="83" t="inlineStr">
        <is>
          <t>n/a</t>
        </is>
      </c>
      <c r="AL209" s="83" t="inlineStr">
        <is>
          <t>n/a</t>
        </is>
      </c>
      <c r="AM209" s="83" t="inlineStr">
        <is>
          <t>n/a</t>
        </is>
      </c>
      <c r="AN209" s="83" t="inlineStr">
        <is>
          <t>n/a</t>
        </is>
      </c>
      <c r="AO209" s="83" t="inlineStr">
        <is>
          <t>n/a</t>
        </is>
      </c>
      <c r="AP209" s="83" t="inlineStr">
        <is>
          <t>n/a</t>
        </is>
      </c>
      <c r="AQ209" s="83" t="inlineStr">
        <is>
          <t>n/a</t>
        </is>
      </c>
      <c r="AR209" s="83" t="inlineStr">
        <is>
          <t>n/a</t>
        </is>
      </c>
      <c r="AS209" s="83" t="inlineStr">
        <is>
          <t>n/a</t>
        </is>
      </c>
      <c r="AT209" s="83" t="inlineStr">
        <is>
          <t>n/a</t>
        </is>
      </c>
      <c r="AU209" s="81" t="n">
        <v>14874</v>
      </c>
      <c r="AV209" s="81" t="n">
        <v>13205</v>
      </c>
      <c r="AW209" s="81" t="n">
        <v>14799</v>
      </c>
      <c r="AX209" s="81" t="n">
        <v>13054</v>
      </c>
      <c r="AY209" s="81" t="n">
        <v>15889</v>
      </c>
      <c r="AZ209" s="81" t="n">
        <v>11484</v>
      </c>
      <c r="BA209" s="81" t="n">
        <v>11164</v>
      </c>
      <c r="BB209" s="79">
        <f>9336+4611-515-3760</f>
        <v/>
      </c>
      <c r="BC209" s="79">
        <f>10678+3760</f>
        <v/>
      </c>
      <c r="BD209" s="79">
        <f>11219+934</f>
        <v/>
      </c>
      <c r="BE209" s="79">
        <f>13131+705</f>
        <v/>
      </c>
      <c r="BF209" s="79">
        <f>17490+305</f>
        <v/>
      </c>
      <c r="BG209" s="79">
        <f>21030+1148-(612-210-75-75)</f>
        <v/>
      </c>
      <c r="BH209" s="79">
        <f>17664+190</f>
        <v/>
      </c>
      <c r="BI209" s="81" t="n">
        <v>19335</v>
      </c>
      <c r="BJ209" s="79" t="n"/>
      <c r="BK209" s="79" t="n"/>
      <c r="BM209" s="83" t="inlineStr">
        <is>
          <t>n/a</t>
        </is>
      </c>
      <c r="BN209" s="83" t="inlineStr">
        <is>
          <t>n/a</t>
        </is>
      </c>
      <c r="BO209" s="83" t="inlineStr">
        <is>
          <t>n/a</t>
        </is>
      </c>
      <c r="BP209" s="83" t="inlineStr">
        <is>
          <t>n/a</t>
        </is>
      </c>
      <c r="BQ209" s="83" t="inlineStr">
        <is>
          <t>n/a</t>
        </is>
      </c>
      <c r="BR209" s="83" t="inlineStr">
        <is>
          <t>n/a</t>
        </is>
      </c>
      <c r="BS209" s="83" t="inlineStr">
        <is>
          <t>n/a</t>
        </is>
      </c>
      <c r="BT209" s="83" t="inlineStr">
        <is>
          <t>n/a</t>
        </is>
      </c>
      <c r="BU209" s="83" t="inlineStr">
        <is>
          <t>n/a</t>
        </is>
      </c>
      <c r="BV209" s="83" t="inlineStr">
        <is>
          <t>n/a</t>
        </is>
      </c>
      <c r="BW209" s="83" t="inlineStr">
        <is>
          <t>n/a</t>
        </is>
      </c>
      <c r="BX209" s="83" t="inlineStr">
        <is>
          <t>n/a</t>
        </is>
      </c>
      <c r="BY209" s="81" t="n">
        <v>28489</v>
      </c>
      <c r="BZ209" s="81" t="n">
        <v>32294</v>
      </c>
      <c r="CA209" s="81" t="n">
        <v>56946</v>
      </c>
      <c r="CB209" s="80">
        <f>+SUM(AZ209:BC209)</f>
        <v/>
      </c>
      <c r="CC209" s="80">
        <f>+SUM(BD209:BG209)</f>
        <v/>
      </c>
      <c r="CD209" s="80" t="n"/>
    </row>
    <row r="210" ht="13.5" customHeight="1">
      <c r="B210" t="inlineStr">
        <is>
          <t>Reality Labs</t>
        </is>
      </c>
      <c r="D210" s="85" t="inlineStr">
        <is>
          <t>n/a</t>
        </is>
      </c>
      <c r="E210" s="85" t="inlineStr">
        <is>
          <t>n/a</t>
        </is>
      </c>
      <c r="F210" s="85" t="inlineStr">
        <is>
          <t>n/a</t>
        </is>
      </c>
      <c r="G210" s="85" t="inlineStr">
        <is>
          <t>n/a</t>
        </is>
      </c>
      <c r="H210" s="85" t="inlineStr">
        <is>
          <t>n/a</t>
        </is>
      </c>
      <c r="I210" s="85" t="inlineStr">
        <is>
          <t>n/a</t>
        </is>
      </c>
      <c r="J210" s="85" t="inlineStr">
        <is>
          <t>n/a</t>
        </is>
      </c>
      <c r="K210" s="85" t="inlineStr">
        <is>
          <t>n/a</t>
        </is>
      </c>
      <c r="L210" s="85" t="inlineStr">
        <is>
          <t>n/a</t>
        </is>
      </c>
      <c r="M210" s="85" t="inlineStr">
        <is>
          <t>n/a</t>
        </is>
      </c>
      <c r="N210" s="85" t="inlineStr">
        <is>
          <t>n/a</t>
        </is>
      </c>
      <c r="O210" s="85" t="inlineStr">
        <is>
          <t>n/a</t>
        </is>
      </c>
      <c r="P210" s="85" t="inlineStr">
        <is>
          <t>n/a</t>
        </is>
      </c>
      <c r="Q210" s="85" t="inlineStr">
        <is>
          <t>n/a</t>
        </is>
      </c>
      <c r="R210" s="85" t="inlineStr">
        <is>
          <t>n/a</t>
        </is>
      </c>
      <c r="S210" s="85" t="inlineStr">
        <is>
          <t>n/a</t>
        </is>
      </c>
      <c r="T210" s="85" t="inlineStr">
        <is>
          <t>n/a</t>
        </is>
      </c>
      <c r="U210" s="85" t="inlineStr">
        <is>
          <t>n/a</t>
        </is>
      </c>
      <c r="V210" s="85" t="inlineStr">
        <is>
          <t>n/a</t>
        </is>
      </c>
      <c r="W210" s="85" t="inlineStr">
        <is>
          <t>n/a</t>
        </is>
      </c>
      <c r="X210" s="85" t="inlineStr">
        <is>
          <t>n/a</t>
        </is>
      </c>
      <c r="Y210" s="85" t="inlineStr">
        <is>
          <t>n/a</t>
        </is>
      </c>
      <c r="Z210" s="85" t="inlineStr">
        <is>
          <t>n/a</t>
        </is>
      </c>
      <c r="AA210" s="85" t="inlineStr">
        <is>
          <t>n/a</t>
        </is>
      </c>
      <c r="AB210" s="85" t="inlineStr">
        <is>
          <t>n/a</t>
        </is>
      </c>
      <c r="AC210" s="85" t="inlineStr">
        <is>
          <t>n/a</t>
        </is>
      </c>
      <c r="AD210" s="85" t="inlineStr">
        <is>
          <t>n/a</t>
        </is>
      </c>
      <c r="AE210" s="85" t="inlineStr">
        <is>
          <t>n/a</t>
        </is>
      </c>
      <c r="AF210" s="85" t="inlineStr">
        <is>
          <t>n/a</t>
        </is>
      </c>
      <c r="AG210" s="85" t="inlineStr">
        <is>
          <t>n/a</t>
        </is>
      </c>
      <c r="AH210" s="85" t="inlineStr">
        <is>
          <t>n/a</t>
        </is>
      </c>
      <c r="AI210" s="85" t="inlineStr">
        <is>
          <t>n/a</t>
        </is>
      </c>
      <c r="AJ210" s="85" t="inlineStr">
        <is>
          <t>n/a</t>
        </is>
      </c>
      <c r="AK210" s="85" t="inlineStr">
        <is>
          <t>n/a</t>
        </is>
      </c>
      <c r="AL210" s="85" t="inlineStr">
        <is>
          <t>n/a</t>
        </is>
      </c>
      <c r="AM210" s="85" t="inlineStr">
        <is>
          <t>n/a</t>
        </is>
      </c>
      <c r="AN210" s="85" t="inlineStr">
        <is>
          <t>n/a</t>
        </is>
      </c>
      <c r="AO210" s="85" t="inlineStr">
        <is>
          <t>n/a</t>
        </is>
      </c>
      <c r="AP210" s="85" t="inlineStr">
        <is>
          <t>n/a</t>
        </is>
      </c>
      <c r="AQ210" s="85" t="inlineStr">
        <is>
          <t>n/a</t>
        </is>
      </c>
      <c r="AR210" s="85" t="inlineStr">
        <is>
          <t>n/a</t>
        </is>
      </c>
      <c r="AS210" s="85" t="inlineStr">
        <is>
          <t>n/a</t>
        </is>
      </c>
      <c r="AT210" s="85" t="inlineStr">
        <is>
          <t>n/a</t>
        </is>
      </c>
      <c r="AU210" s="82" t="n">
        <v>-2099</v>
      </c>
      <c r="AV210" s="82" t="n">
        <v>-1827</v>
      </c>
      <c r="AW210" s="82" t="n">
        <v>-2432</v>
      </c>
      <c r="AX210" s="82" t="n">
        <v>-2631</v>
      </c>
      <c r="AY210" s="82" t="n">
        <v>-3304</v>
      </c>
      <c r="AZ210" s="82" t="n">
        <v>-2960</v>
      </c>
      <c r="BA210" s="82" t="n">
        <v>-2806</v>
      </c>
      <c r="BB210" s="71">
        <f>-3672+515-440</f>
        <v/>
      </c>
      <c r="BC210" s="71">
        <f>-4279+440</f>
        <v/>
      </c>
      <c r="BD210" s="71">
        <f>-3992+210</f>
        <v/>
      </c>
      <c r="BE210" s="71">
        <f>-3739+75</f>
        <v/>
      </c>
      <c r="BF210" s="71">
        <f>-3742+75</f>
        <v/>
      </c>
      <c r="BG210" s="71">
        <f>-4646+(612-210-75-75)</f>
        <v/>
      </c>
      <c r="BH210" s="71">
        <f>-3846+56</f>
        <v/>
      </c>
      <c r="BI210" s="82" t="n">
        <v>-4488</v>
      </c>
      <c r="BJ210" s="71" t="n"/>
      <c r="BK210" s="71" t="n"/>
      <c r="BM210" s="85" t="inlineStr">
        <is>
          <t>n/a</t>
        </is>
      </c>
      <c r="BN210" s="85" t="inlineStr">
        <is>
          <t>n/a</t>
        </is>
      </c>
      <c r="BO210" s="85" t="inlineStr">
        <is>
          <t>n/a</t>
        </is>
      </c>
      <c r="BP210" s="85" t="inlineStr">
        <is>
          <t>n/a</t>
        </is>
      </c>
      <c r="BQ210" s="85" t="inlineStr">
        <is>
          <t>n/a</t>
        </is>
      </c>
      <c r="BR210" s="85" t="inlineStr">
        <is>
          <t>n/a</t>
        </is>
      </c>
      <c r="BS210" s="85" t="inlineStr">
        <is>
          <t>n/a</t>
        </is>
      </c>
      <c r="BT210" s="85" t="inlineStr">
        <is>
          <t>n/a</t>
        </is>
      </c>
      <c r="BU210" s="85" t="inlineStr">
        <is>
          <t>n/a</t>
        </is>
      </c>
      <c r="BV210" s="85" t="inlineStr">
        <is>
          <t>n/a</t>
        </is>
      </c>
      <c r="BW210" s="85" t="inlineStr">
        <is>
          <t>n/a</t>
        </is>
      </c>
      <c r="BX210" s="85" t="inlineStr">
        <is>
          <t>n/a</t>
        </is>
      </c>
      <c r="BY210" s="82" t="n">
        <v>-4503</v>
      </c>
      <c r="BZ210" s="82" t="n">
        <v>-6623</v>
      </c>
      <c r="CA210" s="82" t="n">
        <v>-10193</v>
      </c>
      <c r="CB210" s="72">
        <f>+SUM(AZ210:BC210)</f>
        <v/>
      </c>
      <c r="CC210" s="72">
        <f>+SUM(BD210:BG210)</f>
        <v/>
      </c>
      <c r="CD210" s="72" t="n"/>
    </row>
    <row r="211" customFormat="1" s="44">
      <c r="B211" s="110" t="inlineStr">
        <is>
          <t>Total Income from Operations</t>
        </is>
      </c>
      <c r="D211" s="84">
        <f>+IFERROR(D209+D210,"n/a")</f>
        <v/>
      </c>
      <c r="E211" s="84">
        <f>+IFERROR(E209+E210,"n/a")</f>
        <v/>
      </c>
      <c r="F211" s="84">
        <f>+IFERROR(F209+F210,"n/a")</f>
        <v/>
      </c>
      <c r="G211" s="84">
        <f>+IFERROR(G209+G210,"n/a")</f>
        <v/>
      </c>
      <c r="H211" s="84">
        <f>+IFERROR(H209+H210,"n/a")</f>
        <v/>
      </c>
      <c r="I211" s="84">
        <f>+IFERROR(I209+I210,"n/a")</f>
        <v/>
      </c>
      <c r="J211" s="84">
        <f>+IFERROR(J209+J210,"n/a")</f>
        <v/>
      </c>
      <c r="K211" s="84">
        <f>+IFERROR(K209+K210,"n/a")</f>
        <v/>
      </c>
      <c r="L211" s="84">
        <f>+IFERROR(L209+L210,"n/a")</f>
        <v/>
      </c>
      <c r="M211" s="84">
        <f>+IFERROR(M209+M210,"n/a")</f>
        <v/>
      </c>
      <c r="N211" s="84">
        <f>+IFERROR(N209+N210,"n/a")</f>
        <v/>
      </c>
      <c r="O211" s="84">
        <f>+IFERROR(O209+O210,"n/a")</f>
        <v/>
      </c>
      <c r="P211" s="84">
        <f>+IFERROR(P209+P210,"n/a")</f>
        <v/>
      </c>
      <c r="Q211" s="84">
        <f>+IFERROR(Q209+Q210,"n/a")</f>
        <v/>
      </c>
      <c r="R211" s="84">
        <f>+IFERROR(R209+R210,"n/a")</f>
        <v/>
      </c>
      <c r="S211" s="84">
        <f>+IFERROR(S209+S210,"n/a")</f>
        <v/>
      </c>
      <c r="T211" s="84">
        <f>+IFERROR(T209+T210,"n/a")</f>
        <v/>
      </c>
      <c r="U211" s="84">
        <f>+IFERROR(U209+U210,"n/a")</f>
        <v/>
      </c>
      <c r="V211" s="84">
        <f>+IFERROR(V209+V210,"n/a")</f>
        <v/>
      </c>
      <c r="W211" s="84">
        <f>+IFERROR(W209+W210,"n/a")</f>
        <v/>
      </c>
      <c r="X211" s="84">
        <f>+IFERROR(X209+X210,"n/a")</f>
        <v/>
      </c>
      <c r="Y211" s="84">
        <f>+IFERROR(Y209+Y210,"n/a")</f>
        <v/>
      </c>
      <c r="Z211" s="84">
        <f>+IFERROR(Z209+Z210,"n/a")</f>
        <v/>
      </c>
      <c r="AA211" s="84">
        <f>+IFERROR(AA209+AA210,"n/a")</f>
        <v/>
      </c>
      <c r="AB211" s="84">
        <f>+IFERROR(AB209+AB210,"n/a")</f>
        <v/>
      </c>
      <c r="AC211" s="84">
        <f>+IFERROR(AC209+AC210,"n/a")</f>
        <v/>
      </c>
      <c r="AD211" s="84">
        <f>+IFERROR(AD209+AD210,"n/a")</f>
        <v/>
      </c>
      <c r="AE211" s="84">
        <f>+IFERROR(AE209+AE210,"n/a")</f>
        <v/>
      </c>
      <c r="AF211" s="84">
        <f>+IFERROR(AF209+AF210,"n/a")</f>
        <v/>
      </c>
      <c r="AG211" s="84">
        <f>+IFERROR(AG209+AG210,"n/a")</f>
        <v/>
      </c>
      <c r="AH211" s="84">
        <f>+IFERROR(AH209+AH210,"n/a")</f>
        <v/>
      </c>
      <c r="AI211" s="84">
        <f>+IFERROR(AI209+AI210,"n/a")</f>
        <v/>
      </c>
      <c r="AJ211" s="84">
        <f>+IFERROR(AJ209+AJ210,"n/a")</f>
        <v/>
      </c>
      <c r="AK211" s="84">
        <f>+IFERROR(AK209+AK210,"n/a")</f>
        <v/>
      </c>
      <c r="AL211" s="84">
        <f>+IFERROR(AL209+AL210,"n/a")</f>
        <v/>
      </c>
      <c r="AM211" s="84">
        <f>+IFERROR(AM209+AM210,"n/a")</f>
        <v/>
      </c>
      <c r="AN211" s="84">
        <f>+IFERROR(AN209+AN210,"n/a")</f>
        <v/>
      </c>
      <c r="AO211" s="84">
        <f>+IFERROR(AO209+AO210,"n/a")</f>
        <v/>
      </c>
      <c r="AP211" s="84">
        <f>+IFERROR(AP209+AP210,"n/a")</f>
        <v/>
      </c>
      <c r="AQ211" s="84">
        <f>+IFERROR(AQ209+AQ210,"n/a")</f>
        <v/>
      </c>
      <c r="AR211" s="111">
        <f>SUM(AR209:AR210)</f>
        <v/>
      </c>
      <c r="AS211" s="84">
        <f>+IFERROR(AS209+AS210,"n/a")</f>
        <v/>
      </c>
      <c r="AT211" s="84">
        <f>+IFERROR(AT209+AT210,"n/a")</f>
        <v/>
      </c>
      <c r="AU211" s="111">
        <f>SUM(AU209:AU210)</f>
        <v/>
      </c>
      <c r="AV211" s="111">
        <f>SUM(AV209:AV210)</f>
        <v/>
      </c>
      <c r="AW211" s="111">
        <f>SUM(AW209:AW210)</f>
        <v/>
      </c>
      <c r="AX211" s="111">
        <f>SUM(AX209:AX210)</f>
        <v/>
      </c>
      <c r="AY211" s="111">
        <f>SUM(AY209:AY210)</f>
        <v/>
      </c>
      <c r="AZ211" s="111">
        <f>SUM(AZ209:AZ210)</f>
        <v/>
      </c>
      <c r="BA211" s="111">
        <f>SUM(BA209:BA210)</f>
        <v/>
      </c>
      <c r="BB211" s="111">
        <f>SUM(BB209:BB210)</f>
        <v/>
      </c>
      <c r="BC211" s="111">
        <f>SUM(BC209:BC210)</f>
        <v/>
      </c>
      <c r="BD211" s="111">
        <f>SUM(BD209:BD210)</f>
        <v/>
      </c>
      <c r="BE211" s="111">
        <f>SUM(BE209:BE210)</f>
        <v/>
      </c>
      <c r="BF211" s="111">
        <f>SUM(BF209:BF210)</f>
        <v/>
      </c>
      <c r="BG211" s="111">
        <f>SUM(BG209:BG210)</f>
        <v/>
      </c>
      <c r="BH211" s="111">
        <f>SUM(BH209:BH210)</f>
        <v/>
      </c>
      <c r="BI211" s="111">
        <f>SUM(BI209:BI210)</f>
        <v/>
      </c>
      <c r="BJ211" s="111" t="n"/>
      <c r="BK211" s="111" t="n"/>
      <c r="BM211" s="84">
        <f>+IFERROR(BM209+BM210,"n/a")</f>
        <v/>
      </c>
      <c r="BN211" s="84">
        <f>+IFERROR(BN209+BN210,"n/a")</f>
        <v/>
      </c>
      <c r="BO211" s="84">
        <f>+IFERROR(BO209+BO210,"n/a")</f>
        <v/>
      </c>
      <c r="BP211" s="84">
        <f>+IFERROR(BP209+BP210,"n/a")</f>
        <v/>
      </c>
      <c r="BQ211" s="84">
        <f>+IFERROR(BQ209+BQ210,"n/a")</f>
        <v/>
      </c>
      <c r="BR211" s="84">
        <f>+IFERROR(BR209+BR210,"n/a")</f>
        <v/>
      </c>
      <c r="BS211" s="84">
        <f>+IFERROR(BS209+BS210,"n/a")</f>
        <v/>
      </c>
      <c r="BT211" s="84">
        <f>+IFERROR(BT209+BT210,"n/a")</f>
        <v/>
      </c>
      <c r="BU211" s="84">
        <f>+IFERROR(BU209+BU210,"n/a")</f>
        <v/>
      </c>
      <c r="BV211" s="84">
        <f>+IFERROR(BV209+BV210,"n/a")</f>
        <v/>
      </c>
      <c r="BW211" s="84">
        <f>+IFERROR(BW209+BW210,"n/a")</f>
        <v/>
      </c>
      <c r="BX211" s="84">
        <f>+IFERROR(BX209+BX210,"n/a")</f>
        <v/>
      </c>
      <c r="BY211" s="111">
        <f>SUM(BY209:BY210)</f>
        <v/>
      </c>
      <c r="BZ211" s="111">
        <f>SUM(BZ209:BZ210)</f>
        <v/>
      </c>
      <c r="CA211" s="111">
        <f>SUM(CA209:CA210)</f>
        <v/>
      </c>
      <c r="CB211" s="118">
        <f>+SUM(AZ211:BC211)</f>
        <v/>
      </c>
      <c r="CC211" s="118">
        <f>+SUM(BD211:BG211)</f>
        <v/>
      </c>
      <c r="CD211" s="118" t="n"/>
    </row>
    <row r="212">
      <c r="B212" s="70" t="n"/>
      <c r="H212" s="49" t="n"/>
      <c r="I212" s="49" t="n"/>
      <c r="J212" s="49" t="n"/>
      <c r="K212" s="49" t="n"/>
      <c r="L212" s="49" t="n"/>
      <c r="AB212" s="49" t="n"/>
      <c r="AC212" s="49" t="n"/>
      <c r="AD212" s="49" t="n"/>
      <c r="BE212" s="64" t="n"/>
      <c r="BQ212" s="49" t="n"/>
    </row>
    <row r="213">
      <c r="B213" s="62" t="inlineStr">
        <is>
          <t>Y/Y % Change</t>
        </is>
      </c>
      <c r="H213" s="49" t="n"/>
      <c r="I213" s="49" t="n"/>
      <c r="J213" s="49" t="n"/>
      <c r="K213" s="49" t="n"/>
      <c r="L213" s="49" t="n"/>
      <c r="AB213" s="49" t="n"/>
      <c r="AC213" s="49" t="n"/>
      <c r="AD213" s="49" t="n"/>
      <c r="BQ213" s="49" t="n"/>
    </row>
    <row r="214">
      <c r="B214" s="60" t="inlineStr">
        <is>
          <t>Family of Apps</t>
        </is>
      </c>
      <c r="H214" s="320">
        <f>+IFERROR(H209/D209-1,"n/a")</f>
        <v/>
      </c>
      <c r="I214" s="320">
        <f>+IFERROR(I209/E209-1,"n/a")</f>
        <v/>
      </c>
      <c r="J214" s="320">
        <f>+IFERROR(J209/F209-1,"n/a")</f>
        <v/>
      </c>
      <c r="K214" s="320">
        <f>+IFERROR(K209/G209-1,"n/a")</f>
        <v/>
      </c>
      <c r="L214" s="320">
        <f>+IFERROR(L209/H209-1,"n/a")</f>
        <v/>
      </c>
      <c r="M214" s="320">
        <f>+IFERROR(M209/I209-1,"n/a")</f>
        <v/>
      </c>
      <c r="N214" s="320">
        <f>+IFERROR(N209/J209-1,"n/a")</f>
        <v/>
      </c>
      <c r="O214" s="320">
        <f>+IFERROR(O209/K209-1,"n/a")</f>
        <v/>
      </c>
      <c r="P214" s="320">
        <f>+IFERROR(P209/L209-1,"n/a")</f>
        <v/>
      </c>
      <c r="Q214" s="320">
        <f>+IFERROR(Q209/M209-1,"n/a")</f>
        <v/>
      </c>
      <c r="R214" s="320">
        <f>+IFERROR(R209/N209-1,"n/a")</f>
        <v/>
      </c>
      <c r="S214" s="320">
        <f>+IFERROR(S209/O209-1,"n/a")</f>
        <v/>
      </c>
      <c r="T214" s="320">
        <f>+IFERROR(T209/P209-1,"n/a")</f>
        <v/>
      </c>
      <c r="U214" s="320">
        <f>+IFERROR(U209/Q209-1,"n/a")</f>
        <v/>
      </c>
      <c r="V214" s="320">
        <f>+IFERROR(V209/R209-1,"n/a")</f>
        <v/>
      </c>
      <c r="W214" s="320">
        <f>+IFERROR(W209/S209-1,"n/a")</f>
        <v/>
      </c>
      <c r="X214" s="320">
        <f>+IFERROR(X209/T209-1,"n/a")</f>
        <v/>
      </c>
      <c r="Y214" s="320">
        <f>+IFERROR(Y209/U209-1,"n/a")</f>
        <v/>
      </c>
      <c r="Z214" s="320">
        <f>+IFERROR(Z209/V209-1,"n/a")</f>
        <v/>
      </c>
      <c r="AA214" s="320">
        <f>+IFERROR(AA209/W209-1,"n/a")</f>
        <v/>
      </c>
      <c r="AB214" s="320">
        <f>+IFERROR(AB209/X209-1,"n/a")</f>
        <v/>
      </c>
      <c r="AC214" s="320">
        <f>+IFERROR(AC209/Y209-1,"n/a")</f>
        <v/>
      </c>
      <c r="AD214" s="320">
        <f>+IFERROR(AD209/Z209-1,"n/a")</f>
        <v/>
      </c>
      <c r="AE214" s="320">
        <f>+IFERROR(AE209/AA209-1,"n/a")</f>
        <v/>
      </c>
      <c r="AF214" s="320">
        <f>+IFERROR(AF209/AB209-1,"n/a")</f>
        <v/>
      </c>
      <c r="AG214" s="320">
        <f>+IFERROR(AG209/AC209-1,"n/a")</f>
        <v/>
      </c>
      <c r="AH214" s="320">
        <f>+IFERROR(AH209/AD209-1,"n/a")</f>
        <v/>
      </c>
      <c r="AI214" s="320">
        <f>+IFERROR(AI209/AE209-1,"n/a")</f>
        <v/>
      </c>
      <c r="AJ214" s="320">
        <f>+IFERROR(AJ209/AF209-1,"n/a")</f>
        <v/>
      </c>
      <c r="AK214" s="320">
        <f>+IFERROR(AK209/AG209-1,"n/a")</f>
        <v/>
      </c>
      <c r="AL214" s="320">
        <f>+IFERROR(AL209/AH209-1,"n/a")</f>
        <v/>
      </c>
      <c r="AM214" s="320">
        <f>+IFERROR(AM209/AI209-1,"n/a")</f>
        <v/>
      </c>
      <c r="AN214" s="320">
        <f>+IFERROR(AN209/AJ209-1,"n/a")</f>
        <v/>
      </c>
      <c r="AO214" s="320">
        <f>+IFERROR(AO209/AK209-1,"n/a")</f>
        <v/>
      </c>
      <c r="AP214" s="320">
        <f>+IFERROR(AP209/AL209-1,"n/a")</f>
        <v/>
      </c>
      <c r="AQ214" s="320">
        <f>+IFERROR(AQ209/AM209-1,"n/a")</f>
        <v/>
      </c>
      <c r="AR214" s="320">
        <f>+IFERROR(AR209/AN209-1,"n/a")</f>
        <v/>
      </c>
      <c r="AS214" s="320">
        <f>+IFERROR(AS209/AO209-1,"n/a")</f>
        <v/>
      </c>
      <c r="AT214" s="320">
        <f>+IFERROR(AT209/AP209-1,"n/a")</f>
        <v/>
      </c>
      <c r="AU214" s="320">
        <f>+IFERROR(AU209/AQ209-1,"n/a")</f>
        <v/>
      </c>
      <c r="AV214" s="320">
        <f>+IFERROR(AV209/AR209-1,"n/a")</f>
        <v/>
      </c>
      <c r="AW214" s="320">
        <f>+IFERROR(AW209/AS209-1,"n/a")</f>
        <v/>
      </c>
      <c r="AX214" s="320">
        <f>+IFERROR(AX209/AT209-1,"n/a")</f>
        <v/>
      </c>
      <c r="AY214" s="320">
        <f>+IFERROR(AY209/AU209-1,"n/a")</f>
        <v/>
      </c>
      <c r="AZ214" s="320">
        <f>+IFERROR(AZ209/AV209-1,"n/a")</f>
        <v/>
      </c>
      <c r="BA214" s="320">
        <f>+IFERROR(BA209/AW209-1,"n/a")</f>
        <v/>
      </c>
      <c r="BB214" s="320">
        <f>+IFERROR(BB209/AX209-1,"n/a")</f>
        <v/>
      </c>
      <c r="BC214" s="320">
        <f>+IFERROR(BC209/AY209-1,"n/a")</f>
        <v/>
      </c>
      <c r="BD214" s="320">
        <f>+IFERROR(BD209/AZ209-1,"n/a")</f>
        <v/>
      </c>
      <c r="BE214" s="320">
        <f>+IFERROR(BE209/BA209-1,"n/a")</f>
        <v/>
      </c>
      <c r="BF214" s="320">
        <f>+IFERROR(BF209/BB209-1,"n/a")</f>
        <v/>
      </c>
      <c r="BG214" s="320">
        <f>+IFERROR(BG209/BC209-1,"n/a")</f>
        <v/>
      </c>
      <c r="BH214" s="320">
        <f>+IFERROR(BH209/BD209-1,"n/a")</f>
        <v/>
      </c>
      <c r="BI214" s="320">
        <f>+IFERROR(BI209/BE209-1,"n/a")</f>
        <v/>
      </c>
      <c r="BJ214" s="320" t="n"/>
      <c r="BK214" s="320" t="n"/>
      <c r="BN214" s="320">
        <f>+IFERROR(BN209/BM209-1,"n/a")</f>
        <v/>
      </c>
      <c r="BO214" s="320">
        <f>+IFERROR(BO209/BN209-1,"n/a")</f>
        <v/>
      </c>
      <c r="BP214" s="320">
        <f>+IFERROR(BP209/BO209-1,"n/a")</f>
        <v/>
      </c>
      <c r="BQ214" s="320">
        <f>+IFERROR(BQ209/BP209-1,"n/a")</f>
        <v/>
      </c>
      <c r="BR214" s="320">
        <f>+IFERROR(BR209/BQ209-1,"n/a")</f>
        <v/>
      </c>
      <c r="BS214" s="320">
        <f>+IFERROR(BS209/BR209-1,"n/a")</f>
        <v/>
      </c>
      <c r="BT214" s="320">
        <f>+IFERROR(BT209/BS209-1,"n/a")</f>
        <v/>
      </c>
      <c r="BU214" s="320">
        <f>+IFERROR(BU209/BT209-1,"n/a")</f>
        <v/>
      </c>
      <c r="BV214" s="320">
        <f>+IFERROR(BV209/BU209-1,"n/a")</f>
        <v/>
      </c>
      <c r="BW214" s="320">
        <f>+IFERROR(BW209/BV209-1,"n/a")</f>
        <v/>
      </c>
      <c r="BX214" s="320">
        <f>+IFERROR(BX209/BW209-1,"n/a")</f>
        <v/>
      </c>
      <c r="BY214" s="320">
        <f>+IFERROR(BY209/BX209-1,"n/a")</f>
        <v/>
      </c>
      <c r="BZ214" s="320">
        <f>+IFERROR(BZ209/BY209-1,"n/a")</f>
        <v/>
      </c>
      <c r="CA214" s="320">
        <f>+IFERROR(CA209/BZ209-1,"n/a")</f>
        <v/>
      </c>
      <c r="CB214" s="320">
        <f>+IFERROR(CB209/CA209-1,"n/a")</f>
        <v/>
      </c>
      <c r="CC214" s="320">
        <f>+IFERROR(CC209/CB209-1,"n/a")</f>
        <v/>
      </c>
      <c r="CD214" s="320" t="n"/>
    </row>
    <row r="215" ht="13.5" customHeight="1">
      <c r="B215" s="60" t="inlineStr">
        <is>
          <t>Reality Labs</t>
        </is>
      </c>
      <c r="H215" s="317">
        <f>+IFERROR(H210/D210-1,"n/a")</f>
        <v/>
      </c>
      <c r="I215" s="317">
        <f>+IFERROR(I210/E210-1,"n/a")</f>
        <v/>
      </c>
      <c r="J215" s="317">
        <f>+IFERROR(J210/F210-1,"n/a")</f>
        <v/>
      </c>
      <c r="K215" s="317">
        <f>+IFERROR(K210/G210-1,"n/a")</f>
        <v/>
      </c>
      <c r="L215" s="317">
        <f>+IFERROR(L210/H210-1,"n/a")</f>
        <v/>
      </c>
      <c r="M215" s="317">
        <f>+IFERROR(M210/I210-1,"n/a")</f>
        <v/>
      </c>
      <c r="N215" s="317">
        <f>+IFERROR(N210/J210-1,"n/a")</f>
        <v/>
      </c>
      <c r="O215" s="317">
        <f>+IFERROR(O210/K210-1,"n/a")</f>
        <v/>
      </c>
      <c r="P215" s="317">
        <f>+IFERROR(P210/L210-1,"n/a")</f>
        <v/>
      </c>
      <c r="Q215" s="317">
        <f>+IFERROR(Q210/M210-1,"n/a")</f>
        <v/>
      </c>
      <c r="R215" s="317">
        <f>+IFERROR(R210/N210-1,"n/a")</f>
        <v/>
      </c>
      <c r="S215" s="317">
        <f>+IFERROR(S210/O210-1,"n/a")</f>
        <v/>
      </c>
      <c r="T215" s="317">
        <f>+IFERROR(T210/P210-1,"n/a")</f>
        <v/>
      </c>
      <c r="U215" s="317">
        <f>+IFERROR(U210/Q210-1,"n/a")</f>
        <v/>
      </c>
      <c r="V215" s="317">
        <f>+IFERROR(V210/R210-1,"n/a")</f>
        <v/>
      </c>
      <c r="W215" s="317">
        <f>+IFERROR(W210/S210-1,"n/a")</f>
        <v/>
      </c>
      <c r="X215" s="317">
        <f>+IFERROR(X210/T210-1,"n/a")</f>
        <v/>
      </c>
      <c r="Y215" s="317">
        <f>+IFERROR(Y210/U210-1,"n/a")</f>
        <v/>
      </c>
      <c r="Z215" s="317">
        <f>+IFERROR(Z210/V210-1,"n/a")</f>
        <v/>
      </c>
      <c r="AA215" s="317">
        <f>+IFERROR(AA210/W210-1,"n/a")</f>
        <v/>
      </c>
      <c r="AB215" s="317">
        <f>+IFERROR(AB210/X210-1,"n/a")</f>
        <v/>
      </c>
      <c r="AC215" s="317">
        <f>+IFERROR(AC210/Y210-1,"n/a")</f>
        <v/>
      </c>
      <c r="AD215" s="317">
        <f>+IFERROR(AD210/Z210-1,"n/a")</f>
        <v/>
      </c>
      <c r="AE215" s="317">
        <f>+IFERROR(AE210/AA210-1,"n/a")</f>
        <v/>
      </c>
      <c r="AF215" s="317">
        <f>+IFERROR(AF210/AB210-1,"n/a")</f>
        <v/>
      </c>
      <c r="AG215" s="317">
        <f>+IFERROR(AG210/AC210-1,"n/a")</f>
        <v/>
      </c>
      <c r="AH215" s="317">
        <f>+IFERROR(AH210/AD210-1,"n/a")</f>
        <v/>
      </c>
      <c r="AI215" s="317">
        <f>+IFERROR(AI210/AE210-1,"n/a")</f>
        <v/>
      </c>
      <c r="AJ215" s="317">
        <f>+IFERROR(AJ210/AF210-1,"n/a")</f>
        <v/>
      </c>
      <c r="AK215" s="317">
        <f>+IFERROR(AK210/AG210-1,"n/a")</f>
        <v/>
      </c>
      <c r="AL215" s="317">
        <f>+IFERROR(AL210/AH210-1,"n/a")</f>
        <v/>
      </c>
      <c r="AM215" s="317">
        <f>+IFERROR(AM210/AI210-1,"n/a")</f>
        <v/>
      </c>
      <c r="AN215" s="317">
        <f>+IFERROR(AN210/AJ210-1,"n/a")</f>
        <v/>
      </c>
      <c r="AO215" s="317">
        <f>+IFERROR(AO210/AK210-1,"n/a")</f>
        <v/>
      </c>
      <c r="AP215" s="317">
        <f>+IFERROR(AP210/AL210-1,"n/a")</f>
        <v/>
      </c>
      <c r="AQ215" s="317">
        <f>+IFERROR(AQ210/AM210-1,"n/a")</f>
        <v/>
      </c>
      <c r="AR215" s="317">
        <f>+IFERROR(AR210/AN210-1,"n/a")</f>
        <v/>
      </c>
      <c r="AS215" s="317">
        <f>+IFERROR(AS210/AO210-1,"n/a")</f>
        <v/>
      </c>
      <c r="AT215" s="317">
        <f>+IFERROR(AT210/AP210-1,"n/a")</f>
        <v/>
      </c>
      <c r="AU215" s="317">
        <f>+IFERROR(AU210/AQ210-1,"n/a")</f>
        <v/>
      </c>
      <c r="AV215" s="317">
        <f>+IFERROR(AV210/AR210-1,"n/a")</f>
        <v/>
      </c>
      <c r="AW215" s="317">
        <f>+IFERROR(AW210/AS210-1,"n/a")</f>
        <v/>
      </c>
      <c r="AX215" s="317">
        <f>+IFERROR(AX210/AT210-1,"n/a")</f>
        <v/>
      </c>
      <c r="AY215" s="317">
        <f>+IFERROR(AY210/AU210-1,"n/a")</f>
        <v/>
      </c>
      <c r="AZ215" s="317">
        <f>+IFERROR(AZ210/AV210-1,"n/a")</f>
        <v/>
      </c>
      <c r="BA215" s="317">
        <f>+IFERROR(BA210/AW210-1,"n/a")</f>
        <v/>
      </c>
      <c r="BB215" s="317">
        <f>+IFERROR(BB210/AX210-1,"n/a")</f>
        <v/>
      </c>
      <c r="BC215" s="317">
        <f>+IFERROR(BC210/AY210-1,"n/a")</f>
        <v/>
      </c>
      <c r="BD215" s="317">
        <f>+IFERROR(BD210/AZ210-1,"n/a")</f>
        <v/>
      </c>
      <c r="BE215" s="317">
        <f>+IFERROR(BE210/BA210-1,"n/a")</f>
        <v/>
      </c>
      <c r="BF215" s="317">
        <f>+IFERROR(BF210/BB210-1,"n/a")</f>
        <v/>
      </c>
      <c r="BG215" s="317">
        <f>+IFERROR(BG210/BC210-1,"n/a")</f>
        <v/>
      </c>
      <c r="BH215" s="317">
        <f>+IFERROR(BH210/BD210-1,"n/a")</f>
        <v/>
      </c>
      <c r="BI215" s="317">
        <f>+IFERROR(BI210/BE210-1,"n/a")</f>
        <v/>
      </c>
      <c r="BJ215" s="317" t="n"/>
      <c r="BK215" s="317" t="n"/>
      <c r="BN215" s="317">
        <f>+IFERROR(BN210/BM210-1,"n/a")</f>
        <v/>
      </c>
      <c r="BO215" s="317">
        <f>+IFERROR(BO210/BN210-1,"n/a")</f>
        <v/>
      </c>
      <c r="BP215" s="317">
        <f>+IFERROR(BP210/BO210-1,"n/a")</f>
        <v/>
      </c>
      <c r="BQ215" s="317">
        <f>+IFERROR(BQ210/BP210-1,"n/a")</f>
        <v/>
      </c>
      <c r="BR215" s="317">
        <f>+IFERROR(BR210/BQ210-1,"n/a")</f>
        <v/>
      </c>
      <c r="BS215" s="317">
        <f>+IFERROR(BS210/BR210-1,"n/a")</f>
        <v/>
      </c>
      <c r="BT215" s="317">
        <f>+IFERROR(BT210/BS210-1,"n/a")</f>
        <v/>
      </c>
      <c r="BU215" s="317">
        <f>+IFERROR(BU210/BT210-1,"n/a")</f>
        <v/>
      </c>
      <c r="BV215" s="317">
        <f>+IFERROR(BV210/BU210-1,"n/a")</f>
        <v/>
      </c>
      <c r="BW215" s="317">
        <f>+IFERROR(BW210/BV210-1,"n/a")</f>
        <v/>
      </c>
      <c r="BX215" s="317">
        <f>+IFERROR(BX210/BW210-1,"n/a")</f>
        <v/>
      </c>
      <c r="BY215" s="317">
        <f>+IFERROR(BY210/BX210-1,"n/a")</f>
        <v/>
      </c>
      <c r="BZ215" s="317">
        <f>+IFERROR(BZ210/BY210-1,"n/a")</f>
        <v/>
      </c>
      <c r="CA215" s="317">
        <f>+IFERROR(CA210/BZ210-1,"n/a")</f>
        <v/>
      </c>
      <c r="CB215" s="317">
        <f>+IFERROR(CB210/CA210-1,"n/a")</f>
        <v/>
      </c>
      <c r="CC215" s="317">
        <f>+IFERROR(CC210/CB210-1,"n/a")</f>
        <v/>
      </c>
      <c r="CD215" s="317" t="n"/>
    </row>
    <row r="216">
      <c r="B216" s="101" t="inlineStr">
        <is>
          <t>Total Income from Operations</t>
        </is>
      </c>
      <c r="H216" s="320">
        <f>+IFERROR(H211/D211-1,"n/a")</f>
        <v/>
      </c>
      <c r="I216" s="320">
        <f>+IFERROR(I211/E211-1,"n/a")</f>
        <v/>
      </c>
      <c r="J216" s="320">
        <f>+IFERROR(J211/F211-1,"n/a")</f>
        <v/>
      </c>
      <c r="K216" s="320">
        <f>+IFERROR(K211/G211-1,"n/a")</f>
        <v/>
      </c>
      <c r="L216" s="320">
        <f>+IFERROR(L211/H211-1,"n/a")</f>
        <v/>
      </c>
      <c r="M216" s="320">
        <f>+IFERROR(M211/I211-1,"n/a")</f>
        <v/>
      </c>
      <c r="N216" s="320">
        <f>+IFERROR(N211/J211-1,"n/a")</f>
        <v/>
      </c>
      <c r="O216" s="320">
        <f>+IFERROR(O211/K211-1,"n/a")</f>
        <v/>
      </c>
      <c r="P216" s="320">
        <f>+IFERROR(P211/L211-1,"n/a")</f>
        <v/>
      </c>
      <c r="Q216" s="320">
        <f>+IFERROR(Q211/M211-1,"n/a")</f>
        <v/>
      </c>
      <c r="R216" s="320">
        <f>+IFERROR(R211/N211-1,"n/a")</f>
        <v/>
      </c>
      <c r="S216" s="320">
        <f>+IFERROR(S211/O211-1,"n/a")</f>
        <v/>
      </c>
      <c r="T216" s="320">
        <f>+IFERROR(T211/P211-1,"n/a")</f>
        <v/>
      </c>
      <c r="U216" s="320">
        <f>+IFERROR(U211/Q211-1,"n/a")</f>
        <v/>
      </c>
      <c r="V216" s="320">
        <f>+IFERROR(V211/R211-1,"n/a")</f>
        <v/>
      </c>
      <c r="W216" s="320">
        <f>+IFERROR(W211/S211-1,"n/a")</f>
        <v/>
      </c>
      <c r="X216" s="320">
        <f>+IFERROR(X211/T211-1,"n/a")</f>
        <v/>
      </c>
      <c r="Y216" s="320">
        <f>+IFERROR(Y211/U211-1,"n/a")</f>
        <v/>
      </c>
      <c r="Z216" s="320">
        <f>+IFERROR(Z211/V211-1,"n/a")</f>
        <v/>
      </c>
      <c r="AA216" s="320">
        <f>+IFERROR(AA211/W211-1,"n/a")</f>
        <v/>
      </c>
      <c r="AB216" s="320">
        <f>+IFERROR(AB211/X211-1,"n/a")</f>
        <v/>
      </c>
      <c r="AC216" s="320">
        <f>+IFERROR(AC211/Y211-1,"n/a")</f>
        <v/>
      </c>
      <c r="AD216" s="320">
        <f>+IFERROR(AD211/Z211-1,"n/a")</f>
        <v/>
      </c>
      <c r="AE216" s="320">
        <f>+IFERROR(AE211/AA211-1,"n/a")</f>
        <v/>
      </c>
      <c r="AF216" s="320">
        <f>+IFERROR(AF211/AB211-1,"n/a")</f>
        <v/>
      </c>
      <c r="AG216" s="320">
        <f>+IFERROR(AG211/AC211-1,"n/a")</f>
        <v/>
      </c>
      <c r="AH216" s="320">
        <f>+IFERROR(AH211/AD211-1,"n/a")</f>
        <v/>
      </c>
      <c r="AI216" s="320">
        <f>+IFERROR(AI211/AE211-1,"n/a")</f>
        <v/>
      </c>
      <c r="AJ216" s="320">
        <f>+IFERROR(AJ211/AF211-1,"n/a")</f>
        <v/>
      </c>
      <c r="AK216" s="320">
        <f>+IFERROR(AK211/AG211-1,"n/a")</f>
        <v/>
      </c>
      <c r="AL216" s="320">
        <f>+IFERROR(AL211/AH211-1,"n/a")</f>
        <v/>
      </c>
      <c r="AM216" s="320">
        <f>+IFERROR(AM211/AI211-1,"n/a")</f>
        <v/>
      </c>
      <c r="AN216" s="320">
        <f>+IFERROR(AN211/AJ211-1,"n/a")</f>
        <v/>
      </c>
      <c r="AO216" s="320">
        <f>+IFERROR(AO211/AK211-1,"n/a")</f>
        <v/>
      </c>
      <c r="AP216" s="320">
        <f>+IFERROR(AP211/AL211-1,"n/a")</f>
        <v/>
      </c>
      <c r="AQ216" s="320">
        <f>+IFERROR(AQ211/AM211-1,"n/a")</f>
        <v/>
      </c>
      <c r="AR216" s="320">
        <f>+IFERROR(AR211/AN211-1,"n/a")</f>
        <v/>
      </c>
      <c r="AS216" s="320">
        <f>+IFERROR(AS211/AO211-1,"n/a")</f>
        <v/>
      </c>
      <c r="AT216" s="320">
        <f>+IFERROR(AT211/AP211-1,"n/a")</f>
        <v/>
      </c>
      <c r="AU216" s="320">
        <f>+IFERROR(AU211/AQ211-1,"n/a")</f>
        <v/>
      </c>
      <c r="AV216" s="320">
        <f>+IFERROR(AV211/AR211-1,"n/a")</f>
        <v/>
      </c>
      <c r="AW216" s="320">
        <f>+IFERROR(AW211/AS211-1,"n/a")</f>
        <v/>
      </c>
      <c r="AX216" s="320">
        <f>+IFERROR(AX211/AT211-1,"n/a")</f>
        <v/>
      </c>
      <c r="AY216" s="320">
        <f>+IFERROR(AY211/AU211-1,"n/a")</f>
        <v/>
      </c>
      <c r="AZ216" s="320">
        <f>+IFERROR(AZ211/AV211-1,"n/a")</f>
        <v/>
      </c>
      <c r="BA216" s="320">
        <f>+IFERROR(BA211/AW211-1,"n/a")</f>
        <v/>
      </c>
      <c r="BB216" s="320">
        <f>+IFERROR(BB211/AX211-1,"n/a")</f>
        <v/>
      </c>
      <c r="BC216" s="320">
        <f>+IFERROR(BC211/AY211-1,"n/a")</f>
        <v/>
      </c>
      <c r="BD216" s="320">
        <f>+IFERROR(BD211/AZ211-1,"n/a")</f>
        <v/>
      </c>
      <c r="BE216" s="320">
        <f>+IFERROR(BE211/BA211-1,"n/a")</f>
        <v/>
      </c>
      <c r="BF216" s="320">
        <f>+IFERROR(BF211/BB211-1,"n/a")</f>
        <v/>
      </c>
      <c r="BG216" s="320">
        <f>+IFERROR(BG211/BC211-1,"n/a")</f>
        <v/>
      </c>
      <c r="BH216" s="320">
        <f>+IFERROR(BH211/BD211-1,"n/a")</f>
        <v/>
      </c>
      <c r="BI216" s="320">
        <f>+IFERROR(BI211/BE211-1,"n/a")</f>
        <v/>
      </c>
      <c r="BJ216" s="320" t="n"/>
      <c r="BK216" s="320" t="n"/>
      <c r="BN216" s="320">
        <f>+IFERROR(BN211/BM211-1,"n/a")</f>
        <v/>
      </c>
      <c r="BO216" s="320">
        <f>+IFERROR(BO211/BN211-1,"n/a")</f>
        <v/>
      </c>
      <c r="BP216" s="320">
        <f>+IFERROR(BP211/BO211-1,"n/a")</f>
        <v/>
      </c>
      <c r="BQ216" s="320">
        <f>+IFERROR(BQ211/BP211-1,"n/a")</f>
        <v/>
      </c>
      <c r="BR216" s="320">
        <f>+IFERROR(BR211/BQ211-1,"n/a")</f>
        <v/>
      </c>
      <c r="BS216" s="320">
        <f>+IFERROR(BS211/BR211-1,"n/a")</f>
        <v/>
      </c>
      <c r="BT216" s="320">
        <f>+IFERROR(BT211/BS211-1,"n/a")</f>
        <v/>
      </c>
      <c r="BU216" s="320">
        <f>+IFERROR(BU211/BT211-1,"n/a")</f>
        <v/>
      </c>
      <c r="BV216" s="320">
        <f>+IFERROR(BV211/BU211-1,"n/a")</f>
        <v/>
      </c>
      <c r="BW216" s="320">
        <f>+IFERROR(BW211/BV211-1,"n/a")</f>
        <v/>
      </c>
      <c r="BX216" s="320">
        <f>+IFERROR(BX211/BW211-1,"n/a")</f>
        <v/>
      </c>
      <c r="BY216" s="320">
        <f>+IFERROR(BY211/BX211-1,"n/a")</f>
        <v/>
      </c>
      <c r="BZ216" s="320">
        <f>+IFERROR(BZ211/BY211-1,"n/a")</f>
        <v/>
      </c>
      <c r="CA216" s="320">
        <f>+IFERROR(CA211/BZ211-1,"n/a")</f>
        <v/>
      </c>
      <c r="CB216" s="320">
        <f>+IFERROR(CB211/CA211-1,"n/a")</f>
        <v/>
      </c>
      <c r="CC216" s="320">
        <f>+IFERROR(CC211/CB211-1,"n/a")</f>
        <v/>
      </c>
      <c r="CD216" s="320" t="n"/>
    </row>
    <row r="217">
      <c r="B217" s="70" t="n"/>
      <c r="H217" s="49" t="n"/>
      <c r="I217" s="49" t="n"/>
      <c r="J217" s="49" t="n"/>
      <c r="K217" s="49" t="n"/>
      <c r="L217" s="49" t="n"/>
      <c r="AB217" s="49" t="n"/>
      <c r="AC217" s="49" t="n"/>
      <c r="AD217" s="49" t="n"/>
      <c r="BQ217" s="49" t="n"/>
    </row>
    <row r="218">
      <c r="B218" s="62" t="inlineStr">
        <is>
          <t>Margin</t>
        </is>
      </c>
      <c r="H218" s="49" t="n"/>
      <c r="I218" s="49" t="n"/>
      <c r="J218" s="49" t="n"/>
      <c r="K218" s="49" t="n"/>
      <c r="L218" s="49" t="n"/>
      <c r="AB218" s="49" t="n"/>
      <c r="AC218" s="49" t="n"/>
      <c r="AD218" s="49" t="n"/>
      <c r="BQ218" s="49" t="n"/>
    </row>
    <row r="219">
      <c r="B219" s="60" t="inlineStr">
        <is>
          <t>Family of Apps</t>
        </is>
      </c>
      <c r="D219" s="307">
        <f>+IFERROR(D209/D197,"n/a")</f>
        <v/>
      </c>
      <c r="E219" s="307">
        <f>+IFERROR(E209/E197,"n/a")</f>
        <v/>
      </c>
      <c r="F219" s="307">
        <f>+IFERROR(F209/F197,"n/a")</f>
        <v/>
      </c>
      <c r="G219" s="307">
        <f>+IFERROR(G209/G197,"n/a")</f>
        <v/>
      </c>
      <c r="H219" s="307">
        <f>+IFERROR(H209/H197,"n/a")</f>
        <v/>
      </c>
      <c r="I219" s="307">
        <f>+IFERROR(I209/I197,"n/a")</f>
        <v/>
      </c>
      <c r="J219" s="307">
        <f>+IFERROR(J209/J197,"n/a")</f>
        <v/>
      </c>
      <c r="K219" s="307">
        <f>+IFERROR(K209/K197,"n/a")</f>
        <v/>
      </c>
      <c r="L219" s="307">
        <f>+IFERROR(L209/L197,"n/a")</f>
        <v/>
      </c>
      <c r="M219" s="307">
        <f>+IFERROR(M209/M197,"n/a")</f>
        <v/>
      </c>
      <c r="N219" s="307">
        <f>+IFERROR(N209/N197,"n/a")</f>
        <v/>
      </c>
      <c r="O219" s="307">
        <f>+IFERROR(O209/O197,"n/a")</f>
        <v/>
      </c>
      <c r="P219" s="307">
        <f>+IFERROR(P209/P197,"n/a")</f>
        <v/>
      </c>
      <c r="Q219" s="307">
        <f>+IFERROR(Q209/Q197,"n/a")</f>
        <v/>
      </c>
      <c r="R219" s="307">
        <f>+IFERROR(R209/R197,"n/a")</f>
        <v/>
      </c>
      <c r="S219" s="307">
        <f>+IFERROR(S209/S197,"n/a")</f>
        <v/>
      </c>
      <c r="T219" s="307">
        <f>+IFERROR(T209/T197,"n/a")</f>
        <v/>
      </c>
      <c r="U219" s="307">
        <f>+IFERROR(U209/U197,"n/a")</f>
        <v/>
      </c>
      <c r="V219" s="307">
        <f>+IFERROR(V209/V197,"n/a")</f>
        <v/>
      </c>
      <c r="W219" s="307">
        <f>+IFERROR(W209/W197,"n/a")</f>
        <v/>
      </c>
      <c r="X219" s="307">
        <f>+IFERROR(X209/X197,"n/a")</f>
        <v/>
      </c>
      <c r="Y219" s="307">
        <f>+IFERROR(Y209/Y197,"n/a")</f>
        <v/>
      </c>
      <c r="Z219" s="307">
        <f>+IFERROR(Z209/Z197,"n/a")</f>
        <v/>
      </c>
      <c r="AA219" s="307">
        <f>+IFERROR(AA209/AA197,"n/a")</f>
        <v/>
      </c>
      <c r="AB219" s="307">
        <f>+IFERROR(AB209/AB197,"n/a")</f>
        <v/>
      </c>
      <c r="AC219" s="307">
        <f>+IFERROR(AC209/AC197,"n/a")</f>
        <v/>
      </c>
      <c r="AD219" s="307">
        <f>+IFERROR(AD209/AD197,"n/a")</f>
        <v/>
      </c>
      <c r="AE219" s="307">
        <f>+IFERROR(AE209/AE197,"n/a")</f>
        <v/>
      </c>
      <c r="AF219" s="307">
        <f>+IFERROR(AF209/AF197,"n/a")</f>
        <v/>
      </c>
      <c r="AG219" s="307">
        <f>+IFERROR(AG209/AG197,"n/a")</f>
        <v/>
      </c>
      <c r="AH219" s="307">
        <f>+IFERROR(AH209/AH197,"n/a")</f>
        <v/>
      </c>
      <c r="AI219" s="307">
        <f>+IFERROR(AI209/AI197,"n/a")</f>
        <v/>
      </c>
      <c r="AJ219" s="307">
        <f>+IFERROR(AJ209/AJ197,"n/a")</f>
        <v/>
      </c>
      <c r="AK219" s="307">
        <f>+IFERROR(AK209/AK197,"n/a")</f>
        <v/>
      </c>
      <c r="AL219" s="307">
        <f>+IFERROR(AL209/AL197,"n/a")</f>
        <v/>
      </c>
      <c r="AM219" s="307">
        <f>+IFERROR(AM209/AM197,"n/a")</f>
        <v/>
      </c>
      <c r="AN219" s="307">
        <f>+IFERROR(AN209/AN197,"n/a")</f>
        <v/>
      </c>
      <c r="AO219" s="307">
        <f>+IFERROR(AO209/AO197,"n/a")</f>
        <v/>
      </c>
      <c r="AP219" s="307">
        <f>+IFERROR(AP209/AP197,"n/a")</f>
        <v/>
      </c>
      <c r="AQ219" s="307">
        <f>+IFERROR(AQ209/AQ197,"n/a")</f>
        <v/>
      </c>
      <c r="AR219" s="307">
        <f>+IFERROR(AR209/AR197,"n/a")</f>
        <v/>
      </c>
      <c r="AS219" s="307">
        <f>+IFERROR(AS209/AS197,"n/a")</f>
        <v/>
      </c>
      <c r="AT219" s="307">
        <f>+IFERROR(AT209/AT197,"n/a")</f>
        <v/>
      </c>
      <c r="AU219" s="307">
        <f>+IFERROR(AU209/AU197,"n/a")</f>
        <v/>
      </c>
      <c r="AV219" s="307">
        <f>+IFERROR(AV209/AV197,"n/a")</f>
        <v/>
      </c>
      <c r="AW219" s="307">
        <f>+IFERROR(AW209/AW197,"n/a")</f>
        <v/>
      </c>
      <c r="AX219" s="307">
        <f>+IFERROR(AX209/AX197,"n/a")</f>
        <v/>
      </c>
      <c r="AY219" s="307">
        <f>+IFERROR(AY209/AY197,"n/a")</f>
        <v/>
      </c>
      <c r="AZ219" s="307">
        <f>+IFERROR(AZ209/AZ197,"n/a")</f>
        <v/>
      </c>
      <c r="BA219" s="307">
        <f>+IFERROR(BA209/BA197,"n/a")</f>
        <v/>
      </c>
      <c r="BB219" s="307">
        <f>+IFERROR(BB209/BB197,"n/a")</f>
        <v/>
      </c>
      <c r="BC219" s="307">
        <f>+IFERROR(BC209/BC197,"n/a")</f>
        <v/>
      </c>
      <c r="BD219" s="307">
        <f>+IFERROR(BD209/BD197,"n/a")</f>
        <v/>
      </c>
      <c r="BE219" s="307">
        <f>+IFERROR(BE209/BE197,"n/a")</f>
        <v/>
      </c>
      <c r="BF219" s="307">
        <f>+IFERROR(BF209/BF197,"n/a")</f>
        <v/>
      </c>
      <c r="BG219" s="307">
        <f>+IFERROR(BG209/BG197,"n/a")</f>
        <v/>
      </c>
      <c r="BH219" s="307">
        <f>+IFERROR(BH209/BH197,"n/a")</f>
        <v/>
      </c>
      <c r="BI219" s="307">
        <f>+IFERROR(BI209/BI197,"n/a")</f>
        <v/>
      </c>
      <c r="BJ219" s="307" t="n"/>
      <c r="BK219" s="307" t="n"/>
      <c r="BM219" s="307">
        <f>+IFERROR(BM209/BM197,"n/a")</f>
        <v/>
      </c>
      <c r="BN219" s="307">
        <f>+IFERROR(BN209/BN197,"n/a")</f>
        <v/>
      </c>
      <c r="BO219" s="307">
        <f>+IFERROR(BO209/BO197,"n/a")</f>
        <v/>
      </c>
      <c r="BP219" s="307">
        <f>+IFERROR(BP209/BP197,"n/a")</f>
        <v/>
      </c>
      <c r="BQ219" s="307">
        <f>+IFERROR(BQ209/BQ197,"n/a")</f>
        <v/>
      </c>
      <c r="BR219" s="307">
        <f>+IFERROR(BR209/BR197,"n/a")</f>
        <v/>
      </c>
      <c r="BS219" s="307">
        <f>+IFERROR(BS209/BS197,"n/a")</f>
        <v/>
      </c>
      <c r="BT219" s="307">
        <f>+IFERROR(BT209/BT197,"n/a")</f>
        <v/>
      </c>
      <c r="BU219" s="307">
        <f>+IFERROR(BU209/BU197,"n/a")</f>
        <v/>
      </c>
      <c r="BV219" s="307">
        <f>+IFERROR(BV209/BV197,"n/a")</f>
        <v/>
      </c>
      <c r="BW219" s="307">
        <f>+IFERROR(BW209/BW197,"n/a")</f>
        <v/>
      </c>
      <c r="BX219" s="307">
        <f>+IFERROR(BX209/BX197,"n/a")</f>
        <v/>
      </c>
      <c r="BY219" s="307">
        <f>+IFERROR(BY209/BY197,"n/a")</f>
        <v/>
      </c>
      <c r="BZ219" s="307">
        <f>+IFERROR(BZ209/BZ197,"n/a")</f>
        <v/>
      </c>
      <c r="CA219" s="307">
        <f>+IFERROR(CA209/CA197,"n/a")</f>
        <v/>
      </c>
      <c r="CB219" s="307">
        <f>+IFERROR(CB209/CB197,"n/a")</f>
        <v/>
      </c>
      <c r="CC219" s="307">
        <f>+IFERROR(CC209/CC197,"n/a")</f>
        <v/>
      </c>
      <c r="CD219" s="307" t="n"/>
    </row>
    <row r="220" ht="13.5" customHeight="1">
      <c r="B220" s="60" t="inlineStr">
        <is>
          <t>Reality Labs</t>
        </is>
      </c>
      <c r="D220" s="323">
        <f>+IFERROR(D210/D198,"n/a")</f>
        <v/>
      </c>
      <c r="E220" s="323">
        <f>+IFERROR(E210/E198,"n/a")</f>
        <v/>
      </c>
      <c r="F220" s="323">
        <f>+IFERROR(F210/F198,"n/a")</f>
        <v/>
      </c>
      <c r="G220" s="323">
        <f>+IFERROR(G210/G198,"n/a")</f>
        <v/>
      </c>
      <c r="H220" s="323">
        <f>+IFERROR(H210/H198,"n/a")</f>
        <v/>
      </c>
      <c r="I220" s="323">
        <f>+IFERROR(I210/I198,"n/a")</f>
        <v/>
      </c>
      <c r="J220" s="323">
        <f>+IFERROR(J210/J198,"n/a")</f>
        <v/>
      </c>
      <c r="K220" s="323">
        <f>+IFERROR(K210/K198,"n/a")</f>
        <v/>
      </c>
      <c r="L220" s="323">
        <f>+IFERROR(L210/L198,"n/a")</f>
        <v/>
      </c>
      <c r="M220" s="323">
        <f>+IFERROR(M210/M198,"n/a")</f>
        <v/>
      </c>
      <c r="N220" s="323">
        <f>+IFERROR(N210/N198,"n/a")</f>
        <v/>
      </c>
      <c r="O220" s="323">
        <f>+IFERROR(O210/O198,"n/a")</f>
        <v/>
      </c>
      <c r="P220" s="323">
        <f>+IFERROR(P210/P198,"n/a")</f>
        <v/>
      </c>
      <c r="Q220" s="323">
        <f>+IFERROR(Q210/Q198,"n/a")</f>
        <v/>
      </c>
      <c r="R220" s="323">
        <f>+IFERROR(R210/R198,"n/a")</f>
        <v/>
      </c>
      <c r="S220" s="323">
        <f>+IFERROR(S210/S198,"n/a")</f>
        <v/>
      </c>
      <c r="T220" s="323">
        <f>+IFERROR(T210/T198,"n/a")</f>
        <v/>
      </c>
      <c r="U220" s="323">
        <f>+IFERROR(U210/U198,"n/a")</f>
        <v/>
      </c>
      <c r="V220" s="323">
        <f>+IFERROR(V210/V198,"n/a")</f>
        <v/>
      </c>
      <c r="W220" s="323">
        <f>+IFERROR(W210/W198,"n/a")</f>
        <v/>
      </c>
      <c r="X220" s="323">
        <f>+IFERROR(X210/X198,"n/a")</f>
        <v/>
      </c>
      <c r="Y220" s="323">
        <f>+IFERROR(Y210/Y198,"n/a")</f>
        <v/>
      </c>
      <c r="Z220" s="323">
        <f>+IFERROR(Z210/Z198,"n/a")</f>
        <v/>
      </c>
      <c r="AA220" s="323">
        <f>+IFERROR(AA210/AA198,"n/a")</f>
        <v/>
      </c>
      <c r="AB220" s="323">
        <f>+IFERROR(AB210/AB198,"n/a")</f>
        <v/>
      </c>
      <c r="AC220" s="323">
        <f>+IFERROR(AC210/AC198,"n/a")</f>
        <v/>
      </c>
      <c r="AD220" s="323">
        <f>+IFERROR(AD210/AD198,"n/a")</f>
        <v/>
      </c>
      <c r="AE220" s="323">
        <f>+IFERROR(AE210/AE198,"n/a")</f>
        <v/>
      </c>
      <c r="AF220" s="323">
        <f>+IFERROR(AF210/AF198,"n/a")</f>
        <v/>
      </c>
      <c r="AG220" s="323">
        <f>+IFERROR(AG210/AG198,"n/a")</f>
        <v/>
      </c>
      <c r="AH220" s="323">
        <f>+IFERROR(AH210/AH198,"n/a")</f>
        <v/>
      </c>
      <c r="AI220" s="323">
        <f>+IFERROR(AI210/AI198,"n/a")</f>
        <v/>
      </c>
      <c r="AJ220" s="323">
        <f>+IFERROR(AJ210/AJ198,"n/a")</f>
        <v/>
      </c>
      <c r="AK220" s="323">
        <f>+IFERROR(AK210/AK198,"n/a")</f>
        <v/>
      </c>
      <c r="AL220" s="323">
        <f>+IFERROR(AL210/AL198,"n/a")</f>
        <v/>
      </c>
      <c r="AM220" s="323">
        <f>+IFERROR(AM210/AM198,"n/a")</f>
        <v/>
      </c>
      <c r="AN220" s="323">
        <f>+IFERROR(AN210/AN198,"n/a")</f>
        <v/>
      </c>
      <c r="AO220" s="323">
        <f>+IFERROR(AO210/AO198,"n/a")</f>
        <v/>
      </c>
      <c r="AP220" s="323">
        <f>+IFERROR(AP210/AP198,"n/a")</f>
        <v/>
      </c>
      <c r="AQ220" s="323">
        <f>+IFERROR(AQ210/AQ198,"n/a")</f>
        <v/>
      </c>
      <c r="AR220" s="323">
        <f>+IFERROR(AR210/AR198,"n/a")</f>
        <v/>
      </c>
      <c r="AS220" s="323">
        <f>+IFERROR(AS210/AS198,"n/a")</f>
        <v/>
      </c>
      <c r="AT220" s="323">
        <f>+IFERROR(AT210/AT198,"n/a")</f>
        <v/>
      </c>
      <c r="AU220" s="323">
        <f>+IFERROR(AU210/AU198,"n/a")</f>
        <v/>
      </c>
      <c r="AV220" s="323">
        <f>+IFERROR(AV210/AV198,"n/a")</f>
        <v/>
      </c>
      <c r="AW220" s="323">
        <f>+IFERROR(AW210/AW198,"n/a")</f>
        <v/>
      </c>
      <c r="AX220" s="323">
        <f>+IFERROR(AX210/AX198,"n/a")</f>
        <v/>
      </c>
      <c r="AY220" s="323">
        <f>+IFERROR(AY210/AY198,"n/a")</f>
        <v/>
      </c>
      <c r="AZ220" s="323">
        <f>+IFERROR(AZ210/AZ198,"n/a")</f>
        <v/>
      </c>
      <c r="BA220" s="323">
        <f>+IFERROR(BA210/BA198,"n/a")</f>
        <v/>
      </c>
      <c r="BB220" s="323">
        <f>+IFERROR(BB210/BB198,"n/a")</f>
        <v/>
      </c>
      <c r="BC220" s="323">
        <f>+IFERROR(BC210/BC198,"n/a")</f>
        <v/>
      </c>
      <c r="BD220" s="323">
        <f>+IFERROR(BD210/BD198,"n/a")</f>
        <v/>
      </c>
      <c r="BE220" s="323">
        <f>+IFERROR(BE210/BE198,"n/a")</f>
        <v/>
      </c>
      <c r="BF220" s="323">
        <f>+IFERROR(BF210/BF198,"n/a")</f>
        <v/>
      </c>
      <c r="BG220" s="323">
        <f>+IFERROR(BG210/BG198,"n/a")</f>
        <v/>
      </c>
      <c r="BH220" s="323">
        <f>+IFERROR(BH210/BH198,"n/a")</f>
        <v/>
      </c>
      <c r="BI220" s="323">
        <f>+IFERROR(BI210/BI198,"n/a")</f>
        <v/>
      </c>
      <c r="BJ220" s="323" t="n"/>
      <c r="BK220" s="323" t="n"/>
      <c r="BM220" s="323">
        <f>+IFERROR(BM210/BM198,"n/a")</f>
        <v/>
      </c>
      <c r="BN220" s="323">
        <f>+IFERROR(BN210/BN198,"n/a")</f>
        <v/>
      </c>
      <c r="BO220" s="323">
        <f>+IFERROR(BO210/BO198,"n/a")</f>
        <v/>
      </c>
      <c r="BP220" s="323">
        <f>+IFERROR(BP210/BP198,"n/a")</f>
        <v/>
      </c>
      <c r="BQ220" s="323">
        <f>+IFERROR(BQ210/BQ198,"n/a")</f>
        <v/>
      </c>
      <c r="BR220" s="323">
        <f>+IFERROR(BR210/BR198,"n/a")</f>
        <v/>
      </c>
      <c r="BS220" s="323">
        <f>+IFERROR(BS210/BS198,"n/a")</f>
        <v/>
      </c>
      <c r="BT220" s="323">
        <f>+IFERROR(BT210/BT198,"n/a")</f>
        <v/>
      </c>
      <c r="BU220" s="323">
        <f>+IFERROR(BU210/BU198,"n/a")</f>
        <v/>
      </c>
      <c r="BV220" s="323">
        <f>+IFERROR(BV210/BV198,"n/a")</f>
        <v/>
      </c>
      <c r="BW220" s="323">
        <f>+IFERROR(BW210/BW198,"n/a")</f>
        <v/>
      </c>
      <c r="BX220" s="323">
        <f>+IFERROR(BX210/BX198,"n/a")</f>
        <v/>
      </c>
      <c r="BY220" s="323">
        <f>+IFERROR(BY210/BY198,"n/a")</f>
        <v/>
      </c>
      <c r="BZ220" s="323">
        <f>+IFERROR(BZ210/BZ198,"n/a")</f>
        <v/>
      </c>
      <c r="CA220" s="323">
        <f>+IFERROR(CA210/CA198,"n/a")</f>
        <v/>
      </c>
      <c r="CB220" s="323">
        <f>+IFERROR(CB210/CB198,"n/a")</f>
        <v/>
      </c>
      <c r="CC220" s="323">
        <f>+IFERROR(CC210/CC198,"n/a")</f>
        <v/>
      </c>
      <c r="CD220" s="323" t="n"/>
    </row>
    <row r="221">
      <c r="B221" s="101" t="inlineStr">
        <is>
          <t>Total Income from Operations</t>
        </is>
      </c>
      <c r="D221" s="307">
        <f>+IFERROR(D211/D199,"n/a")</f>
        <v/>
      </c>
      <c r="E221" s="307">
        <f>+IFERROR(E211/E199,"n/a")</f>
        <v/>
      </c>
      <c r="F221" s="307">
        <f>+IFERROR(F211/F199,"n/a")</f>
        <v/>
      </c>
      <c r="G221" s="307">
        <f>+IFERROR(G211/G199,"n/a")</f>
        <v/>
      </c>
      <c r="H221" s="307">
        <f>+IFERROR(H211/H199,"n/a")</f>
        <v/>
      </c>
      <c r="I221" s="307">
        <f>+IFERROR(I211/I199,"n/a")</f>
        <v/>
      </c>
      <c r="J221" s="307">
        <f>+IFERROR(J211/J199,"n/a")</f>
        <v/>
      </c>
      <c r="K221" s="307">
        <f>+IFERROR(K211/K199,"n/a")</f>
        <v/>
      </c>
      <c r="L221" s="307">
        <f>+IFERROR(L211/L199,"n/a")</f>
        <v/>
      </c>
      <c r="M221" s="307">
        <f>+IFERROR(M211/M199,"n/a")</f>
        <v/>
      </c>
      <c r="N221" s="307">
        <f>+IFERROR(N211/N199,"n/a")</f>
        <v/>
      </c>
      <c r="O221" s="307">
        <f>+IFERROR(O211/O199,"n/a")</f>
        <v/>
      </c>
      <c r="P221" s="307">
        <f>+IFERROR(P211/P199,"n/a")</f>
        <v/>
      </c>
      <c r="Q221" s="307">
        <f>+IFERROR(Q211/Q199,"n/a")</f>
        <v/>
      </c>
      <c r="R221" s="307">
        <f>+IFERROR(R211/R199,"n/a")</f>
        <v/>
      </c>
      <c r="S221" s="307">
        <f>+IFERROR(S211/S199,"n/a")</f>
        <v/>
      </c>
      <c r="T221" s="307">
        <f>+IFERROR(T211/T199,"n/a")</f>
        <v/>
      </c>
      <c r="U221" s="307">
        <f>+IFERROR(U211/U199,"n/a")</f>
        <v/>
      </c>
      <c r="V221" s="307">
        <f>+IFERROR(V211/V199,"n/a")</f>
        <v/>
      </c>
      <c r="W221" s="307">
        <f>+IFERROR(W211/W199,"n/a")</f>
        <v/>
      </c>
      <c r="X221" s="307">
        <f>+IFERROR(X211/X199,"n/a")</f>
        <v/>
      </c>
      <c r="Y221" s="307">
        <f>+IFERROR(Y211/Y199,"n/a")</f>
        <v/>
      </c>
      <c r="Z221" s="307">
        <f>+IFERROR(Z211/Z199,"n/a")</f>
        <v/>
      </c>
      <c r="AA221" s="307">
        <f>+IFERROR(AA211/AA199,"n/a")</f>
        <v/>
      </c>
      <c r="AB221" s="307">
        <f>+IFERROR(AB211/AB199,"n/a")</f>
        <v/>
      </c>
      <c r="AC221" s="307">
        <f>+IFERROR(AC211/AC199,"n/a")</f>
        <v/>
      </c>
      <c r="AD221" s="307">
        <f>+IFERROR(AD211/AD199,"n/a")</f>
        <v/>
      </c>
      <c r="AE221" s="307">
        <f>+IFERROR(AE211/AE199,"n/a")</f>
        <v/>
      </c>
      <c r="AF221" s="307">
        <f>+IFERROR(AF211/AF199,"n/a")</f>
        <v/>
      </c>
      <c r="AG221" s="307">
        <f>+IFERROR(AG211/AG199,"n/a")</f>
        <v/>
      </c>
      <c r="AH221" s="307">
        <f>+IFERROR(AH211/AH199,"n/a")</f>
        <v/>
      </c>
      <c r="AI221" s="307">
        <f>+IFERROR(AI211/AI199,"n/a")</f>
        <v/>
      </c>
      <c r="AJ221" s="307">
        <f>+IFERROR(AJ211/AJ199,"n/a")</f>
        <v/>
      </c>
      <c r="AK221" s="307">
        <f>+IFERROR(AK211/AK199,"n/a")</f>
        <v/>
      </c>
      <c r="AL221" s="307">
        <f>+IFERROR(AL211/AL199,"n/a")</f>
        <v/>
      </c>
      <c r="AM221" s="307">
        <f>+IFERROR(AM211/AM199,"n/a")</f>
        <v/>
      </c>
      <c r="AN221" s="307">
        <f>+IFERROR(AN211/AN199,"n/a")</f>
        <v/>
      </c>
      <c r="AO221" s="307">
        <f>+IFERROR(AO211/AO199,"n/a")</f>
        <v/>
      </c>
      <c r="AP221" s="307">
        <f>+IFERROR(AP211/AP199,"n/a")</f>
        <v/>
      </c>
      <c r="AQ221" s="307">
        <f>+IFERROR(AQ211/AQ199,"n/a")</f>
        <v/>
      </c>
      <c r="AR221" s="307">
        <f>+IFERROR(AR211/AR199,"n/a")</f>
        <v/>
      </c>
      <c r="AS221" s="307">
        <f>+IFERROR(AS211/AS199,"n/a")</f>
        <v/>
      </c>
      <c r="AT221" s="307">
        <f>+IFERROR(AT211/AT199,"n/a")</f>
        <v/>
      </c>
      <c r="AU221" s="307">
        <f>+IFERROR(AU211/AU199,"n/a")</f>
        <v/>
      </c>
      <c r="AV221" s="307">
        <f>+IFERROR(AV211/AV199,"n/a")</f>
        <v/>
      </c>
      <c r="AW221" s="307">
        <f>+IFERROR(AW211/AW199,"n/a")</f>
        <v/>
      </c>
      <c r="AX221" s="307">
        <f>+IFERROR(AX211/AX199,"n/a")</f>
        <v/>
      </c>
      <c r="AY221" s="307">
        <f>+IFERROR(AY211/AY199,"n/a")</f>
        <v/>
      </c>
      <c r="AZ221" s="307">
        <f>+IFERROR(AZ211/AZ199,"n/a")</f>
        <v/>
      </c>
      <c r="BA221" s="307">
        <f>+IFERROR(BA211/BA199,"n/a")</f>
        <v/>
      </c>
      <c r="BB221" s="307">
        <f>+IFERROR(BB211/BB199,"n/a")</f>
        <v/>
      </c>
      <c r="BC221" s="307">
        <f>+IFERROR(BC211/BC199,"n/a")</f>
        <v/>
      </c>
      <c r="BD221" s="307">
        <f>+IFERROR(BD211/BD199,"n/a")</f>
        <v/>
      </c>
      <c r="BE221" s="307">
        <f>+IFERROR(BE211/BE199,"n/a")</f>
        <v/>
      </c>
      <c r="BF221" s="307">
        <f>+IFERROR(BF211/BF199,"n/a")</f>
        <v/>
      </c>
      <c r="BG221" s="307">
        <f>+IFERROR(BG211/BG199,"n/a")</f>
        <v/>
      </c>
      <c r="BH221" s="307">
        <f>+IFERROR(BH211/BH199,"n/a")</f>
        <v/>
      </c>
      <c r="BI221" s="307">
        <f>+IFERROR(BI211/BI199,"n/a")</f>
        <v/>
      </c>
      <c r="BJ221" s="307" t="n"/>
      <c r="BK221" s="307" t="n"/>
      <c r="BM221" s="307">
        <f>+IFERROR(BM211/BM199,"n/a")</f>
        <v/>
      </c>
      <c r="BN221" s="307">
        <f>+IFERROR(BN211/BN199,"n/a")</f>
        <v/>
      </c>
      <c r="BO221" s="307">
        <f>+IFERROR(BO211/BO199,"n/a")</f>
        <v/>
      </c>
      <c r="BP221" s="307">
        <f>+IFERROR(BP211/BP199,"n/a")</f>
        <v/>
      </c>
      <c r="BQ221" s="307">
        <f>+IFERROR(BQ211/BQ199,"n/a")</f>
        <v/>
      </c>
      <c r="BR221" s="307">
        <f>+IFERROR(BR211/BR199,"n/a")</f>
        <v/>
      </c>
      <c r="BS221" s="307">
        <f>+IFERROR(BS211/BS199,"n/a")</f>
        <v/>
      </c>
      <c r="BT221" s="307">
        <f>+IFERROR(BT211/BT199,"n/a")</f>
        <v/>
      </c>
      <c r="BU221" s="307">
        <f>+IFERROR(BU211/BU199,"n/a")</f>
        <v/>
      </c>
      <c r="BV221" s="307">
        <f>+IFERROR(BV211/BV199,"n/a")</f>
        <v/>
      </c>
      <c r="BW221" s="307">
        <f>+IFERROR(BW211/BW199,"n/a")</f>
        <v/>
      </c>
      <c r="BX221" s="307">
        <f>+IFERROR(BX211/BX199,"n/a")</f>
        <v/>
      </c>
      <c r="BY221" s="307">
        <f>+IFERROR(BY211/BY199,"n/a")</f>
        <v/>
      </c>
      <c r="BZ221" s="307">
        <f>+IFERROR(BZ211/BZ199,"n/a")</f>
        <v/>
      </c>
      <c r="CA221" s="307">
        <f>+IFERROR(CA211/CA199,"n/a")</f>
        <v/>
      </c>
      <c r="CB221" s="307">
        <f>+IFERROR(CB211/CB199,"n/a")</f>
        <v/>
      </c>
      <c r="CC221" s="307">
        <f>+IFERROR(CC211/CC199,"n/a")</f>
        <v/>
      </c>
      <c r="CD221" s="307" t="n"/>
    </row>
    <row r="222">
      <c r="H222" s="49" t="n"/>
      <c r="I222" s="49" t="n"/>
      <c r="J222" s="49" t="n"/>
      <c r="K222" s="49" t="n"/>
      <c r="L222" s="49" t="n"/>
      <c r="AB222" s="49" t="n"/>
      <c r="AC222" s="49" t="n"/>
      <c r="AD222" s="49" t="n"/>
      <c r="BQ222" s="49" t="n"/>
    </row>
    <row r="223">
      <c r="B223" s="54" t="inlineStr">
        <is>
          <t>Total Revenue by User Geography</t>
        </is>
      </c>
      <c r="AT223" s="56" t="n"/>
      <c r="AU223" s="56" t="n"/>
      <c r="AV223" s="56" t="n"/>
      <c r="AW223" s="56" t="n"/>
      <c r="BZ223" s="56" t="n"/>
    </row>
    <row r="224">
      <c r="B224" t="inlineStr">
        <is>
          <t>US &amp; Canada</t>
        </is>
      </c>
      <c r="D224" s="81" t="n">
        <v>214</v>
      </c>
      <c r="E224" s="81" t="n">
        <v>249</v>
      </c>
      <c r="F224" s="81" t="n">
        <v>271</v>
      </c>
      <c r="G224" s="81" t="n">
        <v>412</v>
      </c>
      <c r="H224" s="81" t="n">
        <v>394</v>
      </c>
      <c r="I224" s="81" t="n">
        <v>471</v>
      </c>
      <c r="J224" s="81" t="n">
        <v>482</v>
      </c>
      <c r="K224" s="81" t="n">
        <v>567</v>
      </c>
      <c r="L224" s="81" t="n">
        <v>525</v>
      </c>
      <c r="M224" s="81" t="n">
        <v>590</v>
      </c>
      <c r="N224" s="81" t="n">
        <v>637</v>
      </c>
      <c r="O224" s="81" t="n">
        <v>780</v>
      </c>
      <c r="P224" s="81" t="n">
        <v>679</v>
      </c>
      <c r="Q224" s="81" t="n">
        <v>848</v>
      </c>
      <c r="R224" s="81" t="n">
        <v>962</v>
      </c>
      <c r="S224" s="81" t="n">
        <v>1206</v>
      </c>
      <c r="T224" s="81" t="n">
        <v>1179</v>
      </c>
      <c r="U224" s="81" t="n">
        <v>1308</v>
      </c>
      <c r="V224" s="81" t="n">
        <v>1514</v>
      </c>
      <c r="W224" s="81" t="n">
        <v>1864</v>
      </c>
      <c r="X224" s="81" t="n">
        <v>1739</v>
      </c>
      <c r="Y224" s="81" t="n">
        <v>1967</v>
      </c>
      <c r="Z224" s="81" t="n">
        <v>2256</v>
      </c>
      <c r="AA224" s="81" t="n">
        <v>2987</v>
      </c>
      <c r="AB224" s="81" t="n">
        <v>2740</v>
      </c>
      <c r="AC224" s="81" t="n">
        <v>3212</v>
      </c>
      <c r="AD224" s="81" t="n">
        <v>3560</v>
      </c>
      <c r="AE224" s="81" t="n">
        <v>4556</v>
      </c>
      <c r="AF224" s="81" t="n">
        <v>3968</v>
      </c>
      <c r="AG224" s="81" t="n">
        <v>4556</v>
      </c>
      <c r="AH224" s="81" t="n">
        <v>5033</v>
      </c>
      <c r="AI224" s="81" t="n">
        <v>6392</v>
      </c>
      <c r="AJ224" s="81" t="n">
        <v>5667</v>
      </c>
      <c r="AK224" s="81" t="n">
        <v>6251</v>
      </c>
      <c r="AL224" s="81" t="n">
        <v>6667</v>
      </c>
      <c r="AM224" s="81" t="n">
        <v>8433</v>
      </c>
      <c r="AN224" s="81" t="n">
        <v>7308</v>
      </c>
      <c r="AO224" s="81" t="n">
        <v>8115</v>
      </c>
      <c r="AP224" s="81" t="n">
        <v>8487</v>
      </c>
      <c r="AQ224" s="81" t="n">
        <v>10248</v>
      </c>
      <c r="AR224" s="81" t="n">
        <v>8562</v>
      </c>
      <c r="AS224" s="81" t="n">
        <v>9291</v>
      </c>
      <c r="AT224" s="81" t="n">
        <v>10137</v>
      </c>
      <c r="AU224" s="81" t="n">
        <v>13734</v>
      </c>
      <c r="AV224" s="81" t="n">
        <v>12405</v>
      </c>
      <c r="AW224" s="81" t="n">
        <v>13738</v>
      </c>
      <c r="AX224" s="81" t="n">
        <v>13613</v>
      </c>
      <c r="AY224" s="81" t="n">
        <v>15826</v>
      </c>
      <c r="AZ224" s="81" t="n">
        <v>12671</v>
      </c>
      <c r="BA224" s="81" t="n">
        <v>13249</v>
      </c>
      <c r="BB224" s="81" t="n">
        <v>13035</v>
      </c>
      <c r="BC224" s="81" t="n">
        <v>15636</v>
      </c>
      <c r="BD224" s="81" t="n">
        <v>13048</v>
      </c>
      <c r="BE224" s="81" t="n">
        <v>14422</v>
      </c>
      <c r="BF224" s="81" t="n">
        <v>15190</v>
      </c>
      <c r="BG224" s="81" t="n">
        <v>18585</v>
      </c>
      <c r="BH224" s="81" t="n">
        <v>15824</v>
      </c>
      <c r="BI224" s="81" t="n">
        <v>16847</v>
      </c>
      <c r="BJ224" s="81" t="n"/>
      <c r="BK224" s="81" t="n"/>
      <c r="BL224" s="116" t="n"/>
      <c r="BM224" s="83" t="inlineStr">
        <is>
          <t>n/a</t>
        </is>
      </c>
      <c r="BN224" s="83" t="inlineStr">
        <is>
          <t>n/a</t>
        </is>
      </c>
      <c r="BO224" s="83" t="inlineStr">
        <is>
          <t>n/a</t>
        </is>
      </c>
      <c r="BP224" s="64">
        <f>+SUM(D224:G224)</f>
        <v/>
      </c>
      <c r="BQ224" s="64">
        <f>+SUM(H224:K224)</f>
        <v/>
      </c>
      <c r="BR224" s="64">
        <f>+SUM(L224:O224)</f>
        <v/>
      </c>
      <c r="BS224" s="64">
        <f>+SUM(P224:S224)</f>
        <v/>
      </c>
      <c r="BT224" s="64">
        <f>+SUM(T224:W224)</f>
        <v/>
      </c>
      <c r="BU224" s="64">
        <f>+SUM(X224:AA224)</f>
        <v/>
      </c>
      <c r="BV224" s="64">
        <f>+SUM(AB224:AE224)</f>
        <v/>
      </c>
      <c r="BW224" s="64">
        <f>+SUM(AF224:AI224)</f>
        <v/>
      </c>
      <c r="BX224" s="64">
        <f>+SUM(AJ224:AM224)</f>
        <v/>
      </c>
      <c r="BY224" s="64">
        <f>+SUM(AN224:AQ224)</f>
        <v/>
      </c>
      <c r="BZ224" s="64">
        <f>+SUM(AR224:AU224)</f>
        <v/>
      </c>
      <c r="CA224" s="64">
        <f>+SUM(AV224:AY224)</f>
        <v/>
      </c>
      <c r="CB224" s="64">
        <f>+SUM(AZ224:BC224)</f>
        <v/>
      </c>
      <c r="CC224" s="64">
        <f>+SUM(BD224:BG224)</f>
        <v/>
      </c>
      <c r="CD224" s="64" t="n"/>
    </row>
    <row r="225">
      <c r="B225" t="inlineStr">
        <is>
          <t>Europe</t>
        </is>
      </c>
      <c r="D225" s="81" t="n">
        <v>96</v>
      </c>
      <c r="E225" s="81" t="n">
        <v>129</v>
      </c>
      <c r="F225" s="81" t="n">
        <v>134</v>
      </c>
      <c r="G225" s="81" t="n">
        <v>218</v>
      </c>
      <c r="H225" s="81" t="n">
        <v>229</v>
      </c>
      <c r="I225" s="81" t="n">
        <v>275</v>
      </c>
      <c r="J225" s="81" t="n">
        <v>290</v>
      </c>
      <c r="K225" s="81" t="n">
        <v>361</v>
      </c>
      <c r="L225" s="81" t="n">
        <v>328</v>
      </c>
      <c r="M225" s="81" t="n">
        <v>346</v>
      </c>
      <c r="N225" s="81" t="n">
        <v>341</v>
      </c>
      <c r="O225" s="81" t="n">
        <v>440</v>
      </c>
      <c r="P225" s="81" t="n">
        <v>423</v>
      </c>
      <c r="Q225" s="81" t="n">
        <v>505</v>
      </c>
      <c r="R225" s="81" t="n">
        <v>538</v>
      </c>
      <c r="S225" s="81" t="n">
        <v>727</v>
      </c>
      <c r="T225" s="81" t="n">
        <v>698</v>
      </c>
      <c r="U225" s="81" t="n">
        <v>824</v>
      </c>
      <c r="V225" s="81" t="n">
        <v>844</v>
      </c>
      <c r="W225" s="81" t="n">
        <v>1030</v>
      </c>
      <c r="X225" s="81" t="n">
        <v>908</v>
      </c>
      <c r="Y225" s="81" t="n">
        <v>1037</v>
      </c>
      <c r="Z225" s="81" t="n">
        <v>1085</v>
      </c>
      <c r="AA225" s="81" t="n">
        <v>1456</v>
      </c>
      <c r="AB225" s="81" t="n">
        <v>1307</v>
      </c>
      <c r="AC225" s="81" t="n">
        <v>1585</v>
      </c>
      <c r="AD225" s="81" t="n">
        <v>1605</v>
      </c>
      <c r="AE225" s="81" t="n">
        <v>2065</v>
      </c>
      <c r="AF225" s="81" t="n">
        <v>1905</v>
      </c>
      <c r="AG225" s="81" t="n">
        <v>2242</v>
      </c>
      <c r="AH225" s="81" t="n">
        <v>2481</v>
      </c>
      <c r="AI225" s="81" t="n">
        <v>3250</v>
      </c>
      <c r="AJ225" s="81" t="n">
        <v>3036</v>
      </c>
      <c r="AK225" s="81" t="n">
        <v>3302</v>
      </c>
      <c r="AL225" s="81" t="n">
        <v>3313</v>
      </c>
      <c r="AM225" s="81" t="n">
        <v>4151</v>
      </c>
      <c r="AN225" s="81" t="n">
        <v>3650</v>
      </c>
      <c r="AO225" s="81" t="n">
        <v>4109</v>
      </c>
      <c r="AP225" s="81" t="n">
        <v>4124</v>
      </c>
      <c r="AQ225" s="81" t="n">
        <v>5159</v>
      </c>
      <c r="AR225" s="81" t="n">
        <v>4254</v>
      </c>
      <c r="AS225" s="81" t="n">
        <v>4502</v>
      </c>
      <c r="AT225" s="81" t="n">
        <v>5104</v>
      </c>
      <c r="AU225" s="81" t="n">
        <v>7011</v>
      </c>
      <c r="AV225" s="81" t="n">
        <v>6523</v>
      </c>
      <c r="AW225" s="81" t="n">
        <v>7270</v>
      </c>
      <c r="AX225" s="81" t="n">
        <v>6955</v>
      </c>
      <c r="AY225" s="81" t="n">
        <v>8357</v>
      </c>
      <c r="AZ225" s="81" t="n">
        <v>6486</v>
      </c>
      <c r="BA225" s="81" t="n">
        <v>6452</v>
      </c>
      <c r="BB225" s="81" t="n">
        <v>5797</v>
      </c>
      <c r="BC225" s="81" t="n">
        <v>7050</v>
      </c>
      <c r="BD225" s="81" t="n">
        <v>6345</v>
      </c>
      <c r="BE225" s="81" t="n">
        <v>7323</v>
      </c>
      <c r="BF225" s="81" t="n">
        <v>7777</v>
      </c>
      <c r="BG225" s="81" t="n">
        <v>9441</v>
      </c>
      <c r="BH225" s="81" t="n">
        <v>8483</v>
      </c>
      <c r="BI225" s="81" t="n">
        <v>9300</v>
      </c>
      <c r="BJ225" s="81" t="n"/>
      <c r="BK225" s="81" t="n"/>
      <c r="BL225" s="116" t="n"/>
      <c r="BM225" s="83" t="inlineStr">
        <is>
          <t>n/a</t>
        </is>
      </c>
      <c r="BN225" s="83" t="inlineStr">
        <is>
          <t>n/a</t>
        </is>
      </c>
      <c r="BO225" s="83" t="inlineStr">
        <is>
          <t>n/a</t>
        </is>
      </c>
      <c r="BP225" s="64">
        <f>+SUM(D225:G225)</f>
        <v/>
      </c>
      <c r="BQ225" s="64">
        <f>+SUM(H225:K225)</f>
        <v/>
      </c>
      <c r="BR225" s="64">
        <f>+SUM(L225:O225)</f>
        <v/>
      </c>
      <c r="BS225" s="64">
        <f>+SUM(P225:S225)</f>
        <v/>
      </c>
      <c r="BT225" s="64">
        <f>+SUM(T225:W225)</f>
        <v/>
      </c>
      <c r="BU225" s="64">
        <f>+SUM(X225:AA225)</f>
        <v/>
      </c>
      <c r="BV225" s="64">
        <f>+SUM(AB225:AE225)</f>
        <v/>
      </c>
      <c r="BW225" s="64">
        <f>+SUM(AF225:AI225)</f>
        <v/>
      </c>
      <c r="BX225" s="64">
        <f>+SUM(AJ225:AM225)</f>
        <v/>
      </c>
      <c r="BY225" s="64">
        <f>+SUM(AN225:AQ225)</f>
        <v/>
      </c>
      <c r="BZ225" s="64">
        <f>+SUM(AR225:AU225)</f>
        <v/>
      </c>
      <c r="CA225" s="64">
        <f>+SUM(AV225:AY225)</f>
        <v/>
      </c>
      <c r="CB225" s="64">
        <f>+SUM(AZ225:BC225)</f>
        <v/>
      </c>
      <c r="CC225" s="64">
        <f>+SUM(BD225:BG225)</f>
        <v/>
      </c>
      <c r="CD225" s="64" t="n"/>
    </row>
    <row r="226">
      <c r="B226" t="inlineStr">
        <is>
          <t>Asia-Pacific</t>
        </is>
      </c>
      <c r="D226" s="81" t="n">
        <v>22</v>
      </c>
      <c r="E226" s="81" t="n">
        <v>31</v>
      </c>
      <c r="F226" s="81" t="n">
        <v>37</v>
      </c>
      <c r="G226" s="81" t="n">
        <v>58</v>
      </c>
      <c r="H226" s="81" t="n">
        <v>62</v>
      </c>
      <c r="I226" s="81" t="n">
        <v>82</v>
      </c>
      <c r="J226" s="81" t="n">
        <v>104</v>
      </c>
      <c r="K226" s="81" t="n">
        <v>115</v>
      </c>
      <c r="L226" s="81" t="n">
        <v>118</v>
      </c>
      <c r="M226" s="81" t="n">
        <v>135</v>
      </c>
      <c r="N226" s="81" t="n">
        <v>154</v>
      </c>
      <c r="O226" s="81" t="n">
        <v>198</v>
      </c>
      <c r="P226" s="81" t="n">
        <v>197</v>
      </c>
      <c r="Q226" s="81" t="n">
        <v>247</v>
      </c>
      <c r="R226" s="81" t="n">
        <v>278</v>
      </c>
      <c r="S226" s="81" t="n">
        <v>341</v>
      </c>
      <c r="T226" s="81" t="n">
        <v>354</v>
      </c>
      <c r="U226" s="81" t="n">
        <v>431</v>
      </c>
      <c r="V226" s="81" t="n">
        <v>492</v>
      </c>
      <c r="W226" s="81" t="n">
        <v>554</v>
      </c>
      <c r="X226" s="81" t="n">
        <v>542</v>
      </c>
      <c r="Y226" s="81" t="n">
        <v>623</v>
      </c>
      <c r="Z226" s="81" t="n">
        <v>709</v>
      </c>
      <c r="AA226" s="81" t="n">
        <v>848</v>
      </c>
      <c r="AB226" s="81" t="n">
        <v>862</v>
      </c>
      <c r="AC226" s="81" t="n">
        <v>1025</v>
      </c>
      <c r="AD226" s="81" t="n">
        <v>1154</v>
      </c>
      <c r="AE226" s="81" t="n">
        <v>1349</v>
      </c>
      <c r="AF226" s="81" t="n">
        <v>1375</v>
      </c>
      <c r="AG226" s="81" t="n">
        <v>1569</v>
      </c>
      <c r="AH226" s="81" t="n">
        <v>1760</v>
      </c>
      <c r="AI226" s="81" t="n">
        <v>2059</v>
      </c>
      <c r="AJ226" s="81" t="n">
        <v>2091</v>
      </c>
      <c r="AK226" s="81" t="n">
        <v>2316</v>
      </c>
      <c r="AL226" s="81" t="n">
        <v>2422</v>
      </c>
      <c r="AM226" s="81" t="n">
        <v>2759</v>
      </c>
      <c r="AN226" s="81" t="n">
        <v>2682</v>
      </c>
      <c r="AO226" s="81" t="n">
        <v>3012</v>
      </c>
      <c r="AP226" s="81" t="n">
        <v>3267</v>
      </c>
      <c r="AQ226" s="81" t="n">
        <v>3665</v>
      </c>
      <c r="AR226" s="81" t="n">
        <v>3257</v>
      </c>
      <c r="AS226" s="81" t="n">
        <v>3341</v>
      </c>
      <c r="AT226" s="81" t="n">
        <v>4230</v>
      </c>
      <c r="AU226" s="81" t="n">
        <v>4793</v>
      </c>
      <c r="AV226" s="81" t="n">
        <v>4789</v>
      </c>
      <c r="AW226" s="81" t="n">
        <v>5190</v>
      </c>
      <c r="AX226" s="81" t="n">
        <v>5461</v>
      </c>
      <c r="AY226" s="81" t="n">
        <v>6244</v>
      </c>
      <c r="AZ226" s="81" t="n">
        <v>5759</v>
      </c>
      <c r="BA226" s="81" t="n">
        <v>5908</v>
      </c>
      <c r="BB226" s="81" t="n">
        <v>5782</v>
      </c>
      <c r="BC226" s="81" t="n">
        <v>6050</v>
      </c>
      <c r="BD226" s="81" t="n">
        <v>5960</v>
      </c>
      <c r="BE226" s="81" t="n">
        <v>6515</v>
      </c>
      <c r="BF226" s="81" t="n">
        <v>6928</v>
      </c>
      <c r="BG226" s="81" t="n">
        <v>7512</v>
      </c>
      <c r="BH226" s="81" t="n">
        <v>7481</v>
      </c>
      <c r="BI226" s="81" t="n">
        <v>7888</v>
      </c>
      <c r="BJ226" s="81" t="n"/>
      <c r="BK226" s="81" t="n"/>
      <c r="BL226" s="116" t="n"/>
      <c r="BM226" s="83" t="inlineStr">
        <is>
          <t>n/a</t>
        </is>
      </c>
      <c r="BN226" s="83" t="inlineStr">
        <is>
          <t>n/a</t>
        </is>
      </c>
      <c r="BO226" s="83" t="inlineStr">
        <is>
          <t>n/a</t>
        </is>
      </c>
      <c r="BP226" s="64">
        <f>+SUM(D226:G226)</f>
        <v/>
      </c>
      <c r="BQ226" s="64">
        <f>+SUM(H226:K226)</f>
        <v/>
      </c>
      <c r="BR226" s="64">
        <f>+SUM(L226:O226)</f>
        <v/>
      </c>
      <c r="BS226" s="64">
        <f>+SUM(P226:S226)</f>
        <v/>
      </c>
      <c r="BT226" s="64">
        <f>+SUM(T226:W226)</f>
        <v/>
      </c>
      <c r="BU226" s="64">
        <f>+SUM(X226:AA226)</f>
        <v/>
      </c>
      <c r="BV226" s="64">
        <f>+SUM(AB226:AE226)</f>
        <v/>
      </c>
      <c r="BW226" s="64">
        <f>+SUM(AF226:AI226)</f>
        <v/>
      </c>
      <c r="BX226" s="64">
        <f>+SUM(AJ226:AM226)</f>
        <v/>
      </c>
      <c r="BY226" s="64">
        <f>+SUM(AN226:AQ226)</f>
        <v/>
      </c>
      <c r="BZ226" s="64">
        <f>+SUM(AR226:AU226)</f>
        <v/>
      </c>
      <c r="CA226" s="64">
        <f>+SUM(AV226:AY226)</f>
        <v/>
      </c>
      <c r="CB226" s="64">
        <f>+SUM(AZ226:BC226)</f>
        <v/>
      </c>
      <c r="CC226" s="64">
        <f>+SUM(BD226:BG226)</f>
        <v/>
      </c>
      <c r="CD226" s="64" t="n"/>
    </row>
    <row r="227" ht="13.5" customHeight="1">
      <c r="B227" t="inlineStr">
        <is>
          <t>Rest of World</t>
        </is>
      </c>
      <c r="D227" s="82" t="n">
        <v>13</v>
      </c>
      <c r="E227" s="82" t="n">
        <v>22</v>
      </c>
      <c r="F227" s="82" t="n">
        <v>25</v>
      </c>
      <c r="G227" s="82" t="n">
        <v>43</v>
      </c>
      <c r="H227" s="82" t="n">
        <v>46</v>
      </c>
      <c r="I227" s="82" t="n">
        <v>67</v>
      </c>
      <c r="J227" s="82" t="n">
        <v>78</v>
      </c>
      <c r="K227" s="82" t="n">
        <v>88</v>
      </c>
      <c r="L227" s="82" t="n">
        <v>87</v>
      </c>
      <c r="M227" s="82" t="n">
        <v>113</v>
      </c>
      <c r="N227" s="82" t="n">
        <v>130</v>
      </c>
      <c r="O227" s="82" t="n">
        <v>167</v>
      </c>
      <c r="P227" s="82" t="n">
        <v>159</v>
      </c>
      <c r="Q227" s="82" t="n">
        <v>213</v>
      </c>
      <c r="R227" s="82" t="n">
        <v>238</v>
      </c>
      <c r="S227" s="82" t="n">
        <v>311</v>
      </c>
      <c r="T227" s="82" t="n">
        <v>271</v>
      </c>
      <c r="U227" s="82" t="n">
        <v>347</v>
      </c>
      <c r="V227" s="82" t="n">
        <v>353</v>
      </c>
      <c r="W227" s="82" t="n">
        <v>403</v>
      </c>
      <c r="X227" s="82" t="n">
        <v>354</v>
      </c>
      <c r="Y227" s="82" t="n">
        <v>415</v>
      </c>
      <c r="Z227" s="82" t="n">
        <v>451</v>
      </c>
      <c r="AA227" s="82" t="n">
        <v>550</v>
      </c>
      <c r="AB227" s="82" t="n">
        <v>473</v>
      </c>
      <c r="AC227" s="82" t="n">
        <v>614</v>
      </c>
      <c r="AD227" s="82" t="n">
        <v>691</v>
      </c>
      <c r="AE227" s="82" t="n">
        <v>838</v>
      </c>
      <c r="AF227" s="82" t="n">
        <v>782</v>
      </c>
      <c r="AG227" s="82" t="n">
        <v>953</v>
      </c>
      <c r="AH227" s="82" t="n">
        <v>1053</v>
      </c>
      <c r="AI227" s="82" t="n">
        <v>1271</v>
      </c>
      <c r="AJ227" s="82" t="n">
        <v>1172</v>
      </c>
      <c r="AK227" s="82" t="n">
        <v>1362</v>
      </c>
      <c r="AL227" s="82" t="n">
        <v>1325</v>
      </c>
      <c r="AM227" s="82" t="n">
        <v>1571</v>
      </c>
      <c r="AN227" s="82" t="n">
        <v>1437</v>
      </c>
      <c r="AO227" s="82" t="n">
        <v>1650</v>
      </c>
      <c r="AP227" s="82" t="n">
        <v>1774</v>
      </c>
      <c r="AQ227" s="82" t="n">
        <v>2010</v>
      </c>
      <c r="AR227" s="82" t="n">
        <v>1664</v>
      </c>
      <c r="AS227" s="82" t="n">
        <v>1553</v>
      </c>
      <c r="AT227" s="82" t="n">
        <v>1999</v>
      </c>
      <c r="AU227" s="82" t="n">
        <v>2534</v>
      </c>
      <c r="AV227" s="82" t="n">
        <v>2454</v>
      </c>
      <c r="AW227" s="82" t="n">
        <v>2879</v>
      </c>
      <c r="AX227" s="82" t="n">
        <v>2981</v>
      </c>
      <c r="AY227" s="82" t="n">
        <v>3244</v>
      </c>
      <c r="AZ227" s="82" t="n">
        <v>2992</v>
      </c>
      <c r="BA227" s="82" t="n">
        <v>3213</v>
      </c>
      <c r="BB227" s="82" t="n">
        <v>3100</v>
      </c>
      <c r="BC227" s="82" t="n">
        <v>3429</v>
      </c>
      <c r="BD227" s="82" t="n">
        <v>3292</v>
      </c>
      <c r="BE227" s="82" t="n">
        <v>3739</v>
      </c>
      <c r="BF227" s="82" t="n">
        <v>4251</v>
      </c>
      <c r="BG227" s="82" t="n">
        <v>4573</v>
      </c>
      <c r="BH227" s="82" t="n">
        <v>4667</v>
      </c>
      <c r="BI227" s="82" t="n">
        <v>5036</v>
      </c>
      <c r="BJ227" s="82" t="n"/>
      <c r="BK227" s="82" t="n"/>
      <c r="BL227" s="116" t="n"/>
      <c r="BM227" s="85" t="inlineStr">
        <is>
          <t>n/a</t>
        </is>
      </c>
      <c r="BN227" s="85" t="inlineStr">
        <is>
          <t>n/a</t>
        </is>
      </c>
      <c r="BO227" s="85" t="inlineStr">
        <is>
          <t>n/a</t>
        </is>
      </c>
      <c r="BP227" s="65">
        <f>+SUM(D227:G227)</f>
        <v/>
      </c>
      <c r="BQ227" s="65">
        <f>+SUM(H227:K227)</f>
        <v/>
      </c>
      <c r="BR227" s="65">
        <f>+SUM(L227:O227)</f>
        <v/>
      </c>
      <c r="BS227" s="65">
        <f>+SUM(P227:S227)</f>
        <v/>
      </c>
      <c r="BT227" s="65">
        <f>+SUM(T227:W227)</f>
        <v/>
      </c>
      <c r="BU227" s="65">
        <f>+SUM(X227:AA227)</f>
        <v/>
      </c>
      <c r="BV227" s="65">
        <f>+SUM(AB227:AE227)</f>
        <v/>
      </c>
      <c r="BW227" s="65">
        <f>+SUM(AF227:AI227)</f>
        <v/>
      </c>
      <c r="BX227" s="65">
        <f>+SUM(AJ227:AM227)</f>
        <v/>
      </c>
      <c r="BY227" s="65">
        <f>+SUM(AN227:AQ227)</f>
        <v/>
      </c>
      <c r="BZ227" s="65">
        <f>+SUM(AR227:AU227)</f>
        <v/>
      </c>
      <c r="CA227" s="65">
        <f>+SUM(AV227:AY227)</f>
        <v/>
      </c>
      <c r="CB227" s="65">
        <f>+SUM(AZ227:BC227)</f>
        <v/>
      </c>
      <c r="CC227" s="65">
        <f>+SUM(BD227:BG227)</f>
        <v/>
      </c>
      <c r="CD227" s="65" t="n"/>
    </row>
    <row r="228" customFormat="1" s="44">
      <c r="B228" s="110" t="inlineStr">
        <is>
          <t>Total Revenue</t>
        </is>
      </c>
      <c r="D228" s="111">
        <f>SUM(D224:D227)</f>
        <v/>
      </c>
      <c r="E228" s="111">
        <f>SUM(E224:E227)</f>
        <v/>
      </c>
      <c r="F228" s="111">
        <f>SUM(F224:F227)</f>
        <v/>
      </c>
      <c r="G228" s="111">
        <f>SUM(G224:G227)</f>
        <v/>
      </c>
      <c r="H228" s="111">
        <f>SUM(H224:H227)</f>
        <v/>
      </c>
      <c r="I228" s="111">
        <f>SUM(I224:I227)</f>
        <v/>
      </c>
      <c r="J228" s="111">
        <f>SUM(J224:J227)</f>
        <v/>
      </c>
      <c r="K228" s="111">
        <f>SUM(K224:K227)</f>
        <v/>
      </c>
      <c r="L228" s="111">
        <f>SUM(L224:L227)</f>
        <v/>
      </c>
      <c r="M228" s="111">
        <f>SUM(M224:M227)</f>
        <v/>
      </c>
      <c r="N228" s="111">
        <f>SUM(N224:N227)</f>
        <v/>
      </c>
      <c r="O228" s="111">
        <f>SUM(O224:O227)</f>
        <v/>
      </c>
      <c r="P228" s="111">
        <f>SUM(P224:P227)</f>
        <v/>
      </c>
      <c r="Q228" s="111">
        <f>SUM(Q224:Q227)</f>
        <v/>
      </c>
      <c r="R228" s="111">
        <f>SUM(R224:R227)</f>
        <v/>
      </c>
      <c r="S228" s="111">
        <f>SUM(S224:S227)</f>
        <v/>
      </c>
      <c r="T228" s="111">
        <f>SUM(T224:T227)</f>
        <v/>
      </c>
      <c r="U228" s="111">
        <f>SUM(U224:U227)</f>
        <v/>
      </c>
      <c r="V228" s="111">
        <f>SUM(V224:V227)</f>
        <v/>
      </c>
      <c r="W228" s="111">
        <f>SUM(W224:W227)</f>
        <v/>
      </c>
      <c r="X228" s="111">
        <f>SUM(X224:X227)</f>
        <v/>
      </c>
      <c r="Y228" s="111">
        <f>SUM(Y224:Y227)</f>
        <v/>
      </c>
      <c r="Z228" s="111">
        <f>SUM(Z224:Z227)</f>
        <v/>
      </c>
      <c r="AA228" s="111">
        <f>SUM(AA224:AA227)</f>
        <v/>
      </c>
      <c r="AB228" s="111">
        <f>SUM(AB224:AB227)</f>
        <v/>
      </c>
      <c r="AC228" s="111">
        <f>SUM(AC224:AC227)</f>
        <v/>
      </c>
      <c r="AD228" s="111">
        <f>SUM(AD224:AD227)</f>
        <v/>
      </c>
      <c r="AE228" s="111">
        <f>SUM(AE224:AE227)</f>
        <v/>
      </c>
      <c r="AF228" s="111">
        <f>SUM(AF224:AF227)</f>
        <v/>
      </c>
      <c r="AG228" s="111">
        <f>SUM(AG224:AG227)</f>
        <v/>
      </c>
      <c r="AH228" s="111">
        <f>SUM(AH224:AH227)</f>
        <v/>
      </c>
      <c r="AI228" s="111">
        <f>SUM(AI224:AI227)</f>
        <v/>
      </c>
      <c r="AJ228" s="111">
        <f>SUM(AJ224:AJ227)</f>
        <v/>
      </c>
      <c r="AK228" s="111">
        <f>SUM(AK224:AK227)</f>
        <v/>
      </c>
      <c r="AL228" s="111">
        <f>SUM(AL224:AL227)</f>
        <v/>
      </c>
      <c r="AM228" s="111">
        <f>SUM(AM224:AM227)</f>
        <v/>
      </c>
      <c r="AN228" s="111">
        <f>SUM(AN224:AN227)</f>
        <v/>
      </c>
      <c r="AO228" s="111">
        <f>SUM(AO224:AO227)</f>
        <v/>
      </c>
      <c r="AP228" s="111">
        <f>SUM(AP224:AP227)</f>
        <v/>
      </c>
      <c r="AQ228" s="111">
        <f>SUM(AQ224:AQ227)</f>
        <v/>
      </c>
      <c r="AR228" s="111">
        <f>SUM(AR224:AR227)</f>
        <v/>
      </c>
      <c r="AS228" s="111">
        <f>SUM(AS224:AS227)</f>
        <v/>
      </c>
      <c r="AT228" s="111">
        <f>SUM(AT224:AT227)</f>
        <v/>
      </c>
      <c r="AU228" s="111">
        <f>SUM(AU224:AU227)</f>
        <v/>
      </c>
      <c r="AV228" s="111">
        <f>SUM(AV224:AV227)</f>
        <v/>
      </c>
      <c r="AW228" s="111">
        <f>SUM(AW224:AW227)</f>
        <v/>
      </c>
      <c r="AX228" s="111">
        <f>SUM(AX224:AX227)</f>
        <v/>
      </c>
      <c r="AY228" s="111">
        <f>SUM(AY224:AY227)</f>
        <v/>
      </c>
      <c r="AZ228" s="111">
        <f>SUM(AZ224:AZ227)</f>
        <v/>
      </c>
      <c r="BA228" s="111">
        <f>SUM(BA224:BA227)</f>
        <v/>
      </c>
      <c r="BB228" s="111">
        <f>SUM(BB224:BB227)</f>
        <v/>
      </c>
      <c r="BC228" s="111">
        <f>SUM(BC224:BC227)</f>
        <v/>
      </c>
      <c r="BD228" s="111">
        <f>SUM(BD224:BD227)</f>
        <v/>
      </c>
      <c r="BE228" s="111">
        <f>SUM(BE224:BE227)</f>
        <v/>
      </c>
      <c r="BF228" s="111">
        <f>SUM(BF224:BF227)</f>
        <v/>
      </c>
      <c r="BG228" s="111">
        <f>SUM(BG224:BG227)</f>
        <v/>
      </c>
      <c r="BH228" s="111">
        <f>SUM(BH224:BH227)</f>
        <v/>
      </c>
      <c r="BI228" s="111">
        <f>SUM(BI224:BI227)</f>
        <v/>
      </c>
      <c r="BJ228" s="111" t="n"/>
      <c r="BK228" s="111" t="n"/>
      <c r="BM228" s="111">
        <f>+BM126</f>
        <v/>
      </c>
      <c r="BN228" s="111">
        <f>+BN126</f>
        <v/>
      </c>
      <c r="BO228" s="111">
        <f>+BO126</f>
        <v/>
      </c>
      <c r="BP228" s="111">
        <f>+SUM(D228:G228)</f>
        <v/>
      </c>
      <c r="BQ228" s="111">
        <f>SUM(BQ224:BQ227)</f>
        <v/>
      </c>
      <c r="BR228" s="111">
        <f>SUM(BR224:BR227)</f>
        <v/>
      </c>
      <c r="BS228" s="111">
        <f>SUM(BS224:BS227)</f>
        <v/>
      </c>
      <c r="BT228" s="111">
        <f>SUM(BT224:BT227)</f>
        <v/>
      </c>
      <c r="BU228" s="111">
        <f>SUM(BU224:BU227)</f>
        <v/>
      </c>
      <c r="BV228" s="111">
        <f>SUM(BV224:BV227)</f>
        <v/>
      </c>
      <c r="BW228" s="111">
        <f>SUM(BW224:BW227)</f>
        <v/>
      </c>
      <c r="BX228" s="111">
        <f>SUM(BX224:BX227)</f>
        <v/>
      </c>
      <c r="BY228" s="111">
        <f>SUM(BY224:BY227)</f>
        <v/>
      </c>
      <c r="BZ228" s="111">
        <f>SUM(BZ224:BZ227)</f>
        <v/>
      </c>
      <c r="CA228" s="111">
        <f>SUM(CA224:CA227)</f>
        <v/>
      </c>
      <c r="CB228" s="111">
        <f>SUM(CB224:CB227)</f>
        <v/>
      </c>
      <c r="CC228" s="111">
        <f>SUM(CC224:CC227)</f>
        <v/>
      </c>
      <c r="CD228" s="111" t="n"/>
    </row>
    <row r="229">
      <c r="D229" s="56" t="n"/>
    </row>
    <row r="230">
      <c r="B230" s="62" t="inlineStr">
        <is>
          <t>Y/Y % Change</t>
        </is>
      </c>
    </row>
    <row r="231" customFormat="1" s="76">
      <c r="B231" s="60" t="inlineStr">
        <is>
          <t>US &amp; Canada</t>
        </is>
      </c>
      <c r="C231" s="304" t="n"/>
      <c r="D231" s="304" t="n"/>
      <c r="E231" s="304" t="n"/>
      <c r="F231" s="304" t="n"/>
      <c r="G231" s="304" t="n"/>
      <c r="H231" s="304">
        <f>+H224/D224-1</f>
        <v/>
      </c>
      <c r="I231" s="304">
        <f>+I224/E224-1</f>
        <v/>
      </c>
      <c r="J231" s="304">
        <f>+J224/F224-1</f>
        <v/>
      </c>
      <c r="K231" s="304">
        <f>+K224/G224-1</f>
        <v/>
      </c>
      <c r="L231" s="304">
        <f>+L224/H224-1</f>
        <v/>
      </c>
      <c r="M231" s="304">
        <f>+M224/I224-1</f>
        <v/>
      </c>
      <c r="N231" s="304">
        <f>+N224/J224-1</f>
        <v/>
      </c>
      <c r="O231" s="304">
        <f>+O224/K224-1</f>
        <v/>
      </c>
      <c r="P231" s="304">
        <f>+P224/L224-1</f>
        <v/>
      </c>
      <c r="Q231" s="304">
        <f>+Q224/M224-1</f>
        <v/>
      </c>
      <c r="R231" s="304">
        <f>+R224/N224-1</f>
        <v/>
      </c>
      <c r="S231" s="304">
        <f>+S224/O224-1</f>
        <v/>
      </c>
      <c r="T231" s="304">
        <f>+T224/P224-1</f>
        <v/>
      </c>
      <c r="U231" s="304">
        <f>+U224/Q224-1</f>
        <v/>
      </c>
      <c r="V231" s="304">
        <f>+V224/R224-1</f>
        <v/>
      </c>
      <c r="W231" s="304">
        <f>+W224/S224-1</f>
        <v/>
      </c>
      <c r="X231" s="304">
        <f>+X224/T224-1</f>
        <v/>
      </c>
      <c r="Y231" s="304">
        <f>+Y224/U224-1</f>
        <v/>
      </c>
      <c r="Z231" s="304">
        <f>+Z224/V224-1</f>
        <v/>
      </c>
      <c r="AA231" s="304">
        <f>+AA224/W224-1</f>
        <v/>
      </c>
      <c r="AB231" s="304">
        <f>+AB224/X224-1</f>
        <v/>
      </c>
      <c r="AC231" s="304">
        <f>+AC224/Y224-1</f>
        <v/>
      </c>
      <c r="AD231" s="304">
        <f>+AD224/Z224-1</f>
        <v/>
      </c>
      <c r="AE231" s="304">
        <f>+AE224/AA224-1</f>
        <v/>
      </c>
      <c r="AF231" s="304">
        <f>+AF224/AB224-1</f>
        <v/>
      </c>
      <c r="AG231" s="304">
        <f>+AG224/AC224-1</f>
        <v/>
      </c>
      <c r="AH231" s="304">
        <f>+AH224/AD224-1</f>
        <v/>
      </c>
      <c r="AI231" s="304">
        <f>+AI224/AE224-1</f>
        <v/>
      </c>
      <c r="AJ231" s="304">
        <f>+AJ224/AF224-1</f>
        <v/>
      </c>
      <c r="AK231" s="304">
        <f>+AK224/AG224-1</f>
        <v/>
      </c>
      <c r="AL231" s="304">
        <f>+AL224/AH224-1</f>
        <v/>
      </c>
      <c r="AM231" s="304">
        <f>+AM224/AI224-1</f>
        <v/>
      </c>
      <c r="AN231" s="304">
        <f>+AN224/AJ224-1</f>
        <v/>
      </c>
      <c r="AO231" s="304">
        <f>+AO224/AK224-1</f>
        <v/>
      </c>
      <c r="AP231" s="304">
        <f>+AP224/AL224-1</f>
        <v/>
      </c>
      <c r="AQ231" s="304">
        <f>+AQ224/AM224-1</f>
        <v/>
      </c>
      <c r="AR231" s="304">
        <f>+AR224/AN224-1</f>
        <v/>
      </c>
      <c r="AS231" s="304">
        <f>+AS224/AO224-1</f>
        <v/>
      </c>
      <c r="AT231" s="304">
        <f>+AT224/AP224-1</f>
        <v/>
      </c>
      <c r="AU231" s="304">
        <f>+AU224/AQ224-1</f>
        <v/>
      </c>
      <c r="AV231" s="304">
        <f>+AV224/AR224-1</f>
        <v/>
      </c>
      <c r="AW231" s="304">
        <f>+AW224/AS224-1</f>
        <v/>
      </c>
      <c r="AX231" s="304">
        <f>+AX224/AT224-1</f>
        <v/>
      </c>
      <c r="AY231" s="304">
        <f>+AY224/AU224-1</f>
        <v/>
      </c>
      <c r="AZ231" s="304">
        <f>+AZ224/AV224-1</f>
        <v/>
      </c>
      <c r="BA231" s="304">
        <f>+BA224/AW224-1</f>
        <v/>
      </c>
      <c r="BB231" s="304">
        <f>+BB224/AX224-1</f>
        <v/>
      </c>
      <c r="BC231" s="304">
        <f>+BC224/AY224-1</f>
        <v/>
      </c>
      <c r="BD231" s="304">
        <f>+BD224/AZ224-1</f>
        <v/>
      </c>
      <c r="BE231" s="304">
        <f>+BE224/BA224-1</f>
        <v/>
      </c>
      <c r="BF231" s="304">
        <f>+BF224/BB224-1</f>
        <v/>
      </c>
      <c r="BG231" s="304">
        <f>+BG224/BC224-1</f>
        <v/>
      </c>
      <c r="BH231" s="304">
        <f>+BH224/BD224-1</f>
        <v/>
      </c>
      <c r="BI231" s="304">
        <f>+BI224/BE224-1</f>
        <v/>
      </c>
      <c r="BJ231" s="304" t="n"/>
      <c r="BK231" s="304" t="n"/>
      <c r="BL231" s="304" t="n"/>
      <c r="BM231" s="304" t="n"/>
      <c r="BN231" s="320">
        <f>+IFERROR(BN224/BM224-1,"n/a")</f>
        <v/>
      </c>
      <c r="BO231" s="320">
        <f>+IFERROR(BO224/BN224-1,"n/a")</f>
        <v/>
      </c>
      <c r="BP231" s="320">
        <f>+IFERROR(BP224/BO224-1,"n/a")</f>
        <v/>
      </c>
      <c r="BQ231" s="320">
        <f>+IFERROR(BQ224/BP224-1,"n/a")</f>
        <v/>
      </c>
      <c r="BR231" s="320">
        <f>+IFERROR(BR224/BQ224-1,"n/a")</f>
        <v/>
      </c>
      <c r="BS231" s="320">
        <f>+IFERROR(BS224/BR224-1,"n/a")</f>
        <v/>
      </c>
      <c r="BT231" s="320">
        <f>+IFERROR(BT224/BS224-1,"n/a")</f>
        <v/>
      </c>
      <c r="BU231" s="320">
        <f>+IFERROR(BU224/BT224-1,"n/a")</f>
        <v/>
      </c>
      <c r="BV231" s="320">
        <f>+IFERROR(BV224/BU224-1,"n/a")</f>
        <v/>
      </c>
      <c r="BW231" s="320">
        <f>+IFERROR(BW224/BV224-1,"n/a")</f>
        <v/>
      </c>
      <c r="BX231" s="320">
        <f>+IFERROR(BX224/BW224-1,"n/a")</f>
        <v/>
      </c>
      <c r="BY231" s="320">
        <f>+IFERROR(BY224/BX224-1,"n/a")</f>
        <v/>
      </c>
      <c r="BZ231" s="320">
        <f>+IFERROR(BZ224/BY224-1,"n/a")</f>
        <v/>
      </c>
      <c r="CA231" s="320">
        <f>+IFERROR(CA224/BZ224-1,"n/a")</f>
        <v/>
      </c>
      <c r="CB231" s="320">
        <f>+IFERROR(CB224/CA224-1,"n/a")</f>
        <v/>
      </c>
      <c r="CC231" s="320">
        <f>+IFERROR(CC224/CB224-1,"n/a")</f>
        <v/>
      </c>
      <c r="CD231" s="304" t="n"/>
    </row>
    <row r="232" customFormat="1" s="76">
      <c r="B232" s="60" t="inlineStr">
        <is>
          <t>Europe</t>
        </is>
      </c>
      <c r="C232" s="304" t="n"/>
      <c r="D232" s="304" t="n"/>
      <c r="E232" s="304" t="n"/>
      <c r="F232" s="304" t="n"/>
      <c r="G232" s="304" t="n"/>
      <c r="H232" s="304">
        <f>+H225/D225-1</f>
        <v/>
      </c>
      <c r="I232" s="304">
        <f>+I225/E225-1</f>
        <v/>
      </c>
      <c r="J232" s="304">
        <f>+J225/F225-1</f>
        <v/>
      </c>
      <c r="K232" s="304">
        <f>+K225/G225-1</f>
        <v/>
      </c>
      <c r="L232" s="304">
        <f>+L225/H225-1</f>
        <v/>
      </c>
      <c r="M232" s="304">
        <f>+M225/I225-1</f>
        <v/>
      </c>
      <c r="N232" s="304">
        <f>+N225/J225-1</f>
        <v/>
      </c>
      <c r="O232" s="304">
        <f>+O225/K225-1</f>
        <v/>
      </c>
      <c r="P232" s="304">
        <f>+P225/L225-1</f>
        <v/>
      </c>
      <c r="Q232" s="304">
        <f>+Q225/M225-1</f>
        <v/>
      </c>
      <c r="R232" s="304">
        <f>+R225/N225-1</f>
        <v/>
      </c>
      <c r="S232" s="304">
        <f>+S225/O225-1</f>
        <v/>
      </c>
      <c r="T232" s="304">
        <f>+T225/P225-1</f>
        <v/>
      </c>
      <c r="U232" s="304">
        <f>+U225/Q225-1</f>
        <v/>
      </c>
      <c r="V232" s="304">
        <f>+V225/R225-1</f>
        <v/>
      </c>
      <c r="W232" s="304">
        <f>+W225/S225-1</f>
        <v/>
      </c>
      <c r="X232" s="304">
        <f>+X225/T225-1</f>
        <v/>
      </c>
      <c r="Y232" s="304">
        <f>+Y225/U225-1</f>
        <v/>
      </c>
      <c r="Z232" s="304">
        <f>+Z225/V225-1</f>
        <v/>
      </c>
      <c r="AA232" s="304">
        <f>+AA225/W225-1</f>
        <v/>
      </c>
      <c r="AB232" s="304">
        <f>+AB225/X225-1</f>
        <v/>
      </c>
      <c r="AC232" s="304">
        <f>+AC225/Y225-1</f>
        <v/>
      </c>
      <c r="AD232" s="304">
        <f>+AD225/Z225-1</f>
        <v/>
      </c>
      <c r="AE232" s="304">
        <f>+AE225/AA225-1</f>
        <v/>
      </c>
      <c r="AF232" s="304">
        <f>+AF225/AB225-1</f>
        <v/>
      </c>
      <c r="AG232" s="304">
        <f>+AG225/AC225-1</f>
        <v/>
      </c>
      <c r="AH232" s="304">
        <f>+AH225/AD225-1</f>
        <v/>
      </c>
      <c r="AI232" s="304">
        <f>+AI225/AE225-1</f>
        <v/>
      </c>
      <c r="AJ232" s="304">
        <f>+AJ225/AF225-1</f>
        <v/>
      </c>
      <c r="AK232" s="304">
        <f>+AK225/AG225-1</f>
        <v/>
      </c>
      <c r="AL232" s="304">
        <f>+AL225/AH225-1</f>
        <v/>
      </c>
      <c r="AM232" s="304">
        <f>+AM225/AI225-1</f>
        <v/>
      </c>
      <c r="AN232" s="304">
        <f>+AN225/AJ225-1</f>
        <v/>
      </c>
      <c r="AO232" s="304">
        <f>+AO225/AK225-1</f>
        <v/>
      </c>
      <c r="AP232" s="304">
        <f>+AP225/AL225-1</f>
        <v/>
      </c>
      <c r="AQ232" s="304">
        <f>+AQ225/AM225-1</f>
        <v/>
      </c>
      <c r="AR232" s="304">
        <f>+AR225/AN225-1</f>
        <v/>
      </c>
      <c r="AS232" s="304">
        <f>+AS225/AO225-1</f>
        <v/>
      </c>
      <c r="AT232" s="304">
        <f>+AT225/AP225-1</f>
        <v/>
      </c>
      <c r="AU232" s="304">
        <f>+AU225/AQ225-1</f>
        <v/>
      </c>
      <c r="AV232" s="304">
        <f>+AV225/AR225-1</f>
        <v/>
      </c>
      <c r="AW232" s="304">
        <f>+AW225/AS225-1</f>
        <v/>
      </c>
      <c r="AX232" s="304">
        <f>+AX225/AT225-1</f>
        <v/>
      </c>
      <c r="AY232" s="304">
        <f>+AY225/AU225-1</f>
        <v/>
      </c>
      <c r="AZ232" s="304">
        <f>+AZ225/AV225-1</f>
        <v/>
      </c>
      <c r="BA232" s="304">
        <f>+BA225/AW225-1</f>
        <v/>
      </c>
      <c r="BB232" s="304">
        <f>+BB225/AX225-1</f>
        <v/>
      </c>
      <c r="BC232" s="304">
        <f>+BC225/AY225-1</f>
        <v/>
      </c>
      <c r="BD232" s="304">
        <f>+BD225/AZ225-1</f>
        <v/>
      </c>
      <c r="BE232" s="304">
        <f>+BE225/BA225-1</f>
        <v/>
      </c>
      <c r="BF232" s="304">
        <f>+BF225/BB225-1</f>
        <v/>
      </c>
      <c r="BG232" s="304">
        <f>+BG225/BC225-1</f>
        <v/>
      </c>
      <c r="BH232" s="304">
        <f>+BH225/BD225-1</f>
        <v/>
      </c>
      <c r="BI232" s="304">
        <f>+BI225/BE225-1</f>
        <v/>
      </c>
      <c r="BJ232" s="304" t="n"/>
      <c r="BK232" s="304" t="n"/>
      <c r="BL232" s="304" t="n"/>
      <c r="BM232" s="304" t="n"/>
      <c r="BN232" s="320">
        <f>+IFERROR(BN225/BM225-1,"n/a")</f>
        <v/>
      </c>
      <c r="BO232" s="320">
        <f>+IFERROR(BO225/BN225-1,"n/a")</f>
        <v/>
      </c>
      <c r="BP232" s="320">
        <f>+IFERROR(BP225/BO225-1,"n/a")</f>
        <v/>
      </c>
      <c r="BQ232" s="320">
        <f>+IFERROR(BQ225/BP225-1,"n/a")</f>
        <v/>
      </c>
      <c r="BR232" s="320">
        <f>+IFERROR(BR225/BQ225-1,"n/a")</f>
        <v/>
      </c>
      <c r="BS232" s="320">
        <f>+IFERROR(BS225/BR225-1,"n/a")</f>
        <v/>
      </c>
      <c r="BT232" s="320">
        <f>+IFERROR(BT225/BS225-1,"n/a")</f>
        <v/>
      </c>
      <c r="BU232" s="320">
        <f>+IFERROR(BU225/BT225-1,"n/a")</f>
        <v/>
      </c>
      <c r="BV232" s="320">
        <f>+IFERROR(BV225/BU225-1,"n/a")</f>
        <v/>
      </c>
      <c r="BW232" s="320">
        <f>+IFERROR(BW225/BV225-1,"n/a")</f>
        <v/>
      </c>
      <c r="BX232" s="320">
        <f>+IFERROR(BX225/BW225-1,"n/a")</f>
        <v/>
      </c>
      <c r="BY232" s="320">
        <f>+IFERROR(BY225/BX225-1,"n/a")</f>
        <v/>
      </c>
      <c r="BZ232" s="320">
        <f>+IFERROR(BZ225/BY225-1,"n/a")</f>
        <v/>
      </c>
      <c r="CA232" s="320">
        <f>+IFERROR(CA225/BZ225-1,"n/a")</f>
        <v/>
      </c>
      <c r="CB232" s="320">
        <f>+IFERROR(CB225/CA225-1,"n/a")</f>
        <v/>
      </c>
      <c r="CC232" s="320">
        <f>+IFERROR(CC225/CB225-1,"n/a")</f>
        <v/>
      </c>
      <c r="CD232" s="304" t="n"/>
    </row>
    <row r="233" customFormat="1" s="76">
      <c r="B233" s="60" t="inlineStr">
        <is>
          <t>Asia-Pacific</t>
        </is>
      </c>
      <c r="C233" s="304" t="n"/>
      <c r="D233" s="304" t="n"/>
      <c r="E233" s="304" t="n"/>
      <c r="F233" s="304" t="n"/>
      <c r="G233" s="304" t="n"/>
      <c r="H233" s="304">
        <f>+H226/D226-1</f>
        <v/>
      </c>
      <c r="I233" s="304">
        <f>+I226/E226-1</f>
        <v/>
      </c>
      <c r="J233" s="304">
        <f>+J226/F226-1</f>
        <v/>
      </c>
      <c r="K233" s="304">
        <f>+K226/G226-1</f>
        <v/>
      </c>
      <c r="L233" s="304">
        <f>+L226/H226-1</f>
        <v/>
      </c>
      <c r="M233" s="304">
        <f>+M226/I226-1</f>
        <v/>
      </c>
      <c r="N233" s="304">
        <f>+N226/J226-1</f>
        <v/>
      </c>
      <c r="O233" s="304">
        <f>+O226/K226-1</f>
        <v/>
      </c>
      <c r="P233" s="304">
        <f>+P226/L226-1</f>
        <v/>
      </c>
      <c r="Q233" s="304">
        <f>+Q226/M226-1</f>
        <v/>
      </c>
      <c r="R233" s="304">
        <f>+R226/N226-1</f>
        <v/>
      </c>
      <c r="S233" s="304">
        <f>+S226/O226-1</f>
        <v/>
      </c>
      <c r="T233" s="304">
        <f>+T226/P226-1</f>
        <v/>
      </c>
      <c r="U233" s="304">
        <f>+U226/Q226-1</f>
        <v/>
      </c>
      <c r="V233" s="304">
        <f>+V226/R226-1</f>
        <v/>
      </c>
      <c r="W233" s="304">
        <f>+W226/S226-1</f>
        <v/>
      </c>
      <c r="X233" s="304">
        <f>+X226/T226-1</f>
        <v/>
      </c>
      <c r="Y233" s="304">
        <f>+Y226/U226-1</f>
        <v/>
      </c>
      <c r="Z233" s="304">
        <f>+Z226/V226-1</f>
        <v/>
      </c>
      <c r="AA233" s="304">
        <f>+AA226/W226-1</f>
        <v/>
      </c>
      <c r="AB233" s="304">
        <f>+AB226/X226-1</f>
        <v/>
      </c>
      <c r="AC233" s="304">
        <f>+AC226/Y226-1</f>
        <v/>
      </c>
      <c r="AD233" s="304">
        <f>+AD226/Z226-1</f>
        <v/>
      </c>
      <c r="AE233" s="304">
        <f>+AE226/AA226-1</f>
        <v/>
      </c>
      <c r="AF233" s="304">
        <f>+AF226/AB226-1</f>
        <v/>
      </c>
      <c r="AG233" s="304">
        <f>+AG226/AC226-1</f>
        <v/>
      </c>
      <c r="AH233" s="304">
        <f>+AH226/AD226-1</f>
        <v/>
      </c>
      <c r="AI233" s="304">
        <f>+AI226/AE226-1</f>
        <v/>
      </c>
      <c r="AJ233" s="304">
        <f>+AJ226/AF226-1</f>
        <v/>
      </c>
      <c r="AK233" s="304">
        <f>+AK226/AG226-1</f>
        <v/>
      </c>
      <c r="AL233" s="304">
        <f>+AL226/AH226-1</f>
        <v/>
      </c>
      <c r="AM233" s="304">
        <f>+AM226/AI226-1</f>
        <v/>
      </c>
      <c r="AN233" s="304">
        <f>+AN226/AJ226-1</f>
        <v/>
      </c>
      <c r="AO233" s="304">
        <f>+AO226/AK226-1</f>
        <v/>
      </c>
      <c r="AP233" s="304">
        <f>+AP226/AL226-1</f>
        <v/>
      </c>
      <c r="AQ233" s="304">
        <f>+AQ226/AM226-1</f>
        <v/>
      </c>
      <c r="AR233" s="304">
        <f>+AR226/AN226-1</f>
        <v/>
      </c>
      <c r="AS233" s="304">
        <f>+AS226/AO226-1</f>
        <v/>
      </c>
      <c r="AT233" s="304">
        <f>+AT226/AP226-1</f>
        <v/>
      </c>
      <c r="AU233" s="304">
        <f>+AU226/AQ226-1</f>
        <v/>
      </c>
      <c r="AV233" s="304">
        <f>+AV226/AR226-1</f>
        <v/>
      </c>
      <c r="AW233" s="304">
        <f>+AW226/AS226-1</f>
        <v/>
      </c>
      <c r="AX233" s="304">
        <f>+AX226/AT226-1</f>
        <v/>
      </c>
      <c r="AY233" s="304">
        <f>+AY226/AU226-1</f>
        <v/>
      </c>
      <c r="AZ233" s="304">
        <f>+AZ226/AV226-1</f>
        <v/>
      </c>
      <c r="BA233" s="304">
        <f>+BA226/AW226-1</f>
        <v/>
      </c>
      <c r="BB233" s="304">
        <f>+BB226/AX226-1</f>
        <v/>
      </c>
      <c r="BC233" s="304">
        <f>+BC226/AY226-1</f>
        <v/>
      </c>
      <c r="BD233" s="304">
        <f>+BD226/AZ226-1</f>
        <v/>
      </c>
      <c r="BE233" s="304">
        <f>+BE226/BA226-1</f>
        <v/>
      </c>
      <c r="BF233" s="304">
        <f>+BF226/BB226-1</f>
        <v/>
      </c>
      <c r="BG233" s="304">
        <f>+BG226/BC226-1</f>
        <v/>
      </c>
      <c r="BH233" s="304">
        <f>+BH226/BD226-1</f>
        <v/>
      </c>
      <c r="BI233" s="304">
        <f>+BI226/BE226-1</f>
        <v/>
      </c>
      <c r="BJ233" s="304" t="n"/>
      <c r="BK233" s="304" t="n"/>
      <c r="BL233" s="304" t="n"/>
      <c r="BM233" s="304" t="n"/>
      <c r="BN233" s="320">
        <f>+IFERROR(BN226/BM226-1,"n/a")</f>
        <v/>
      </c>
      <c r="BO233" s="320">
        <f>+IFERROR(BO226/BN226-1,"n/a")</f>
        <v/>
      </c>
      <c r="BP233" s="320">
        <f>+IFERROR(BP226/BO226-1,"n/a")</f>
        <v/>
      </c>
      <c r="BQ233" s="320">
        <f>+IFERROR(BQ226/BP226-1,"n/a")</f>
        <v/>
      </c>
      <c r="BR233" s="320">
        <f>+IFERROR(BR226/BQ226-1,"n/a")</f>
        <v/>
      </c>
      <c r="BS233" s="320">
        <f>+IFERROR(BS226/BR226-1,"n/a")</f>
        <v/>
      </c>
      <c r="BT233" s="320">
        <f>+IFERROR(BT226/BS226-1,"n/a")</f>
        <v/>
      </c>
      <c r="BU233" s="320">
        <f>+IFERROR(BU226/BT226-1,"n/a")</f>
        <v/>
      </c>
      <c r="BV233" s="320">
        <f>+IFERROR(BV226/BU226-1,"n/a")</f>
        <v/>
      </c>
      <c r="BW233" s="320">
        <f>+IFERROR(BW226/BV226-1,"n/a")</f>
        <v/>
      </c>
      <c r="BX233" s="320">
        <f>+IFERROR(BX226/BW226-1,"n/a")</f>
        <v/>
      </c>
      <c r="BY233" s="320">
        <f>+IFERROR(BY226/BX226-1,"n/a")</f>
        <v/>
      </c>
      <c r="BZ233" s="320">
        <f>+IFERROR(BZ226/BY226-1,"n/a")</f>
        <v/>
      </c>
      <c r="CA233" s="320">
        <f>+IFERROR(CA226/BZ226-1,"n/a")</f>
        <v/>
      </c>
      <c r="CB233" s="320">
        <f>+IFERROR(CB226/CA226-1,"n/a")</f>
        <v/>
      </c>
      <c r="CC233" s="320">
        <f>+IFERROR(CC226/CB226-1,"n/a")</f>
        <v/>
      </c>
      <c r="CD233" s="304" t="n"/>
    </row>
    <row r="234" ht="13.5" customFormat="1" customHeight="1" s="76">
      <c r="B234" s="60" t="inlineStr">
        <is>
          <t>Rest of World</t>
        </is>
      </c>
      <c r="C234" s="304" t="n"/>
      <c r="D234" s="304" t="n"/>
      <c r="E234" s="304" t="n"/>
      <c r="F234" s="304" t="n"/>
      <c r="G234" s="304" t="n"/>
      <c r="H234" s="313">
        <f>+H227/D227-1</f>
        <v/>
      </c>
      <c r="I234" s="313">
        <f>+I227/E227-1</f>
        <v/>
      </c>
      <c r="J234" s="313">
        <f>+J227/F227-1</f>
        <v/>
      </c>
      <c r="K234" s="313">
        <f>+K227/G227-1</f>
        <v/>
      </c>
      <c r="L234" s="313">
        <f>+L227/H227-1</f>
        <v/>
      </c>
      <c r="M234" s="313">
        <f>+M227/I227-1</f>
        <v/>
      </c>
      <c r="N234" s="313">
        <f>+N227/J227-1</f>
        <v/>
      </c>
      <c r="O234" s="313">
        <f>+O227/K227-1</f>
        <v/>
      </c>
      <c r="P234" s="313">
        <f>+P227/L227-1</f>
        <v/>
      </c>
      <c r="Q234" s="313">
        <f>+Q227/M227-1</f>
        <v/>
      </c>
      <c r="R234" s="313">
        <f>+R227/N227-1</f>
        <v/>
      </c>
      <c r="S234" s="313">
        <f>+S227/O227-1</f>
        <v/>
      </c>
      <c r="T234" s="313">
        <f>+T227/P227-1</f>
        <v/>
      </c>
      <c r="U234" s="313">
        <f>+U227/Q227-1</f>
        <v/>
      </c>
      <c r="V234" s="313">
        <f>+V227/R227-1</f>
        <v/>
      </c>
      <c r="W234" s="313">
        <f>+W227/S227-1</f>
        <v/>
      </c>
      <c r="X234" s="313">
        <f>+X227/T227-1</f>
        <v/>
      </c>
      <c r="Y234" s="313">
        <f>+Y227/U227-1</f>
        <v/>
      </c>
      <c r="Z234" s="313">
        <f>+Z227/V227-1</f>
        <v/>
      </c>
      <c r="AA234" s="313">
        <f>+AA227/W227-1</f>
        <v/>
      </c>
      <c r="AB234" s="313">
        <f>+AB227/X227-1</f>
        <v/>
      </c>
      <c r="AC234" s="313">
        <f>+AC227/Y227-1</f>
        <v/>
      </c>
      <c r="AD234" s="313">
        <f>+AD227/Z227-1</f>
        <v/>
      </c>
      <c r="AE234" s="313">
        <f>+AE227/AA227-1</f>
        <v/>
      </c>
      <c r="AF234" s="313">
        <f>+AF227/AB227-1</f>
        <v/>
      </c>
      <c r="AG234" s="313">
        <f>+AG227/AC227-1</f>
        <v/>
      </c>
      <c r="AH234" s="313">
        <f>+AH227/AD227-1</f>
        <v/>
      </c>
      <c r="AI234" s="313">
        <f>+AI227/AE227-1</f>
        <v/>
      </c>
      <c r="AJ234" s="313">
        <f>+AJ227/AF227-1</f>
        <v/>
      </c>
      <c r="AK234" s="313">
        <f>+AK227/AG227-1</f>
        <v/>
      </c>
      <c r="AL234" s="313">
        <f>+AL227/AH227-1</f>
        <v/>
      </c>
      <c r="AM234" s="313">
        <f>+AM227/AI227-1</f>
        <v/>
      </c>
      <c r="AN234" s="313">
        <f>+AN227/AJ227-1</f>
        <v/>
      </c>
      <c r="AO234" s="313">
        <f>+AO227/AK227-1</f>
        <v/>
      </c>
      <c r="AP234" s="313">
        <f>+AP227/AL227-1</f>
        <v/>
      </c>
      <c r="AQ234" s="313">
        <f>+AQ227/AM227-1</f>
        <v/>
      </c>
      <c r="AR234" s="313">
        <f>+AR227/AN227-1</f>
        <v/>
      </c>
      <c r="AS234" s="313">
        <f>+AS227/AO227-1</f>
        <v/>
      </c>
      <c r="AT234" s="313">
        <f>+AT227/AP227-1</f>
        <v/>
      </c>
      <c r="AU234" s="313">
        <f>+AU227/AQ227-1</f>
        <v/>
      </c>
      <c r="AV234" s="313">
        <f>+AV227/AR227-1</f>
        <v/>
      </c>
      <c r="AW234" s="313">
        <f>+AW227/AS227-1</f>
        <v/>
      </c>
      <c r="AX234" s="313">
        <f>+AX227/AT227-1</f>
        <v/>
      </c>
      <c r="AY234" s="313">
        <f>+AY227/AU227-1</f>
        <v/>
      </c>
      <c r="AZ234" s="313">
        <f>+AZ227/AV227-1</f>
        <v/>
      </c>
      <c r="BA234" s="313">
        <f>+BA227/AW227-1</f>
        <v/>
      </c>
      <c r="BB234" s="313">
        <f>+BB227/AX227-1</f>
        <v/>
      </c>
      <c r="BC234" s="313">
        <f>+BC227/AY227-1</f>
        <v/>
      </c>
      <c r="BD234" s="313">
        <f>+BD227/AZ227-1</f>
        <v/>
      </c>
      <c r="BE234" s="313">
        <f>+BE227/BA227-1</f>
        <v/>
      </c>
      <c r="BF234" s="313">
        <f>+BF227/BB227-1</f>
        <v/>
      </c>
      <c r="BG234" s="313">
        <f>+BG227/BC227-1</f>
        <v/>
      </c>
      <c r="BH234" s="313">
        <f>+BH227/BD227-1</f>
        <v/>
      </c>
      <c r="BI234" s="313">
        <f>+BI227/BE227-1</f>
        <v/>
      </c>
      <c r="BJ234" s="313" t="n"/>
      <c r="BK234" s="313" t="n"/>
      <c r="BL234" s="313" t="n"/>
      <c r="BM234" s="313" t="n"/>
      <c r="BN234" s="317">
        <f>+IFERROR(BN227/BM227-1,"n/a")</f>
        <v/>
      </c>
      <c r="BO234" s="317">
        <f>+IFERROR(BO227/BN227-1,"n/a")</f>
        <v/>
      </c>
      <c r="BP234" s="317">
        <f>+IFERROR(BP227/BO227-1,"n/a")</f>
        <v/>
      </c>
      <c r="BQ234" s="317">
        <f>+IFERROR(BQ227/BP227-1,"n/a")</f>
        <v/>
      </c>
      <c r="BR234" s="317">
        <f>+IFERROR(BR227/BQ227-1,"n/a")</f>
        <v/>
      </c>
      <c r="BS234" s="317">
        <f>+IFERROR(BS227/BR227-1,"n/a")</f>
        <v/>
      </c>
      <c r="BT234" s="317">
        <f>+IFERROR(BT227/BS227-1,"n/a")</f>
        <v/>
      </c>
      <c r="BU234" s="317">
        <f>+IFERROR(BU227/BT227-1,"n/a")</f>
        <v/>
      </c>
      <c r="BV234" s="317">
        <f>+IFERROR(BV227/BU227-1,"n/a")</f>
        <v/>
      </c>
      <c r="BW234" s="317">
        <f>+IFERROR(BW227/BV227-1,"n/a")</f>
        <v/>
      </c>
      <c r="BX234" s="317">
        <f>+IFERROR(BX227/BW227-1,"n/a")</f>
        <v/>
      </c>
      <c r="BY234" s="317">
        <f>+IFERROR(BY227/BX227-1,"n/a")</f>
        <v/>
      </c>
      <c r="BZ234" s="317">
        <f>+IFERROR(BZ227/BY227-1,"n/a")</f>
        <v/>
      </c>
      <c r="CA234" s="317">
        <f>+IFERROR(CA227/BZ227-1,"n/a")</f>
        <v/>
      </c>
      <c r="CB234" s="317">
        <f>+IFERROR(CB227/CA227-1,"n/a")</f>
        <v/>
      </c>
      <c r="CC234" s="317">
        <f>+IFERROR(CC227/CB227-1,"n/a")</f>
        <v/>
      </c>
      <c r="CD234" s="313" t="n"/>
    </row>
    <row r="235">
      <c r="B235" s="101" t="inlineStr">
        <is>
          <t>Total Revenue</t>
        </is>
      </c>
      <c r="C235" s="304" t="n"/>
      <c r="D235" s="304" t="n"/>
      <c r="E235" s="304" t="n"/>
      <c r="F235" s="304" t="n"/>
      <c r="G235" s="304" t="n"/>
      <c r="H235" s="304">
        <f>+H228/D228-1</f>
        <v/>
      </c>
      <c r="I235" s="304">
        <f>+I228/E228-1</f>
        <v/>
      </c>
      <c r="J235" s="304">
        <f>+J228/F228-1</f>
        <v/>
      </c>
      <c r="K235" s="304">
        <f>+K228/G228-1</f>
        <v/>
      </c>
      <c r="L235" s="304">
        <f>+L228/H228-1</f>
        <v/>
      </c>
      <c r="M235" s="304">
        <f>+M228/I228-1</f>
        <v/>
      </c>
      <c r="N235" s="304">
        <f>+N228/J228-1</f>
        <v/>
      </c>
      <c r="O235" s="304">
        <f>+O228/K228-1</f>
        <v/>
      </c>
      <c r="P235" s="304">
        <f>+P228/L228-1</f>
        <v/>
      </c>
      <c r="Q235" s="304">
        <f>+Q228/M228-1</f>
        <v/>
      </c>
      <c r="R235" s="304">
        <f>+R228/N228-1</f>
        <v/>
      </c>
      <c r="S235" s="304">
        <f>+S228/O228-1</f>
        <v/>
      </c>
      <c r="T235" s="304">
        <f>+T228/P228-1</f>
        <v/>
      </c>
      <c r="U235" s="304">
        <f>+U228/Q228-1</f>
        <v/>
      </c>
      <c r="V235" s="304">
        <f>+V228/R228-1</f>
        <v/>
      </c>
      <c r="W235" s="304">
        <f>+W228/S228-1</f>
        <v/>
      </c>
      <c r="X235" s="304">
        <f>+X228/T228-1</f>
        <v/>
      </c>
      <c r="Y235" s="304">
        <f>+Y228/U228-1</f>
        <v/>
      </c>
      <c r="Z235" s="304">
        <f>+Z228/V228-1</f>
        <v/>
      </c>
      <c r="AA235" s="304">
        <f>+AA228/W228-1</f>
        <v/>
      </c>
      <c r="AB235" s="304">
        <f>+AB228/X228-1</f>
        <v/>
      </c>
      <c r="AC235" s="304">
        <f>+AC228/Y228-1</f>
        <v/>
      </c>
      <c r="AD235" s="304">
        <f>+AD228/Z228-1</f>
        <v/>
      </c>
      <c r="AE235" s="304">
        <f>+AE228/AA228-1</f>
        <v/>
      </c>
      <c r="AF235" s="304">
        <f>+AF228/AB228-1</f>
        <v/>
      </c>
      <c r="AG235" s="304">
        <f>+AG228/AC228-1</f>
        <v/>
      </c>
      <c r="AH235" s="304">
        <f>+AH228/AD228-1</f>
        <v/>
      </c>
      <c r="AI235" s="304">
        <f>+AI228/AE228-1</f>
        <v/>
      </c>
      <c r="AJ235" s="304">
        <f>+AJ228/AF228-1</f>
        <v/>
      </c>
      <c r="AK235" s="304">
        <f>+AK228/AG228-1</f>
        <v/>
      </c>
      <c r="AL235" s="304">
        <f>+AL228/AH228-1</f>
        <v/>
      </c>
      <c r="AM235" s="304">
        <f>+AM228/AI228-1</f>
        <v/>
      </c>
      <c r="AN235" s="304">
        <f>+AN228/AJ228-1</f>
        <v/>
      </c>
      <c r="AO235" s="304">
        <f>+AO228/AK228-1</f>
        <v/>
      </c>
      <c r="AP235" s="304">
        <f>+AP228/AL228-1</f>
        <v/>
      </c>
      <c r="AQ235" s="304">
        <f>+AQ228/AM228-1</f>
        <v/>
      </c>
      <c r="AR235" s="304">
        <f>+AR228/AN228-1</f>
        <v/>
      </c>
      <c r="AS235" s="304">
        <f>+AS228/AO228-1</f>
        <v/>
      </c>
      <c r="AT235" s="304">
        <f>+AT228/AP228-1</f>
        <v/>
      </c>
      <c r="AU235" s="304">
        <f>+AU228/AQ228-1</f>
        <v/>
      </c>
      <c r="AV235" s="304">
        <f>+AV228/AR228-1</f>
        <v/>
      </c>
      <c r="AW235" s="304">
        <f>+AW228/AS228-1</f>
        <v/>
      </c>
      <c r="AX235" s="304">
        <f>+AX228/AT228-1</f>
        <v/>
      </c>
      <c r="AY235" s="304">
        <f>+AY228/AU228-1</f>
        <v/>
      </c>
      <c r="AZ235" s="304">
        <f>+AZ228/AV228-1</f>
        <v/>
      </c>
      <c r="BA235" s="304">
        <f>+BA228/AW228-1</f>
        <v/>
      </c>
      <c r="BB235" s="304">
        <f>+BB228/AX228-1</f>
        <v/>
      </c>
      <c r="BC235" s="304">
        <f>+BC228/AY228-1</f>
        <v/>
      </c>
      <c r="BD235" s="304">
        <f>+BD228/AZ228-1</f>
        <v/>
      </c>
      <c r="BE235" s="304">
        <f>+BE228/BA228-1</f>
        <v/>
      </c>
      <c r="BF235" s="304">
        <f>+BF228/BB228-1</f>
        <v/>
      </c>
      <c r="BG235" s="304">
        <f>+BG228/BC228-1</f>
        <v/>
      </c>
      <c r="BH235" s="304">
        <f>+BH228/BD228-1</f>
        <v/>
      </c>
      <c r="BI235" s="304">
        <f>+BI228/BE228-1</f>
        <v/>
      </c>
      <c r="BJ235" s="304" t="n"/>
      <c r="BK235" s="304" t="n"/>
      <c r="BL235" s="304" t="n"/>
      <c r="BM235" s="304" t="n"/>
      <c r="BN235" s="320">
        <f>+IFERROR(BN228/BM228-1,"n/a")</f>
        <v/>
      </c>
      <c r="BO235" s="320">
        <f>+IFERROR(BO228/BN228-1,"n/a")</f>
        <v/>
      </c>
      <c r="BP235" s="320">
        <f>+IFERROR(BP228/BO228-1,"n/a")</f>
        <v/>
      </c>
      <c r="BQ235" s="320">
        <f>+IFERROR(BQ228/BP228-1,"n/a")</f>
        <v/>
      </c>
      <c r="BR235" s="320">
        <f>+IFERROR(BR228/BQ228-1,"n/a")</f>
        <v/>
      </c>
      <c r="BS235" s="320">
        <f>+IFERROR(BS228/BR228-1,"n/a")</f>
        <v/>
      </c>
      <c r="BT235" s="320">
        <f>+IFERROR(BT228/BS228-1,"n/a")</f>
        <v/>
      </c>
      <c r="BU235" s="320">
        <f>+IFERROR(BU228/BT228-1,"n/a")</f>
        <v/>
      </c>
      <c r="BV235" s="320">
        <f>+IFERROR(BV228/BU228-1,"n/a")</f>
        <v/>
      </c>
      <c r="BW235" s="320">
        <f>+IFERROR(BW228/BV228-1,"n/a")</f>
        <v/>
      </c>
      <c r="BX235" s="320">
        <f>+IFERROR(BX228/BW228-1,"n/a")</f>
        <v/>
      </c>
      <c r="BY235" s="320">
        <f>+IFERROR(BY228/BX228-1,"n/a")</f>
        <v/>
      </c>
      <c r="BZ235" s="320">
        <f>+IFERROR(BZ228/BY228-1,"n/a")</f>
        <v/>
      </c>
      <c r="CA235" s="320">
        <f>+IFERROR(CA228/BZ228-1,"n/a")</f>
        <v/>
      </c>
      <c r="CB235" s="320">
        <f>+IFERROR(CB228/CA228-1,"n/a")</f>
        <v/>
      </c>
      <c r="CC235" s="320">
        <f>+IFERROR(CC228/CB228-1,"n/a")</f>
        <v/>
      </c>
      <c r="CD235" s="304" t="n"/>
    </row>
    <row r="236">
      <c r="B236" s="101" t="n"/>
      <c r="C236" s="304" t="n"/>
      <c r="D236" s="304" t="n"/>
      <c r="E236" s="304" t="n"/>
      <c r="F236" s="304" t="n"/>
      <c r="G236" s="304" t="n"/>
      <c r="H236" s="304" t="n"/>
      <c r="I236" s="304" t="n"/>
      <c r="J236" s="304" t="n"/>
      <c r="K236" s="304" t="n"/>
      <c r="L236" s="304" t="n"/>
      <c r="M236" s="304" t="n"/>
      <c r="N236" s="304" t="n"/>
      <c r="O236" s="304" t="n"/>
      <c r="P236" s="304" t="n"/>
      <c r="Q236" s="304" t="n"/>
      <c r="R236" s="304" t="n"/>
      <c r="S236" s="304" t="n"/>
      <c r="T236" s="304" t="n"/>
      <c r="U236" s="304" t="n"/>
      <c r="V236" s="304" t="n"/>
      <c r="W236" s="304" t="n"/>
      <c r="X236" s="304" t="n"/>
      <c r="Y236" s="304" t="n"/>
      <c r="Z236" s="304" t="n"/>
      <c r="AA236" s="304" t="n"/>
      <c r="AB236" s="304" t="n"/>
      <c r="AC236" s="304" t="n"/>
      <c r="AD236" s="304" t="n"/>
      <c r="AE236" s="304" t="n"/>
      <c r="AF236" s="304" t="n"/>
      <c r="AG236" s="304" t="n"/>
      <c r="AH236" s="304" t="n"/>
      <c r="AI236" s="304" t="n"/>
      <c r="AJ236" s="304" t="n"/>
      <c r="AK236" s="304" t="n"/>
      <c r="AL236" s="304" t="n"/>
      <c r="AM236" s="304" t="n"/>
      <c r="AN236" s="304" t="n"/>
      <c r="AO236" s="304" t="n"/>
      <c r="AP236" s="304" t="n"/>
      <c r="AQ236" s="304" t="n"/>
      <c r="AR236" s="304" t="n"/>
      <c r="AS236" s="304" t="n"/>
      <c r="AT236" s="304" t="n"/>
      <c r="AU236" s="304" t="n"/>
      <c r="AV236" s="304" t="n"/>
      <c r="AW236" s="304" t="n"/>
      <c r="AX236" s="304" t="n"/>
      <c r="AY236" s="304" t="n"/>
      <c r="AZ236" s="304" t="n"/>
      <c r="BA236" s="304" t="n"/>
      <c r="BB236" s="304" t="n"/>
      <c r="BC236" s="304" t="n"/>
      <c r="BD236" s="304" t="n"/>
      <c r="BE236" s="304" t="n"/>
      <c r="BF236" s="304" t="n"/>
      <c r="BG236" s="304" t="n"/>
      <c r="BH236" s="304" t="n"/>
      <c r="BI236" s="304" t="n"/>
      <c r="BJ236" s="304" t="n"/>
      <c r="BK236" s="304" t="n"/>
      <c r="BL236" s="304" t="n"/>
      <c r="BM236" s="304" t="n"/>
      <c r="BN236" s="304" t="n"/>
      <c r="BO236" s="304" t="n"/>
      <c r="BP236" s="304" t="n"/>
      <c r="BQ236" s="304" t="n"/>
      <c r="BR236" s="304" t="n"/>
      <c r="BS236" s="304" t="n"/>
      <c r="BT236" s="304" t="n"/>
      <c r="BU236" s="304" t="n"/>
      <c r="BV236" s="304" t="n"/>
      <c r="BW236" s="304" t="n"/>
      <c r="BX236" s="304" t="n"/>
      <c r="BY236" s="304" t="n"/>
      <c r="BZ236" s="304" t="n"/>
      <c r="CA236" s="304" t="n"/>
      <c r="CB236" s="304" t="n"/>
      <c r="CC236" s="304" t="n"/>
      <c r="CD236" s="304" t="n"/>
    </row>
    <row r="237">
      <c r="B237" s="54" t="inlineStr">
        <is>
          <t>Total Revenue by Customer Geography</t>
        </is>
      </c>
      <c r="AT237" s="56" t="n"/>
      <c r="AU237" s="56" t="n"/>
      <c r="AV237" s="56" t="n"/>
      <c r="AW237" s="56" t="n"/>
      <c r="BZ237" s="56" t="n"/>
    </row>
    <row r="238">
      <c r="B238" t="inlineStr">
        <is>
          <t>US &amp; Canada</t>
        </is>
      </c>
      <c r="D238" s="83" t="inlineStr">
        <is>
          <t>n/a</t>
        </is>
      </c>
      <c r="E238" s="83" t="inlineStr">
        <is>
          <t>n/a</t>
        </is>
      </c>
      <c r="F238" s="83" t="inlineStr">
        <is>
          <t>n/a</t>
        </is>
      </c>
      <c r="G238" s="83" t="inlineStr">
        <is>
          <t>n/a</t>
        </is>
      </c>
      <c r="H238" s="83" t="inlineStr">
        <is>
          <t>n/a</t>
        </is>
      </c>
      <c r="I238" s="83" t="inlineStr">
        <is>
          <t>n/a</t>
        </is>
      </c>
      <c r="J238" s="83" t="inlineStr">
        <is>
          <t>n/a</t>
        </is>
      </c>
      <c r="K238" s="83" t="inlineStr">
        <is>
          <t>n/a</t>
        </is>
      </c>
      <c r="L238" s="83" t="inlineStr">
        <is>
          <t>n/a</t>
        </is>
      </c>
      <c r="M238" s="83" t="inlineStr">
        <is>
          <t>n/a</t>
        </is>
      </c>
      <c r="N238" s="83" t="inlineStr">
        <is>
          <t>n/a</t>
        </is>
      </c>
      <c r="O238" s="83" t="inlineStr">
        <is>
          <t>n/a</t>
        </is>
      </c>
      <c r="P238" s="83" t="inlineStr">
        <is>
          <t>n/a</t>
        </is>
      </c>
      <c r="Q238" s="83" t="inlineStr">
        <is>
          <t>n/a</t>
        </is>
      </c>
      <c r="R238" s="83" t="inlineStr">
        <is>
          <t>n/a</t>
        </is>
      </c>
      <c r="S238" s="83" t="inlineStr">
        <is>
          <t>n/a</t>
        </is>
      </c>
      <c r="T238" s="83" t="inlineStr">
        <is>
          <t>n/a</t>
        </is>
      </c>
      <c r="U238" s="83" t="inlineStr">
        <is>
          <t>n/a</t>
        </is>
      </c>
      <c r="V238" s="83" t="inlineStr">
        <is>
          <t>n/a</t>
        </is>
      </c>
      <c r="W238" s="83" t="inlineStr">
        <is>
          <t>n/a</t>
        </is>
      </c>
      <c r="X238" s="83" t="inlineStr">
        <is>
          <t>n/a</t>
        </is>
      </c>
      <c r="Y238" s="83" t="inlineStr">
        <is>
          <t>n/a</t>
        </is>
      </c>
      <c r="Z238" s="83" t="inlineStr">
        <is>
          <t>n/a</t>
        </is>
      </c>
      <c r="AA238" s="83" t="inlineStr">
        <is>
          <t>n/a</t>
        </is>
      </c>
      <c r="AB238" s="83" t="inlineStr">
        <is>
          <t>n/a</t>
        </is>
      </c>
      <c r="AC238" s="83" t="inlineStr">
        <is>
          <t>n/a</t>
        </is>
      </c>
      <c r="AD238" s="83" t="inlineStr">
        <is>
          <t>n/a</t>
        </is>
      </c>
      <c r="AE238" s="83" t="inlineStr">
        <is>
          <t>n/a</t>
        </is>
      </c>
      <c r="AF238" s="81" t="n">
        <v>3790</v>
      </c>
      <c r="AG238" s="81" t="n">
        <v>4359</v>
      </c>
      <c r="AH238" s="81" t="n">
        <v>4823</v>
      </c>
      <c r="AI238" s="81">
        <f>19065-SUM(AF238:AH238)</f>
        <v/>
      </c>
      <c r="AJ238" s="81" t="n">
        <v>5442</v>
      </c>
      <c r="AK238" s="81" t="n">
        <v>5982</v>
      </c>
      <c r="AL238" s="81" t="n">
        <v>6325</v>
      </c>
      <c r="AM238" s="81" t="n">
        <v>7978</v>
      </c>
      <c r="AN238" s="81" t="n">
        <v>6777</v>
      </c>
      <c r="AO238" s="81" t="n">
        <v>7632</v>
      </c>
      <c r="AP238" s="81" t="n">
        <v>8026</v>
      </c>
      <c r="AQ238" s="81" t="n">
        <v>9771</v>
      </c>
      <c r="AR238" s="81" t="n">
        <v>8012</v>
      </c>
      <c r="AS238" s="81" t="n">
        <v>8292</v>
      </c>
      <c r="AT238" s="81" t="n">
        <v>9229</v>
      </c>
      <c r="AU238" s="81" t="n">
        <v>12900</v>
      </c>
      <c r="AV238" s="81" t="n">
        <v>11436</v>
      </c>
      <c r="AW238" s="81" t="n">
        <v>12612</v>
      </c>
      <c r="AX238" s="81" t="n">
        <v>12668</v>
      </c>
      <c r="AY238" s="81" t="n">
        <v>14825</v>
      </c>
      <c r="AZ238" s="81" t="n">
        <v>11780</v>
      </c>
      <c r="BA238" s="81" t="n">
        <v>12186</v>
      </c>
      <c r="BB238" s="81" t="n">
        <v>11966</v>
      </c>
      <c r="BC238" s="81" t="n">
        <v>14218</v>
      </c>
      <c r="BD238" s="81" t="n">
        <v>11449</v>
      </c>
      <c r="BE238" s="81" t="n">
        <v>12404</v>
      </c>
      <c r="BF238" s="81" t="n">
        <v>12908</v>
      </c>
      <c r="BG238" s="81" t="n">
        <v>16127</v>
      </c>
      <c r="BH238" s="81" t="n">
        <v>13646</v>
      </c>
      <c r="BI238" s="81" t="n"/>
      <c r="BJ238" s="81" t="n"/>
      <c r="BK238" s="81" t="n"/>
      <c r="BL238" s="116" t="n"/>
      <c r="BM238" s="83" t="inlineStr">
        <is>
          <t>n/a</t>
        </is>
      </c>
      <c r="BN238" s="83" t="inlineStr">
        <is>
          <t>n/a</t>
        </is>
      </c>
      <c r="BO238" s="83" t="inlineStr">
        <is>
          <t>n/a</t>
        </is>
      </c>
      <c r="BP238" s="83" t="inlineStr">
        <is>
          <t>n/a</t>
        </is>
      </c>
      <c r="BQ238" s="83" t="inlineStr">
        <is>
          <t>n/a</t>
        </is>
      </c>
      <c r="BR238" s="83" t="inlineStr">
        <is>
          <t>n/a</t>
        </is>
      </c>
      <c r="BS238" s="83" t="inlineStr">
        <is>
          <t>n/a</t>
        </is>
      </c>
      <c r="BT238" s="83" t="inlineStr">
        <is>
          <t>n/a</t>
        </is>
      </c>
      <c r="BU238" s="83" t="inlineStr">
        <is>
          <t>n/a</t>
        </is>
      </c>
      <c r="BV238" s="83" t="n">
        <v>13432</v>
      </c>
      <c r="BW238" s="64">
        <f>+SUM(AF238:AI238)</f>
        <v/>
      </c>
      <c r="BX238" s="64">
        <f>+SUM(AJ238:AM238)</f>
        <v/>
      </c>
      <c r="BY238" s="64">
        <f>+SUM(AN238:AQ238)</f>
        <v/>
      </c>
      <c r="BZ238" s="64">
        <f>+SUM(AR238:AU238)</f>
        <v/>
      </c>
      <c r="CA238" s="64">
        <f>+SUM(AV238:AY238)</f>
        <v/>
      </c>
      <c r="CB238" s="64">
        <f>+SUM(AZ238:BC238)</f>
        <v/>
      </c>
      <c r="CC238" s="64">
        <f>+SUM(BD238:BG238)</f>
        <v/>
      </c>
      <c r="CD238" s="64" t="n"/>
    </row>
    <row r="239">
      <c r="B239" t="inlineStr">
        <is>
          <t>Europe</t>
        </is>
      </c>
      <c r="D239" s="83" t="inlineStr">
        <is>
          <t>n/a</t>
        </is>
      </c>
      <c r="E239" s="83" t="inlineStr">
        <is>
          <t>n/a</t>
        </is>
      </c>
      <c r="F239" s="83" t="inlineStr">
        <is>
          <t>n/a</t>
        </is>
      </c>
      <c r="G239" s="83" t="inlineStr">
        <is>
          <t>n/a</t>
        </is>
      </c>
      <c r="H239" s="83" t="inlineStr">
        <is>
          <t>n/a</t>
        </is>
      </c>
      <c r="I239" s="83" t="inlineStr">
        <is>
          <t>n/a</t>
        </is>
      </c>
      <c r="J239" s="83" t="inlineStr">
        <is>
          <t>n/a</t>
        </is>
      </c>
      <c r="K239" s="83" t="inlineStr">
        <is>
          <t>n/a</t>
        </is>
      </c>
      <c r="L239" s="83" t="inlineStr">
        <is>
          <t>n/a</t>
        </is>
      </c>
      <c r="M239" s="83" t="inlineStr">
        <is>
          <t>n/a</t>
        </is>
      </c>
      <c r="N239" s="83" t="inlineStr">
        <is>
          <t>n/a</t>
        </is>
      </c>
      <c r="O239" s="83" t="inlineStr">
        <is>
          <t>n/a</t>
        </is>
      </c>
      <c r="P239" s="83" t="inlineStr">
        <is>
          <t>n/a</t>
        </is>
      </c>
      <c r="Q239" s="83" t="inlineStr">
        <is>
          <t>n/a</t>
        </is>
      </c>
      <c r="R239" s="83" t="inlineStr">
        <is>
          <t>n/a</t>
        </is>
      </c>
      <c r="S239" s="83" t="inlineStr">
        <is>
          <t>n/a</t>
        </is>
      </c>
      <c r="T239" s="83" t="inlineStr">
        <is>
          <t>n/a</t>
        </is>
      </c>
      <c r="U239" s="83" t="inlineStr">
        <is>
          <t>n/a</t>
        </is>
      </c>
      <c r="V239" s="83" t="inlineStr">
        <is>
          <t>n/a</t>
        </is>
      </c>
      <c r="W239" s="83" t="inlineStr">
        <is>
          <t>n/a</t>
        </is>
      </c>
      <c r="X239" s="83" t="inlineStr">
        <is>
          <t>n/a</t>
        </is>
      </c>
      <c r="Y239" s="83" t="inlineStr">
        <is>
          <t>n/a</t>
        </is>
      </c>
      <c r="Z239" s="83" t="inlineStr">
        <is>
          <t>n/a</t>
        </is>
      </c>
      <c r="AA239" s="83" t="inlineStr">
        <is>
          <t>n/a</t>
        </is>
      </c>
      <c r="AB239" s="83" t="inlineStr">
        <is>
          <t>n/a</t>
        </is>
      </c>
      <c r="AC239" s="83" t="inlineStr">
        <is>
          <t>n/a</t>
        </is>
      </c>
      <c r="AD239" s="83" t="inlineStr">
        <is>
          <t>n/a</t>
        </is>
      </c>
      <c r="AE239" s="83" t="inlineStr">
        <is>
          <t>n/a</t>
        </is>
      </c>
      <c r="AF239" s="81" t="n">
        <v>1968</v>
      </c>
      <c r="AG239" s="81" t="n">
        <v>2332</v>
      </c>
      <c r="AH239" s="81" t="n">
        <v>2546</v>
      </c>
      <c r="AI239" s="81">
        <f>10126-SUM(AF239:AH239)</f>
        <v/>
      </c>
      <c r="AJ239" s="81" t="n">
        <v>3027</v>
      </c>
      <c r="AK239" s="81" t="n">
        <v>3307</v>
      </c>
      <c r="AL239" s="81" t="n">
        <v>3234</v>
      </c>
      <c r="AM239" s="81" t="n">
        <v>4063</v>
      </c>
      <c r="AN239" s="81" t="n">
        <v>3624</v>
      </c>
      <c r="AO239" s="81" t="n">
        <v>4097</v>
      </c>
      <c r="AP239" s="81" t="n">
        <v>4053</v>
      </c>
      <c r="AQ239" s="81" t="n">
        <v>5052</v>
      </c>
      <c r="AR239" s="81" t="n">
        <v>4150</v>
      </c>
      <c r="AS239" s="81" t="n">
        <v>4249</v>
      </c>
      <c r="AT239" s="81" t="n">
        <v>5055</v>
      </c>
      <c r="AU239" s="81" t="n">
        <v>6895</v>
      </c>
      <c r="AV239" s="81" t="n">
        <v>6384</v>
      </c>
      <c r="AW239" s="81" t="n">
        <v>7220</v>
      </c>
      <c r="AX239" s="81" t="n">
        <v>7018</v>
      </c>
      <c r="AY239" s="81" t="n">
        <v>8435</v>
      </c>
      <c r="AZ239" s="81" t="n">
        <v>6638</v>
      </c>
      <c r="BA239" s="81" t="n">
        <v>6650</v>
      </c>
      <c r="BB239" s="81" t="n">
        <v>5996</v>
      </c>
      <c r="BC239" s="81" t="n">
        <v>7397</v>
      </c>
      <c r="BD239" s="81" t="n">
        <v>6759</v>
      </c>
      <c r="BE239" s="81" t="n">
        <v>7515</v>
      </c>
      <c r="BF239" s="81" t="n">
        <v>7578</v>
      </c>
      <c r="BG239" s="81" t="n">
        <v>9358</v>
      </c>
      <c r="BH239" s="81" t="n">
        <v>8404</v>
      </c>
      <c r="BI239" s="81" t="n"/>
      <c r="BJ239" s="81" t="n"/>
      <c r="BK239" s="81" t="n"/>
      <c r="BL239" s="116" t="n"/>
      <c r="BM239" s="83" t="inlineStr">
        <is>
          <t>n/a</t>
        </is>
      </c>
      <c r="BN239" s="83" t="inlineStr">
        <is>
          <t>n/a</t>
        </is>
      </c>
      <c r="BO239" s="83" t="inlineStr">
        <is>
          <t>n/a</t>
        </is>
      </c>
      <c r="BP239" s="83" t="inlineStr">
        <is>
          <t>n/a</t>
        </is>
      </c>
      <c r="BQ239" s="83" t="inlineStr">
        <is>
          <t>n/a</t>
        </is>
      </c>
      <c r="BR239" s="83" t="inlineStr">
        <is>
          <t>n/a</t>
        </is>
      </c>
      <c r="BS239" s="83" t="inlineStr">
        <is>
          <t>n/a</t>
        </is>
      </c>
      <c r="BT239" s="83" t="inlineStr">
        <is>
          <t>n/a</t>
        </is>
      </c>
      <c r="BU239" s="83" t="inlineStr">
        <is>
          <t>n/a</t>
        </is>
      </c>
      <c r="BV239" s="83" t="n">
        <v>6792</v>
      </c>
      <c r="BW239" s="64">
        <f>+SUM(AF239:AI239)</f>
        <v/>
      </c>
      <c r="BX239" s="64">
        <f>+SUM(AJ239:AM239)</f>
        <v/>
      </c>
      <c r="BY239" s="64">
        <f>+SUM(AN239:AQ239)</f>
        <v/>
      </c>
      <c r="BZ239" s="64">
        <f>+SUM(AR239:AU239)</f>
        <v/>
      </c>
      <c r="CA239" s="64">
        <f>+SUM(AV239:AY239)</f>
        <v/>
      </c>
      <c r="CB239" s="64">
        <f>+SUM(AZ239:BC239)</f>
        <v/>
      </c>
      <c r="CC239" s="64">
        <f>+SUM(BD239:BG239)</f>
        <v/>
      </c>
      <c r="CD239" s="64" t="n"/>
    </row>
    <row r="240">
      <c r="B240" t="inlineStr">
        <is>
          <t>Asia-Pacific</t>
        </is>
      </c>
      <c r="D240" s="83" t="inlineStr">
        <is>
          <t>n/a</t>
        </is>
      </c>
      <c r="E240" s="83" t="inlineStr">
        <is>
          <t>n/a</t>
        </is>
      </c>
      <c r="F240" s="83" t="inlineStr">
        <is>
          <t>n/a</t>
        </is>
      </c>
      <c r="G240" s="83" t="inlineStr">
        <is>
          <t>n/a</t>
        </is>
      </c>
      <c r="H240" s="83" t="inlineStr">
        <is>
          <t>n/a</t>
        </is>
      </c>
      <c r="I240" s="83" t="inlineStr">
        <is>
          <t>n/a</t>
        </is>
      </c>
      <c r="J240" s="83" t="inlineStr">
        <is>
          <t>n/a</t>
        </is>
      </c>
      <c r="K240" s="83" t="inlineStr">
        <is>
          <t>n/a</t>
        </is>
      </c>
      <c r="L240" s="83" t="inlineStr">
        <is>
          <t>n/a</t>
        </is>
      </c>
      <c r="M240" s="83" t="inlineStr">
        <is>
          <t>n/a</t>
        </is>
      </c>
      <c r="N240" s="83" t="inlineStr">
        <is>
          <t>n/a</t>
        </is>
      </c>
      <c r="O240" s="83" t="inlineStr">
        <is>
          <t>n/a</t>
        </is>
      </c>
      <c r="P240" s="83" t="inlineStr">
        <is>
          <t>n/a</t>
        </is>
      </c>
      <c r="Q240" s="83" t="inlineStr">
        <is>
          <t>n/a</t>
        </is>
      </c>
      <c r="R240" s="83" t="inlineStr">
        <is>
          <t>n/a</t>
        </is>
      </c>
      <c r="S240" s="83" t="inlineStr">
        <is>
          <t>n/a</t>
        </is>
      </c>
      <c r="T240" s="83" t="inlineStr">
        <is>
          <t>n/a</t>
        </is>
      </c>
      <c r="U240" s="83" t="inlineStr">
        <is>
          <t>n/a</t>
        </is>
      </c>
      <c r="V240" s="83" t="inlineStr">
        <is>
          <t>n/a</t>
        </is>
      </c>
      <c r="W240" s="83" t="inlineStr">
        <is>
          <t>n/a</t>
        </is>
      </c>
      <c r="X240" s="83" t="inlineStr">
        <is>
          <t>n/a</t>
        </is>
      </c>
      <c r="Y240" s="83" t="inlineStr">
        <is>
          <t>n/a</t>
        </is>
      </c>
      <c r="Z240" s="83" t="inlineStr">
        <is>
          <t>n/a</t>
        </is>
      </c>
      <c r="AA240" s="83" t="inlineStr">
        <is>
          <t>n/a</t>
        </is>
      </c>
      <c r="AB240" s="83" t="inlineStr">
        <is>
          <t>n/a</t>
        </is>
      </c>
      <c r="AC240" s="83" t="inlineStr">
        <is>
          <t>n/a</t>
        </is>
      </c>
      <c r="AD240" s="83" t="inlineStr">
        <is>
          <t>n/a</t>
        </is>
      </c>
      <c r="AE240" s="83" t="inlineStr">
        <is>
          <t>n/a</t>
        </is>
      </c>
      <c r="AF240" s="81" t="n">
        <v>1576</v>
      </c>
      <c r="AG240" s="81" t="n">
        <v>1806</v>
      </c>
      <c r="AH240" s="81" t="n">
        <v>2042</v>
      </c>
      <c r="AI240" s="81">
        <f>7921-SUM(AF240:AH240)</f>
        <v/>
      </c>
      <c r="AJ240" s="81" t="n">
        <v>2475</v>
      </c>
      <c r="AK240" s="81" t="n">
        <v>2772</v>
      </c>
      <c r="AL240" s="81" t="n">
        <v>3007</v>
      </c>
      <c r="AM240" s="81" t="n">
        <v>3479</v>
      </c>
      <c r="AN240" s="81" t="n">
        <v>3337</v>
      </c>
      <c r="AO240" s="81" t="n">
        <v>3628</v>
      </c>
      <c r="AP240" s="81" t="n">
        <v>3958</v>
      </c>
      <c r="AQ240" s="81" t="n">
        <v>4483</v>
      </c>
      <c r="AR240" s="81" t="n">
        <v>3971</v>
      </c>
      <c r="AS240" s="81" t="n">
        <v>4611</v>
      </c>
      <c r="AT240" s="81" t="n">
        <v>5311</v>
      </c>
      <c r="AU240" s="81" t="n">
        <v>5955</v>
      </c>
      <c r="AV240" s="81" t="n">
        <v>6101</v>
      </c>
      <c r="AW240" s="81" t="n">
        <v>6677</v>
      </c>
      <c r="AX240" s="81" t="n">
        <v>6592</v>
      </c>
      <c r="AY240" s="81" t="n">
        <v>7369</v>
      </c>
      <c r="AZ240" s="81" t="n">
        <v>6722</v>
      </c>
      <c r="BA240" s="81" t="n">
        <v>6960</v>
      </c>
      <c r="BB240" s="81" t="n">
        <v>6797</v>
      </c>
      <c r="BC240" s="81" t="n">
        <v>7281</v>
      </c>
      <c r="BD240" s="81" t="n">
        <v>7292</v>
      </c>
      <c r="BE240" s="81" t="n">
        <v>8551</v>
      </c>
      <c r="BF240" s="81" t="n">
        <v>9790</v>
      </c>
      <c r="BG240" s="81" t="n">
        <v>10521</v>
      </c>
      <c r="BH240" s="81" t="n">
        <v>10312</v>
      </c>
      <c r="BI240" s="81" t="n"/>
      <c r="BJ240" s="81" t="n"/>
      <c r="BK240" s="81" t="n"/>
      <c r="BL240" s="116" t="n"/>
      <c r="BM240" s="83" t="inlineStr">
        <is>
          <t>n/a</t>
        </is>
      </c>
      <c r="BN240" s="83" t="inlineStr">
        <is>
          <t>n/a</t>
        </is>
      </c>
      <c r="BO240" s="83" t="inlineStr">
        <is>
          <t>n/a</t>
        </is>
      </c>
      <c r="BP240" s="83" t="inlineStr">
        <is>
          <t>n/a</t>
        </is>
      </c>
      <c r="BQ240" s="83" t="inlineStr">
        <is>
          <t>n/a</t>
        </is>
      </c>
      <c r="BR240" s="83" t="inlineStr">
        <is>
          <t>n/a</t>
        </is>
      </c>
      <c r="BS240" s="83" t="inlineStr">
        <is>
          <t>n/a</t>
        </is>
      </c>
      <c r="BT240" s="83" t="inlineStr">
        <is>
          <t>n/a</t>
        </is>
      </c>
      <c r="BU240" s="83" t="inlineStr">
        <is>
          <t>n/a</t>
        </is>
      </c>
      <c r="BV240" s="83" t="n">
        <v>5037</v>
      </c>
      <c r="BW240" s="64">
        <f>+SUM(AF240:AI240)</f>
        <v/>
      </c>
      <c r="BX240" s="64">
        <f>+SUM(AJ240:AM240)</f>
        <v/>
      </c>
      <c r="BY240" s="64">
        <f>+SUM(AN240:AQ240)</f>
        <v/>
      </c>
      <c r="BZ240" s="64">
        <f>+SUM(AR240:AU240)</f>
        <v/>
      </c>
      <c r="CA240" s="64">
        <f>+SUM(AV240:AY240)</f>
        <v/>
      </c>
      <c r="CB240" s="64">
        <f>+SUM(AZ240:BC240)</f>
        <v/>
      </c>
      <c r="CC240" s="64">
        <f>+SUM(BD240:BG240)</f>
        <v/>
      </c>
      <c r="CD240" s="64" t="n"/>
    </row>
    <row r="241" ht="13.5" customHeight="1">
      <c r="B241" t="inlineStr">
        <is>
          <t>Rest of World</t>
        </is>
      </c>
      <c r="D241" s="85" t="inlineStr">
        <is>
          <t>n/a</t>
        </is>
      </c>
      <c r="E241" s="85" t="inlineStr">
        <is>
          <t>n/a</t>
        </is>
      </c>
      <c r="F241" s="85" t="inlineStr">
        <is>
          <t>n/a</t>
        </is>
      </c>
      <c r="G241" s="85" t="inlineStr">
        <is>
          <t>n/a</t>
        </is>
      </c>
      <c r="H241" s="85" t="inlineStr">
        <is>
          <t>n/a</t>
        </is>
      </c>
      <c r="I241" s="85" t="inlineStr">
        <is>
          <t>n/a</t>
        </is>
      </c>
      <c r="J241" s="85" t="inlineStr">
        <is>
          <t>n/a</t>
        </is>
      </c>
      <c r="K241" s="85" t="inlineStr">
        <is>
          <t>n/a</t>
        </is>
      </c>
      <c r="L241" s="85" t="inlineStr">
        <is>
          <t>n/a</t>
        </is>
      </c>
      <c r="M241" s="85" t="inlineStr">
        <is>
          <t>n/a</t>
        </is>
      </c>
      <c r="N241" s="85" t="inlineStr">
        <is>
          <t>n/a</t>
        </is>
      </c>
      <c r="O241" s="85" t="inlineStr">
        <is>
          <t>n/a</t>
        </is>
      </c>
      <c r="P241" s="85" t="inlineStr">
        <is>
          <t>n/a</t>
        </is>
      </c>
      <c r="Q241" s="85" t="inlineStr">
        <is>
          <t>n/a</t>
        </is>
      </c>
      <c r="R241" s="85" t="inlineStr">
        <is>
          <t>n/a</t>
        </is>
      </c>
      <c r="S241" s="85" t="inlineStr">
        <is>
          <t>n/a</t>
        </is>
      </c>
      <c r="T241" s="85" t="inlineStr">
        <is>
          <t>n/a</t>
        </is>
      </c>
      <c r="U241" s="85" t="inlineStr">
        <is>
          <t>n/a</t>
        </is>
      </c>
      <c r="V241" s="85" t="inlineStr">
        <is>
          <t>n/a</t>
        </is>
      </c>
      <c r="W241" s="85" t="inlineStr">
        <is>
          <t>n/a</t>
        </is>
      </c>
      <c r="X241" s="85" t="inlineStr">
        <is>
          <t>n/a</t>
        </is>
      </c>
      <c r="Y241" s="85" t="inlineStr">
        <is>
          <t>n/a</t>
        </is>
      </c>
      <c r="Z241" s="85" t="inlineStr">
        <is>
          <t>n/a</t>
        </is>
      </c>
      <c r="AA241" s="85" t="inlineStr">
        <is>
          <t>n/a</t>
        </is>
      </c>
      <c r="AB241" s="85" t="inlineStr">
        <is>
          <t>n/a</t>
        </is>
      </c>
      <c r="AC241" s="85" t="inlineStr">
        <is>
          <t>n/a</t>
        </is>
      </c>
      <c r="AD241" s="85" t="inlineStr">
        <is>
          <t>n/a</t>
        </is>
      </c>
      <c r="AE241" s="85" t="inlineStr">
        <is>
          <t>n/a</t>
        </is>
      </c>
      <c r="AF241" s="82" t="n">
        <v>698</v>
      </c>
      <c r="AG241" s="82" t="n">
        <v>824</v>
      </c>
      <c r="AH241" s="82" t="n">
        <v>917</v>
      </c>
      <c r="AI241" s="82">
        <f>3541-SUM(AF241:AH241)</f>
        <v/>
      </c>
      <c r="AJ241" s="82" t="n">
        <v>1022</v>
      </c>
      <c r="AK241" s="82" t="n">
        <v>1170</v>
      </c>
      <c r="AL241" s="82" t="n">
        <v>1161</v>
      </c>
      <c r="AM241" s="82" t="n">
        <v>1394</v>
      </c>
      <c r="AN241" s="82" t="n">
        <v>1339</v>
      </c>
      <c r="AO241" s="82" t="n">
        <v>1529</v>
      </c>
      <c r="AP241" s="82" t="n">
        <v>1615</v>
      </c>
      <c r="AQ241" s="82" t="n">
        <v>1776</v>
      </c>
      <c r="AR241" s="82" t="n">
        <v>1604</v>
      </c>
      <c r="AS241" s="82" t="n">
        <v>1535</v>
      </c>
      <c r="AT241" s="82" t="n">
        <v>1875</v>
      </c>
      <c r="AU241" s="82" t="n">
        <v>2321</v>
      </c>
      <c r="AV241" s="82" t="n">
        <v>2250</v>
      </c>
      <c r="AW241" s="82" t="n">
        <v>2568</v>
      </c>
      <c r="AX241" s="82" t="n">
        <v>2732</v>
      </c>
      <c r="AY241" s="82" t="n">
        <v>3042</v>
      </c>
      <c r="AZ241" s="82" t="n">
        <v>2768</v>
      </c>
      <c r="BA241" s="82" t="n">
        <v>3026</v>
      </c>
      <c r="BB241" s="82" t="n">
        <v>2955</v>
      </c>
      <c r="BC241" s="82" t="n">
        <v>3269</v>
      </c>
      <c r="BD241" s="82" t="n">
        <v>3145</v>
      </c>
      <c r="BE241" s="82" t="n">
        <v>3529</v>
      </c>
      <c r="BF241" s="82" t="n">
        <v>3870</v>
      </c>
      <c r="BG241" s="82" t="n">
        <v>4106</v>
      </c>
      <c r="BH241" s="82" t="n">
        <v>4093</v>
      </c>
      <c r="BI241" s="82" t="n"/>
      <c r="BJ241" s="82" t="n"/>
      <c r="BK241" s="82" t="n"/>
      <c r="BL241" s="116" t="n"/>
      <c r="BM241" s="85" t="inlineStr">
        <is>
          <t>n/a</t>
        </is>
      </c>
      <c r="BN241" s="85" t="inlineStr">
        <is>
          <t>n/a</t>
        </is>
      </c>
      <c r="BO241" s="85" t="inlineStr">
        <is>
          <t>n/a</t>
        </is>
      </c>
      <c r="BP241" s="85" t="inlineStr">
        <is>
          <t>n/a</t>
        </is>
      </c>
      <c r="BQ241" s="85" t="inlineStr">
        <is>
          <t>n/a</t>
        </is>
      </c>
      <c r="BR241" s="85" t="inlineStr">
        <is>
          <t>n/a</t>
        </is>
      </c>
      <c r="BS241" s="85" t="inlineStr">
        <is>
          <t>n/a</t>
        </is>
      </c>
      <c r="BT241" s="85" t="inlineStr">
        <is>
          <t>n/a</t>
        </is>
      </c>
      <c r="BU241" s="85" t="inlineStr">
        <is>
          <t>n/a</t>
        </is>
      </c>
      <c r="BV241" s="85" t="n">
        <v>2377</v>
      </c>
      <c r="BW241" s="65">
        <f>+SUM(AF241:AI241)</f>
        <v/>
      </c>
      <c r="BX241" s="65">
        <f>+SUM(AJ241:AM241)</f>
        <v/>
      </c>
      <c r="BY241" s="65">
        <f>+SUM(AN241:AQ241)</f>
        <v/>
      </c>
      <c r="BZ241" s="65">
        <f>+SUM(AR241:AU241)</f>
        <v/>
      </c>
      <c r="CA241" s="65">
        <f>+SUM(AV241:AY241)</f>
        <v/>
      </c>
      <c r="CB241" s="65">
        <f>+SUM(AZ241:BC241)</f>
        <v/>
      </c>
      <c r="CC241" s="65">
        <f>+SUM(BD241:BG241)</f>
        <v/>
      </c>
      <c r="CD241" s="65" t="n"/>
    </row>
    <row r="242" customFormat="1" s="44">
      <c r="B242" s="110" t="inlineStr">
        <is>
          <t>Total Revenue</t>
        </is>
      </c>
      <c r="D242" s="212">
        <f>+D228</f>
        <v/>
      </c>
      <c r="E242" s="212">
        <f>+E228</f>
        <v/>
      </c>
      <c r="F242" s="212">
        <f>+F228</f>
        <v/>
      </c>
      <c r="G242" s="212">
        <f>+G228</f>
        <v/>
      </c>
      <c r="H242" s="212">
        <f>+H228</f>
        <v/>
      </c>
      <c r="I242" s="212">
        <f>+I228</f>
        <v/>
      </c>
      <c r="J242" s="212">
        <f>+J228</f>
        <v/>
      </c>
      <c r="K242" s="212">
        <f>+K228</f>
        <v/>
      </c>
      <c r="L242" s="212">
        <f>+L228</f>
        <v/>
      </c>
      <c r="M242" s="212">
        <f>+M228</f>
        <v/>
      </c>
      <c r="N242" s="212">
        <f>+N228</f>
        <v/>
      </c>
      <c r="O242" s="212">
        <f>+O228</f>
        <v/>
      </c>
      <c r="P242" s="212">
        <f>+P228</f>
        <v/>
      </c>
      <c r="Q242" s="212">
        <f>+Q228</f>
        <v/>
      </c>
      <c r="R242" s="212">
        <f>+R228</f>
        <v/>
      </c>
      <c r="S242" s="212">
        <f>+S228</f>
        <v/>
      </c>
      <c r="T242" s="212">
        <f>+T228</f>
        <v/>
      </c>
      <c r="U242" s="212">
        <f>+U228</f>
        <v/>
      </c>
      <c r="V242" s="212">
        <f>+V228</f>
        <v/>
      </c>
      <c r="W242" s="212">
        <f>+W228</f>
        <v/>
      </c>
      <c r="X242" s="212">
        <f>+X228</f>
        <v/>
      </c>
      <c r="Y242" s="212">
        <f>+Y228</f>
        <v/>
      </c>
      <c r="Z242" s="212">
        <f>+Z228</f>
        <v/>
      </c>
      <c r="AA242" s="212">
        <f>+AA228</f>
        <v/>
      </c>
      <c r="AB242" s="212">
        <f>+AB228</f>
        <v/>
      </c>
      <c r="AC242" s="212">
        <f>+AC228</f>
        <v/>
      </c>
      <c r="AD242" s="212">
        <f>+AD228</f>
        <v/>
      </c>
      <c r="AE242" s="212">
        <f>+AE228</f>
        <v/>
      </c>
      <c r="AF242" s="111">
        <f>SUM(AF238:AF241)</f>
        <v/>
      </c>
      <c r="AG242" s="111">
        <f>SUM(AG238:AG241)</f>
        <v/>
      </c>
      <c r="AH242" s="111">
        <f>SUM(AH238:AH241)</f>
        <v/>
      </c>
      <c r="AI242" s="111">
        <f>SUM(AI238:AI241)</f>
        <v/>
      </c>
      <c r="AJ242" s="111">
        <f>SUM(AJ238:AJ241)</f>
        <v/>
      </c>
      <c r="AK242" s="111">
        <f>SUM(AK238:AK241)</f>
        <v/>
      </c>
      <c r="AL242" s="111">
        <f>SUM(AL238:AL241)</f>
        <v/>
      </c>
      <c r="AM242" s="111">
        <f>SUM(AM238:AM241)</f>
        <v/>
      </c>
      <c r="AN242" s="111">
        <f>SUM(AN238:AN241)</f>
        <v/>
      </c>
      <c r="AO242" s="111">
        <f>SUM(AO238:AO241)</f>
        <v/>
      </c>
      <c r="AP242" s="111">
        <f>SUM(AP238:AP241)</f>
        <v/>
      </c>
      <c r="AQ242" s="111">
        <f>SUM(AQ238:AQ241)</f>
        <v/>
      </c>
      <c r="AR242" s="111">
        <f>SUM(AR238:AR241)</f>
        <v/>
      </c>
      <c r="AS242" s="111">
        <f>SUM(AS238:AS241)</f>
        <v/>
      </c>
      <c r="AT242" s="111">
        <f>SUM(AT238:AT241)</f>
        <v/>
      </c>
      <c r="AU242" s="111">
        <f>SUM(AU238:AU241)</f>
        <v/>
      </c>
      <c r="AV242" s="111">
        <f>SUM(AV238:AV241)</f>
        <v/>
      </c>
      <c r="AW242" s="111">
        <f>SUM(AW238:AW241)</f>
        <v/>
      </c>
      <c r="AX242" s="111">
        <f>SUM(AX238:AX241)</f>
        <v/>
      </c>
      <c r="AY242" s="111">
        <f>SUM(AY238:AY241)</f>
        <v/>
      </c>
      <c r="AZ242" s="111">
        <f>SUM(AZ238:AZ241)</f>
        <v/>
      </c>
      <c r="BA242" s="111">
        <f>SUM(BA238:BA241)</f>
        <v/>
      </c>
      <c r="BB242" s="111">
        <f>SUM(BB238:BB241)</f>
        <v/>
      </c>
      <c r="BC242" s="111">
        <f>SUM(BC238:BC241)</f>
        <v/>
      </c>
      <c r="BD242" s="111">
        <f>SUM(BD238:BD241)</f>
        <v/>
      </c>
      <c r="BE242" s="111">
        <f>SUM(BE238:BE241)</f>
        <v/>
      </c>
      <c r="BF242" s="111">
        <f>SUM(BF238:BF241)</f>
        <v/>
      </c>
      <c r="BG242" s="111">
        <f>SUM(BG238:BG241)</f>
        <v/>
      </c>
      <c r="BH242" s="111">
        <f>SUM(BH238:BH241)</f>
        <v/>
      </c>
      <c r="BI242" s="111" t="n"/>
      <c r="BJ242" s="111" t="n"/>
      <c r="BK242" s="111" t="n"/>
      <c r="BM242" s="212">
        <f>+BM228</f>
        <v/>
      </c>
      <c r="BN242" s="212">
        <f>+BN228</f>
        <v/>
      </c>
      <c r="BO242" s="212">
        <f>+BO228</f>
        <v/>
      </c>
      <c r="BP242" s="212">
        <f>+BP228</f>
        <v/>
      </c>
      <c r="BQ242" s="212">
        <f>+BQ228</f>
        <v/>
      </c>
      <c r="BR242" s="212">
        <f>+BR228</f>
        <v/>
      </c>
      <c r="BS242" s="212">
        <f>+BS228</f>
        <v/>
      </c>
      <c r="BT242" s="212">
        <f>+BT228</f>
        <v/>
      </c>
      <c r="BU242" s="212">
        <f>+BU228</f>
        <v/>
      </c>
      <c r="BV242" s="111">
        <f>SUM(BV238:BV241)</f>
        <v/>
      </c>
      <c r="BW242" s="111">
        <f>SUM(BW238:BW241)</f>
        <v/>
      </c>
      <c r="BX242" s="111">
        <f>SUM(BX238:BX241)</f>
        <v/>
      </c>
      <c r="BY242" s="111">
        <f>SUM(BY238:BY241)</f>
        <v/>
      </c>
      <c r="BZ242" s="111">
        <f>SUM(BZ238:BZ241)</f>
        <v/>
      </c>
      <c r="CA242" s="111">
        <f>SUM(CA238:CA241)</f>
        <v/>
      </c>
      <c r="CB242" s="111">
        <f>SUM(CB238:CB241)</f>
        <v/>
      </c>
      <c r="CC242" s="111">
        <f>SUM(CC238:CC241)</f>
        <v/>
      </c>
      <c r="CD242" s="111" t="n"/>
    </row>
    <row r="243">
      <c r="D243" s="56" t="n"/>
    </row>
    <row r="244">
      <c r="B244" s="62" t="inlineStr">
        <is>
          <t>Y/Y % Change</t>
        </is>
      </c>
    </row>
    <row r="245" customFormat="1" s="76">
      <c r="B245" s="60" t="inlineStr">
        <is>
          <t>US &amp; Canada</t>
        </is>
      </c>
      <c r="C245" s="304" t="n"/>
      <c r="D245" s="304" t="n"/>
      <c r="E245" s="304" t="n"/>
      <c r="F245" s="304" t="n"/>
      <c r="G245" s="304" t="n"/>
      <c r="H245" s="320">
        <f>+IFERROR(H238/D238-1,"n/a")</f>
        <v/>
      </c>
      <c r="I245" s="320">
        <f>+IFERROR(I238/E238-1,"n/a")</f>
        <v/>
      </c>
      <c r="J245" s="320">
        <f>+IFERROR(J238/F238-1,"n/a")</f>
        <v/>
      </c>
      <c r="K245" s="320">
        <f>+IFERROR(K238/G238-1,"n/a")</f>
        <v/>
      </c>
      <c r="L245" s="320">
        <f>+IFERROR(L238/H238-1,"n/a")</f>
        <v/>
      </c>
      <c r="M245" s="320">
        <f>+IFERROR(M238/I238-1,"n/a")</f>
        <v/>
      </c>
      <c r="N245" s="320">
        <f>+IFERROR(N238/J238-1,"n/a")</f>
        <v/>
      </c>
      <c r="O245" s="320">
        <f>+IFERROR(O238/K238-1,"n/a")</f>
        <v/>
      </c>
      <c r="P245" s="320">
        <f>+IFERROR(P238/L238-1,"n/a")</f>
        <v/>
      </c>
      <c r="Q245" s="320">
        <f>+IFERROR(Q238/M238-1,"n/a")</f>
        <v/>
      </c>
      <c r="R245" s="320">
        <f>+IFERROR(R238/N238-1,"n/a")</f>
        <v/>
      </c>
      <c r="S245" s="320">
        <f>+IFERROR(S238/O238-1,"n/a")</f>
        <v/>
      </c>
      <c r="T245" s="320">
        <f>+IFERROR(T238/P238-1,"n/a")</f>
        <v/>
      </c>
      <c r="U245" s="320">
        <f>+IFERROR(U238/Q238-1,"n/a")</f>
        <v/>
      </c>
      <c r="V245" s="320">
        <f>+IFERROR(V238/R238-1,"n/a")</f>
        <v/>
      </c>
      <c r="W245" s="320">
        <f>+IFERROR(W238/S238-1,"n/a")</f>
        <v/>
      </c>
      <c r="X245" s="320">
        <f>+IFERROR(X238/T238-1,"n/a")</f>
        <v/>
      </c>
      <c r="Y245" s="320">
        <f>+IFERROR(Y238/U238-1,"n/a")</f>
        <v/>
      </c>
      <c r="Z245" s="320">
        <f>+IFERROR(Z238/V238-1,"n/a")</f>
        <v/>
      </c>
      <c r="AA245" s="320">
        <f>+IFERROR(AA238/W238-1,"n/a")</f>
        <v/>
      </c>
      <c r="AB245" s="320">
        <f>+IFERROR(AB238/X238-1,"n/a")</f>
        <v/>
      </c>
      <c r="AC245" s="320">
        <f>+IFERROR(AC238/Y238-1,"n/a")</f>
        <v/>
      </c>
      <c r="AD245" s="320">
        <f>+IFERROR(AD238/Z238-1,"n/a")</f>
        <v/>
      </c>
      <c r="AE245" s="320">
        <f>+IFERROR(AE238/AA238-1,"n/a")</f>
        <v/>
      </c>
      <c r="AF245" s="320">
        <f>+IFERROR(AF238/AB238-1,"n/a")</f>
        <v/>
      </c>
      <c r="AG245" s="320">
        <f>+IFERROR(AG238/AC238-1,"n/a")</f>
        <v/>
      </c>
      <c r="AH245" s="320">
        <f>+IFERROR(AH238/AD238-1,"n/a")</f>
        <v/>
      </c>
      <c r="AI245" s="320">
        <f>+IFERROR(AI238/AE238-1,"n/a")</f>
        <v/>
      </c>
      <c r="AJ245" s="320">
        <f>+IFERROR(AJ238/AF238-1,"n/a")</f>
        <v/>
      </c>
      <c r="AK245" s="320">
        <f>+IFERROR(AK238/AG238-1,"n/a")</f>
        <v/>
      </c>
      <c r="AL245" s="320">
        <f>+IFERROR(AL238/AH238-1,"n/a")</f>
        <v/>
      </c>
      <c r="AM245" s="320">
        <f>+IFERROR(AM238/AI238-1,"n/a")</f>
        <v/>
      </c>
      <c r="AN245" s="320">
        <f>+IFERROR(AN238/AJ238-1,"n/a")</f>
        <v/>
      </c>
      <c r="AO245" s="320">
        <f>+IFERROR(AO238/AK238-1,"n/a")</f>
        <v/>
      </c>
      <c r="AP245" s="320">
        <f>+IFERROR(AP238/AL238-1,"n/a")</f>
        <v/>
      </c>
      <c r="AQ245" s="320">
        <f>+IFERROR(AQ238/AM238-1,"n/a")</f>
        <v/>
      </c>
      <c r="AR245" s="320">
        <f>+IFERROR(AR238/AN238-1,"n/a")</f>
        <v/>
      </c>
      <c r="AS245" s="320">
        <f>+IFERROR(AS238/AO238-1,"n/a")</f>
        <v/>
      </c>
      <c r="AT245" s="320">
        <f>+IFERROR(AT238/AP238-1,"n/a")</f>
        <v/>
      </c>
      <c r="AU245" s="320">
        <f>+IFERROR(AU238/AQ238-1,"n/a")</f>
        <v/>
      </c>
      <c r="AV245" s="320">
        <f>+IFERROR(AV238/AR238-1,"n/a")</f>
        <v/>
      </c>
      <c r="AW245" s="320">
        <f>+IFERROR(AW238/AS238-1,"n/a")</f>
        <v/>
      </c>
      <c r="AX245" s="320">
        <f>+IFERROR(AX238/AT238-1,"n/a")</f>
        <v/>
      </c>
      <c r="AY245" s="320">
        <f>+IFERROR(AY238/AU238-1,"n/a")</f>
        <v/>
      </c>
      <c r="AZ245" s="320">
        <f>+IFERROR(AZ238/AV238-1,"n/a")</f>
        <v/>
      </c>
      <c r="BA245" s="320">
        <f>+IFERROR(BA238/AW238-1,"n/a")</f>
        <v/>
      </c>
      <c r="BB245" s="320">
        <f>+IFERROR(BB238/AX238-1,"n/a")</f>
        <v/>
      </c>
      <c r="BC245" s="320">
        <f>+IFERROR(BC238/AY238-1,"n/a")</f>
        <v/>
      </c>
      <c r="BD245" s="320">
        <f>+IFERROR(BD238/AZ238-1,"n/a")</f>
        <v/>
      </c>
      <c r="BE245" s="320">
        <f>+IFERROR(BE238/BA238-1,"n/a")</f>
        <v/>
      </c>
      <c r="BF245" s="320">
        <f>+IFERROR(BF238/BB238-1,"n/a")</f>
        <v/>
      </c>
      <c r="BG245" s="320">
        <f>+IFERROR(BG238/BC238-1,"n/a")</f>
        <v/>
      </c>
      <c r="BH245" s="320">
        <f>+IFERROR(BH238/BD238-1,"n/a")</f>
        <v/>
      </c>
      <c r="BI245" s="304" t="n"/>
      <c r="BJ245" s="304" t="n"/>
      <c r="BK245" s="304" t="n"/>
      <c r="BL245" s="304" t="n"/>
      <c r="BM245" s="304" t="n"/>
      <c r="BN245" s="320">
        <f>+IFERROR(BN238/BM238-1,"n/a")</f>
        <v/>
      </c>
      <c r="BO245" s="320">
        <f>+IFERROR(BO238/BN238-1,"n/a")</f>
        <v/>
      </c>
      <c r="BP245" s="320">
        <f>+IFERROR(BP238/BO238-1,"n/a")</f>
        <v/>
      </c>
      <c r="BQ245" s="320">
        <f>+IFERROR(BQ238/BP238-1,"n/a")</f>
        <v/>
      </c>
      <c r="BR245" s="320">
        <f>+IFERROR(BR238/BQ238-1,"n/a")</f>
        <v/>
      </c>
      <c r="BS245" s="320">
        <f>+IFERROR(BS238/BR238-1,"n/a")</f>
        <v/>
      </c>
      <c r="BT245" s="320">
        <f>+IFERROR(BT238/BS238-1,"n/a")</f>
        <v/>
      </c>
      <c r="BU245" s="320">
        <f>+IFERROR(BU238/BT238-1,"n/a")</f>
        <v/>
      </c>
      <c r="BV245" s="320">
        <f>+IFERROR(BV238/BU238-1,"n/a")</f>
        <v/>
      </c>
      <c r="BW245" s="320">
        <f>+IFERROR(BW238/BV238-1,"n/a")</f>
        <v/>
      </c>
      <c r="BX245" s="320">
        <f>+IFERROR(BX238/BW238-1,"n/a")</f>
        <v/>
      </c>
      <c r="BY245" s="320">
        <f>+IFERROR(BY238/BX238-1,"n/a")</f>
        <v/>
      </c>
      <c r="BZ245" s="320">
        <f>+IFERROR(BZ238/BY238-1,"n/a")</f>
        <v/>
      </c>
      <c r="CA245" s="320">
        <f>+IFERROR(CA238/BZ238-1,"n/a")</f>
        <v/>
      </c>
      <c r="CB245" s="320">
        <f>+IFERROR(CB238/CA238-1,"n/a")</f>
        <v/>
      </c>
      <c r="CC245" s="320">
        <f>+IFERROR(CC238/CB238-1,"n/a")</f>
        <v/>
      </c>
      <c r="CD245" s="304" t="n"/>
    </row>
    <row r="246" customFormat="1" s="76">
      <c r="B246" s="60" t="inlineStr">
        <is>
          <t>Europe</t>
        </is>
      </c>
      <c r="C246" s="304" t="n"/>
      <c r="D246" s="304" t="n"/>
      <c r="E246" s="304" t="n"/>
      <c r="F246" s="304" t="n"/>
      <c r="G246" s="304" t="n"/>
      <c r="H246" s="320">
        <f>+IFERROR(H239/D239-1,"n/a")</f>
        <v/>
      </c>
      <c r="I246" s="320">
        <f>+IFERROR(I239/E239-1,"n/a")</f>
        <v/>
      </c>
      <c r="J246" s="320">
        <f>+IFERROR(J239/F239-1,"n/a")</f>
        <v/>
      </c>
      <c r="K246" s="320">
        <f>+IFERROR(K239/G239-1,"n/a")</f>
        <v/>
      </c>
      <c r="L246" s="320">
        <f>+IFERROR(L239/H239-1,"n/a")</f>
        <v/>
      </c>
      <c r="M246" s="320">
        <f>+IFERROR(M239/I239-1,"n/a")</f>
        <v/>
      </c>
      <c r="N246" s="320">
        <f>+IFERROR(N239/J239-1,"n/a")</f>
        <v/>
      </c>
      <c r="O246" s="320">
        <f>+IFERROR(O239/K239-1,"n/a")</f>
        <v/>
      </c>
      <c r="P246" s="320">
        <f>+IFERROR(P239/L239-1,"n/a")</f>
        <v/>
      </c>
      <c r="Q246" s="320">
        <f>+IFERROR(Q239/M239-1,"n/a")</f>
        <v/>
      </c>
      <c r="R246" s="320">
        <f>+IFERROR(R239/N239-1,"n/a")</f>
        <v/>
      </c>
      <c r="S246" s="320">
        <f>+IFERROR(S239/O239-1,"n/a")</f>
        <v/>
      </c>
      <c r="T246" s="320">
        <f>+IFERROR(T239/P239-1,"n/a")</f>
        <v/>
      </c>
      <c r="U246" s="320">
        <f>+IFERROR(U239/Q239-1,"n/a")</f>
        <v/>
      </c>
      <c r="V246" s="320">
        <f>+IFERROR(V239/R239-1,"n/a")</f>
        <v/>
      </c>
      <c r="W246" s="320">
        <f>+IFERROR(W239/S239-1,"n/a")</f>
        <v/>
      </c>
      <c r="X246" s="320">
        <f>+IFERROR(X239/T239-1,"n/a")</f>
        <v/>
      </c>
      <c r="Y246" s="320">
        <f>+IFERROR(Y239/U239-1,"n/a")</f>
        <v/>
      </c>
      <c r="Z246" s="320">
        <f>+IFERROR(Z239/V239-1,"n/a")</f>
        <v/>
      </c>
      <c r="AA246" s="320">
        <f>+IFERROR(AA239/W239-1,"n/a")</f>
        <v/>
      </c>
      <c r="AB246" s="320">
        <f>+IFERROR(AB239/X239-1,"n/a")</f>
        <v/>
      </c>
      <c r="AC246" s="320">
        <f>+IFERROR(AC239/Y239-1,"n/a")</f>
        <v/>
      </c>
      <c r="AD246" s="320">
        <f>+IFERROR(AD239/Z239-1,"n/a")</f>
        <v/>
      </c>
      <c r="AE246" s="320">
        <f>+IFERROR(AE239/AA239-1,"n/a")</f>
        <v/>
      </c>
      <c r="AF246" s="320">
        <f>+IFERROR(AF239/AB239-1,"n/a")</f>
        <v/>
      </c>
      <c r="AG246" s="320">
        <f>+IFERROR(AG239/AC239-1,"n/a")</f>
        <v/>
      </c>
      <c r="AH246" s="320">
        <f>+IFERROR(AH239/AD239-1,"n/a")</f>
        <v/>
      </c>
      <c r="AI246" s="320">
        <f>+IFERROR(AI239/AE239-1,"n/a")</f>
        <v/>
      </c>
      <c r="AJ246" s="320">
        <f>+IFERROR(AJ239/AF239-1,"n/a")</f>
        <v/>
      </c>
      <c r="AK246" s="320">
        <f>+IFERROR(AK239/AG239-1,"n/a")</f>
        <v/>
      </c>
      <c r="AL246" s="320">
        <f>+IFERROR(AL239/AH239-1,"n/a")</f>
        <v/>
      </c>
      <c r="AM246" s="320">
        <f>+IFERROR(AM239/AI239-1,"n/a")</f>
        <v/>
      </c>
      <c r="AN246" s="320">
        <f>+IFERROR(AN239/AJ239-1,"n/a")</f>
        <v/>
      </c>
      <c r="AO246" s="320">
        <f>+IFERROR(AO239/AK239-1,"n/a")</f>
        <v/>
      </c>
      <c r="AP246" s="320">
        <f>+IFERROR(AP239/AL239-1,"n/a")</f>
        <v/>
      </c>
      <c r="AQ246" s="320">
        <f>+IFERROR(AQ239/AM239-1,"n/a")</f>
        <v/>
      </c>
      <c r="AR246" s="320">
        <f>+IFERROR(AR239/AN239-1,"n/a")</f>
        <v/>
      </c>
      <c r="AS246" s="320">
        <f>+IFERROR(AS239/AO239-1,"n/a")</f>
        <v/>
      </c>
      <c r="AT246" s="320">
        <f>+IFERROR(AT239/AP239-1,"n/a")</f>
        <v/>
      </c>
      <c r="AU246" s="320">
        <f>+IFERROR(AU239/AQ239-1,"n/a")</f>
        <v/>
      </c>
      <c r="AV246" s="320">
        <f>+IFERROR(AV239/AR239-1,"n/a")</f>
        <v/>
      </c>
      <c r="AW246" s="320">
        <f>+IFERROR(AW239/AS239-1,"n/a")</f>
        <v/>
      </c>
      <c r="AX246" s="320">
        <f>+IFERROR(AX239/AT239-1,"n/a")</f>
        <v/>
      </c>
      <c r="AY246" s="320">
        <f>+IFERROR(AY239/AU239-1,"n/a")</f>
        <v/>
      </c>
      <c r="AZ246" s="320">
        <f>+IFERROR(AZ239/AV239-1,"n/a")</f>
        <v/>
      </c>
      <c r="BA246" s="320">
        <f>+IFERROR(BA239/AW239-1,"n/a")</f>
        <v/>
      </c>
      <c r="BB246" s="320">
        <f>+IFERROR(BB239/AX239-1,"n/a")</f>
        <v/>
      </c>
      <c r="BC246" s="320">
        <f>+IFERROR(BC239/AY239-1,"n/a")</f>
        <v/>
      </c>
      <c r="BD246" s="320">
        <f>+IFERROR(BD239/AZ239-1,"n/a")</f>
        <v/>
      </c>
      <c r="BE246" s="320">
        <f>+IFERROR(BE239/BA239-1,"n/a")</f>
        <v/>
      </c>
      <c r="BF246" s="320">
        <f>+IFERROR(BF239/BB239-1,"n/a")</f>
        <v/>
      </c>
      <c r="BG246" s="320">
        <f>+IFERROR(BG239/BC239-1,"n/a")</f>
        <v/>
      </c>
      <c r="BH246" s="320">
        <f>+IFERROR(BH239/BD239-1,"n/a")</f>
        <v/>
      </c>
      <c r="BI246" s="304" t="n"/>
      <c r="BJ246" s="304" t="n"/>
      <c r="BK246" s="304" t="n"/>
      <c r="BL246" s="304" t="n"/>
      <c r="BM246" s="304" t="n"/>
      <c r="BN246" s="320">
        <f>+IFERROR(BN239/BM239-1,"n/a")</f>
        <v/>
      </c>
      <c r="BO246" s="320">
        <f>+IFERROR(BO239/BN239-1,"n/a")</f>
        <v/>
      </c>
      <c r="BP246" s="320">
        <f>+IFERROR(BP239/BO239-1,"n/a")</f>
        <v/>
      </c>
      <c r="BQ246" s="320">
        <f>+IFERROR(BQ239/BP239-1,"n/a")</f>
        <v/>
      </c>
      <c r="BR246" s="320">
        <f>+IFERROR(BR239/BQ239-1,"n/a")</f>
        <v/>
      </c>
      <c r="BS246" s="320">
        <f>+IFERROR(BS239/BR239-1,"n/a")</f>
        <v/>
      </c>
      <c r="BT246" s="320">
        <f>+IFERROR(BT239/BS239-1,"n/a")</f>
        <v/>
      </c>
      <c r="BU246" s="320">
        <f>+IFERROR(BU239/BT239-1,"n/a")</f>
        <v/>
      </c>
      <c r="BV246" s="320">
        <f>+IFERROR(BV239/BU239-1,"n/a")</f>
        <v/>
      </c>
      <c r="BW246" s="320">
        <f>+IFERROR(BW239/BV239-1,"n/a")</f>
        <v/>
      </c>
      <c r="BX246" s="320">
        <f>+IFERROR(BX239/BW239-1,"n/a")</f>
        <v/>
      </c>
      <c r="BY246" s="320">
        <f>+IFERROR(BY239/BX239-1,"n/a")</f>
        <v/>
      </c>
      <c r="BZ246" s="320">
        <f>+IFERROR(BZ239/BY239-1,"n/a")</f>
        <v/>
      </c>
      <c r="CA246" s="320">
        <f>+IFERROR(CA239/BZ239-1,"n/a")</f>
        <v/>
      </c>
      <c r="CB246" s="320">
        <f>+IFERROR(CB239/CA239-1,"n/a")</f>
        <v/>
      </c>
      <c r="CC246" s="320">
        <f>+IFERROR(CC239/CB239-1,"n/a")</f>
        <v/>
      </c>
      <c r="CD246" s="304" t="n"/>
    </row>
    <row r="247" customFormat="1" s="76">
      <c r="B247" s="60" t="inlineStr">
        <is>
          <t>Asia-Pacific</t>
        </is>
      </c>
      <c r="C247" s="304" t="n"/>
      <c r="D247" s="304" t="n"/>
      <c r="E247" s="304" t="n"/>
      <c r="F247" s="304" t="n"/>
      <c r="G247" s="304" t="n"/>
      <c r="H247" s="320">
        <f>+IFERROR(H240/D240-1,"n/a")</f>
        <v/>
      </c>
      <c r="I247" s="320">
        <f>+IFERROR(I240/E240-1,"n/a")</f>
        <v/>
      </c>
      <c r="J247" s="320">
        <f>+IFERROR(J240/F240-1,"n/a")</f>
        <v/>
      </c>
      <c r="K247" s="320">
        <f>+IFERROR(K240/G240-1,"n/a")</f>
        <v/>
      </c>
      <c r="L247" s="320">
        <f>+IFERROR(L240/H240-1,"n/a")</f>
        <v/>
      </c>
      <c r="M247" s="320">
        <f>+IFERROR(M240/I240-1,"n/a")</f>
        <v/>
      </c>
      <c r="N247" s="320">
        <f>+IFERROR(N240/J240-1,"n/a")</f>
        <v/>
      </c>
      <c r="O247" s="320">
        <f>+IFERROR(O240/K240-1,"n/a")</f>
        <v/>
      </c>
      <c r="P247" s="320">
        <f>+IFERROR(P240/L240-1,"n/a")</f>
        <v/>
      </c>
      <c r="Q247" s="320">
        <f>+IFERROR(Q240/M240-1,"n/a")</f>
        <v/>
      </c>
      <c r="R247" s="320">
        <f>+IFERROR(R240/N240-1,"n/a")</f>
        <v/>
      </c>
      <c r="S247" s="320">
        <f>+IFERROR(S240/O240-1,"n/a")</f>
        <v/>
      </c>
      <c r="T247" s="320">
        <f>+IFERROR(T240/P240-1,"n/a")</f>
        <v/>
      </c>
      <c r="U247" s="320">
        <f>+IFERROR(U240/Q240-1,"n/a")</f>
        <v/>
      </c>
      <c r="V247" s="320">
        <f>+IFERROR(V240/R240-1,"n/a")</f>
        <v/>
      </c>
      <c r="W247" s="320">
        <f>+IFERROR(W240/S240-1,"n/a")</f>
        <v/>
      </c>
      <c r="X247" s="320">
        <f>+IFERROR(X240/T240-1,"n/a")</f>
        <v/>
      </c>
      <c r="Y247" s="320">
        <f>+IFERROR(Y240/U240-1,"n/a")</f>
        <v/>
      </c>
      <c r="Z247" s="320">
        <f>+IFERROR(Z240/V240-1,"n/a")</f>
        <v/>
      </c>
      <c r="AA247" s="320">
        <f>+IFERROR(AA240/W240-1,"n/a")</f>
        <v/>
      </c>
      <c r="AB247" s="320">
        <f>+IFERROR(AB240/X240-1,"n/a")</f>
        <v/>
      </c>
      <c r="AC247" s="320">
        <f>+IFERROR(AC240/Y240-1,"n/a")</f>
        <v/>
      </c>
      <c r="AD247" s="320">
        <f>+IFERROR(AD240/Z240-1,"n/a")</f>
        <v/>
      </c>
      <c r="AE247" s="320">
        <f>+IFERROR(AE240/AA240-1,"n/a")</f>
        <v/>
      </c>
      <c r="AF247" s="320">
        <f>+IFERROR(AF240/AB240-1,"n/a")</f>
        <v/>
      </c>
      <c r="AG247" s="320">
        <f>+IFERROR(AG240/AC240-1,"n/a")</f>
        <v/>
      </c>
      <c r="AH247" s="320">
        <f>+IFERROR(AH240/AD240-1,"n/a")</f>
        <v/>
      </c>
      <c r="AI247" s="320">
        <f>+IFERROR(AI240/AE240-1,"n/a")</f>
        <v/>
      </c>
      <c r="AJ247" s="320">
        <f>+IFERROR(AJ240/AF240-1,"n/a")</f>
        <v/>
      </c>
      <c r="AK247" s="320">
        <f>+IFERROR(AK240/AG240-1,"n/a")</f>
        <v/>
      </c>
      <c r="AL247" s="320">
        <f>+IFERROR(AL240/AH240-1,"n/a")</f>
        <v/>
      </c>
      <c r="AM247" s="320">
        <f>+IFERROR(AM240/AI240-1,"n/a")</f>
        <v/>
      </c>
      <c r="AN247" s="320">
        <f>+IFERROR(AN240/AJ240-1,"n/a")</f>
        <v/>
      </c>
      <c r="AO247" s="320">
        <f>+IFERROR(AO240/AK240-1,"n/a")</f>
        <v/>
      </c>
      <c r="AP247" s="320">
        <f>+IFERROR(AP240/AL240-1,"n/a")</f>
        <v/>
      </c>
      <c r="AQ247" s="320">
        <f>+IFERROR(AQ240/AM240-1,"n/a")</f>
        <v/>
      </c>
      <c r="AR247" s="320">
        <f>+IFERROR(AR240/AN240-1,"n/a")</f>
        <v/>
      </c>
      <c r="AS247" s="320">
        <f>+IFERROR(AS240/AO240-1,"n/a")</f>
        <v/>
      </c>
      <c r="AT247" s="320">
        <f>+IFERROR(AT240/AP240-1,"n/a")</f>
        <v/>
      </c>
      <c r="AU247" s="320">
        <f>+IFERROR(AU240/AQ240-1,"n/a")</f>
        <v/>
      </c>
      <c r="AV247" s="320">
        <f>+IFERROR(AV240/AR240-1,"n/a")</f>
        <v/>
      </c>
      <c r="AW247" s="320">
        <f>+IFERROR(AW240/AS240-1,"n/a")</f>
        <v/>
      </c>
      <c r="AX247" s="320">
        <f>+IFERROR(AX240/AT240-1,"n/a")</f>
        <v/>
      </c>
      <c r="AY247" s="320">
        <f>+IFERROR(AY240/AU240-1,"n/a")</f>
        <v/>
      </c>
      <c r="AZ247" s="320">
        <f>+IFERROR(AZ240/AV240-1,"n/a")</f>
        <v/>
      </c>
      <c r="BA247" s="320">
        <f>+IFERROR(BA240/AW240-1,"n/a")</f>
        <v/>
      </c>
      <c r="BB247" s="320">
        <f>+IFERROR(BB240/AX240-1,"n/a")</f>
        <v/>
      </c>
      <c r="BC247" s="320">
        <f>+IFERROR(BC240/AY240-1,"n/a")</f>
        <v/>
      </c>
      <c r="BD247" s="320">
        <f>+IFERROR(BD240/AZ240-1,"n/a")</f>
        <v/>
      </c>
      <c r="BE247" s="320">
        <f>+IFERROR(BE240/BA240-1,"n/a")</f>
        <v/>
      </c>
      <c r="BF247" s="320">
        <f>+IFERROR(BF240/BB240-1,"n/a")</f>
        <v/>
      </c>
      <c r="BG247" s="320">
        <f>+IFERROR(BG240/BC240-1,"n/a")</f>
        <v/>
      </c>
      <c r="BH247" s="320">
        <f>+IFERROR(BH240/BD240-1,"n/a")</f>
        <v/>
      </c>
      <c r="BI247" s="304" t="n"/>
      <c r="BJ247" s="304" t="n"/>
      <c r="BK247" s="304" t="n"/>
      <c r="BL247" s="304" t="n"/>
      <c r="BM247" s="304" t="n"/>
      <c r="BN247" s="320">
        <f>+IFERROR(BN240/BM240-1,"n/a")</f>
        <v/>
      </c>
      <c r="BO247" s="320">
        <f>+IFERROR(BO240/BN240-1,"n/a")</f>
        <v/>
      </c>
      <c r="BP247" s="320">
        <f>+IFERROR(BP240/BO240-1,"n/a")</f>
        <v/>
      </c>
      <c r="BQ247" s="320">
        <f>+IFERROR(BQ240/BP240-1,"n/a")</f>
        <v/>
      </c>
      <c r="BR247" s="320">
        <f>+IFERROR(BR240/BQ240-1,"n/a")</f>
        <v/>
      </c>
      <c r="BS247" s="320">
        <f>+IFERROR(BS240/BR240-1,"n/a")</f>
        <v/>
      </c>
      <c r="BT247" s="320">
        <f>+IFERROR(BT240/BS240-1,"n/a")</f>
        <v/>
      </c>
      <c r="BU247" s="320">
        <f>+IFERROR(BU240/BT240-1,"n/a")</f>
        <v/>
      </c>
      <c r="BV247" s="320">
        <f>+IFERROR(BV240/BU240-1,"n/a")</f>
        <v/>
      </c>
      <c r="BW247" s="320">
        <f>+IFERROR(BW240/BV240-1,"n/a")</f>
        <v/>
      </c>
      <c r="BX247" s="320">
        <f>+IFERROR(BX240/BW240-1,"n/a")</f>
        <v/>
      </c>
      <c r="BY247" s="320">
        <f>+IFERROR(BY240/BX240-1,"n/a")</f>
        <v/>
      </c>
      <c r="BZ247" s="320">
        <f>+IFERROR(BZ240/BY240-1,"n/a")</f>
        <v/>
      </c>
      <c r="CA247" s="320">
        <f>+IFERROR(CA240/BZ240-1,"n/a")</f>
        <v/>
      </c>
      <c r="CB247" s="320">
        <f>+IFERROR(CB240/CA240-1,"n/a")</f>
        <v/>
      </c>
      <c r="CC247" s="320">
        <f>+IFERROR(CC240/CB240-1,"n/a")</f>
        <v/>
      </c>
      <c r="CD247" s="304" t="n"/>
    </row>
    <row r="248" ht="13.5" customFormat="1" customHeight="1" s="76">
      <c r="B248" s="60" t="inlineStr">
        <is>
          <t>Rest of World</t>
        </is>
      </c>
      <c r="C248" s="304" t="n"/>
      <c r="D248" s="304" t="n"/>
      <c r="E248" s="304" t="n"/>
      <c r="F248" s="304" t="n"/>
      <c r="G248" s="304" t="n"/>
      <c r="H248" s="317">
        <f>+IFERROR(H241/D241-1,"n/a")</f>
        <v/>
      </c>
      <c r="I248" s="317">
        <f>+IFERROR(I241/E241-1,"n/a")</f>
        <v/>
      </c>
      <c r="J248" s="317">
        <f>+IFERROR(J241/F241-1,"n/a")</f>
        <v/>
      </c>
      <c r="K248" s="317">
        <f>+IFERROR(K241/G241-1,"n/a")</f>
        <v/>
      </c>
      <c r="L248" s="317">
        <f>+IFERROR(L241/H241-1,"n/a")</f>
        <v/>
      </c>
      <c r="M248" s="317">
        <f>+IFERROR(M241/I241-1,"n/a")</f>
        <v/>
      </c>
      <c r="N248" s="317">
        <f>+IFERROR(N241/J241-1,"n/a")</f>
        <v/>
      </c>
      <c r="O248" s="317">
        <f>+IFERROR(O241/K241-1,"n/a")</f>
        <v/>
      </c>
      <c r="P248" s="317">
        <f>+IFERROR(P241/L241-1,"n/a")</f>
        <v/>
      </c>
      <c r="Q248" s="317">
        <f>+IFERROR(Q241/M241-1,"n/a")</f>
        <v/>
      </c>
      <c r="R248" s="317">
        <f>+IFERROR(R241/N241-1,"n/a")</f>
        <v/>
      </c>
      <c r="S248" s="317">
        <f>+IFERROR(S241/O241-1,"n/a")</f>
        <v/>
      </c>
      <c r="T248" s="317">
        <f>+IFERROR(T241/P241-1,"n/a")</f>
        <v/>
      </c>
      <c r="U248" s="317">
        <f>+IFERROR(U241/Q241-1,"n/a")</f>
        <v/>
      </c>
      <c r="V248" s="317">
        <f>+IFERROR(V241/R241-1,"n/a")</f>
        <v/>
      </c>
      <c r="W248" s="317">
        <f>+IFERROR(W241/S241-1,"n/a")</f>
        <v/>
      </c>
      <c r="X248" s="317">
        <f>+IFERROR(X241/T241-1,"n/a")</f>
        <v/>
      </c>
      <c r="Y248" s="317">
        <f>+IFERROR(Y241/U241-1,"n/a")</f>
        <v/>
      </c>
      <c r="Z248" s="317">
        <f>+IFERROR(Z241/V241-1,"n/a")</f>
        <v/>
      </c>
      <c r="AA248" s="317">
        <f>+IFERROR(AA241/W241-1,"n/a")</f>
        <v/>
      </c>
      <c r="AB248" s="317">
        <f>+IFERROR(AB241/X241-1,"n/a")</f>
        <v/>
      </c>
      <c r="AC248" s="317">
        <f>+IFERROR(AC241/Y241-1,"n/a")</f>
        <v/>
      </c>
      <c r="AD248" s="317">
        <f>+IFERROR(AD241/Z241-1,"n/a")</f>
        <v/>
      </c>
      <c r="AE248" s="317">
        <f>+IFERROR(AE241/AA241-1,"n/a")</f>
        <v/>
      </c>
      <c r="AF248" s="317">
        <f>+IFERROR(AF241/AB241-1,"n/a")</f>
        <v/>
      </c>
      <c r="AG248" s="317">
        <f>+IFERROR(AG241/AC241-1,"n/a")</f>
        <v/>
      </c>
      <c r="AH248" s="317">
        <f>+IFERROR(AH241/AD241-1,"n/a")</f>
        <v/>
      </c>
      <c r="AI248" s="317">
        <f>+IFERROR(AI241/AE241-1,"n/a")</f>
        <v/>
      </c>
      <c r="AJ248" s="317">
        <f>+IFERROR(AJ241/AF241-1,"n/a")</f>
        <v/>
      </c>
      <c r="AK248" s="317">
        <f>+IFERROR(AK241/AG241-1,"n/a")</f>
        <v/>
      </c>
      <c r="AL248" s="317">
        <f>+IFERROR(AL241/AH241-1,"n/a")</f>
        <v/>
      </c>
      <c r="AM248" s="317">
        <f>+IFERROR(AM241/AI241-1,"n/a")</f>
        <v/>
      </c>
      <c r="AN248" s="317">
        <f>+IFERROR(AN241/AJ241-1,"n/a")</f>
        <v/>
      </c>
      <c r="AO248" s="317">
        <f>+IFERROR(AO241/AK241-1,"n/a")</f>
        <v/>
      </c>
      <c r="AP248" s="317">
        <f>+IFERROR(AP241/AL241-1,"n/a")</f>
        <v/>
      </c>
      <c r="AQ248" s="317">
        <f>+IFERROR(AQ241/AM241-1,"n/a")</f>
        <v/>
      </c>
      <c r="AR248" s="317">
        <f>+IFERROR(AR241/AN241-1,"n/a")</f>
        <v/>
      </c>
      <c r="AS248" s="317">
        <f>+IFERROR(AS241/AO241-1,"n/a")</f>
        <v/>
      </c>
      <c r="AT248" s="317">
        <f>+IFERROR(AT241/AP241-1,"n/a")</f>
        <v/>
      </c>
      <c r="AU248" s="317">
        <f>+IFERROR(AU241/AQ241-1,"n/a")</f>
        <v/>
      </c>
      <c r="AV248" s="317">
        <f>+IFERROR(AV241/AR241-1,"n/a")</f>
        <v/>
      </c>
      <c r="AW248" s="317">
        <f>+IFERROR(AW241/AS241-1,"n/a")</f>
        <v/>
      </c>
      <c r="AX248" s="317">
        <f>+IFERROR(AX241/AT241-1,"n/a")</f>
        <v/>
      </c>
      <c r="AY248" s="317">
        <f>+IFERROR(AY241/AU241-1,"n/a")</f>
        <v/>
      </c>
      <c r="AZ248" s="317">
        <f>+IFERROR(AZ241/AV241-1,"n/a")</f>
        <v/>
      </c>
      <c r="BA248" s="317">
        <f>+IFERROR(BA241/AW241-1,"n/a")</f>
        <v/>
      </c>
      <c r="BB248" s="317">
        <f>+IFERROR(BB241/AX241-1,"n/a")</f>
        <v/>
      </c>
      <c r="BC248" s="317">
        <f>+IFERROR(BC241/AY241-1,"n/a")</f>
        <v/>
      </c>
      <c r="BD248" s="317">
        <f>+IFERROR(BD241/AZ241-1,"n/a")</f>
        <v/>
      </c>
      <c r="BE248" s="317">
        <f>+IFERROR(BE241/BA241-1,"n/a")</f>
        <v/>
      </c>
      <c r="BF248" s="317">
        <f>+IFERROR(BF241/BB241-1,"n/a")</f>
        <v/>
      </c>
      <c r="BG248" s="317">
        <f>+IFERROR(BG241/BC241-1,"n/a")</f>
        <v/>
      </c>
      <c r="BH248" s="317">
        <f>+IFERROR(BH241/BD241-1,"n/a")</f>
        <v/>
      </c>
      <c r="BI248" s="313" t="n"/>
      <c r="BJ248" s="313" t="n"/>
      <c r="BK248" s="313" t="n"/>
      <c r="BL248" s="313" t="n"/>
      <c r="BM248" s="313" t="n"/>
      <c r="BN248" s="317">
        <f>+IFERROR(BN241/BM241-1,"n/a")</f>
        <v/>
      </c>
      <c r="BO248" s="317">
        <f>+IFERROR(BO241/BN241-1,"n/a")</f>
        <v/>
      </c>
      <c r="BP248" s="317">
        <f>+IFERROR(BP241/BO241-1,"n/a")</f>
        <v/>
      </c>
      <c r="BQ248" s="317">
        <f>+IFERROR(BQ241/BP241-1,"n/a")</f>
        <v/>
      </c>
      <c r="BR248" s="317">
        <f>+IFERROR(BR241/BQ241-1,"n/a")</f>
        <v/>
      </c>
      <c r="BS248" s="317">
        <f>+IFERROR(BS241/BR241-1,"n/a")</f>
        <v/>
      </c>
      <c r="BT248" s="317">
        <f>+IFERROR(BT241/BS241-1,"n/a")</f>
        <v/>
      </c>
      <c r="BU248" s="317">
        <f>+IFERROR(BU241/BT241-1,"n/a")</f>
        <v/>
      </c>
      <c r="BV248" s="317">
        <f>+IFERROR(BV241/BU241-1,"n/a")</f>
        <v/>
      </c>
      <c r="BW248" s="317">
        <f>+IFERROR(BW241/BV241-1,"n/a")</f>
        <v/>
      </c>
      <c r="BX248" s="317">
        <f>+IFERROR(BX241/BW241-1,"n/a")</f>
        <v/>
      </c>
      <c r="BY248" s="317">
        <f>+IFERROR(BY241/BX241-1,"n/a")</f>
        <v/>
      </c>
      <c r="BZ248" s="317">
        <f>+IFERROR(BZ241/BY241-1,"n/a")</f>
        <v/>
      </c>
      <c r="CA248" s="317">
        <f>+IFERROR(CA241/BZ241-1,"n/a")</f>
        <v/>
      </c>
      <c r="CB248" s="317">
        <f>+IFERROR(CB241/CA241-1,"n/a")</f>
        <v/>
      </c>
      <c r="CC248" s="317">
        <f>+IFERROR(CC241/CB241-1,"n/a")</f>
        <v/>
      </c>
      <c r="CD248" s="313" t="n"/>
    </row>
    <row r="249">
      <c r="B249" s="101" t="inlineStr">
        <is>
          <t>Total Revenue</t>
        </is>
      </c>
      <c r="C249" s="304" t="n"/>
      <c r="D249" s="304" t="n"/>
      <c r="E249" s="304" t="n"/>
      <c r="F249" s="304" t="n"/>
      <c r="G249" s="304" t="n"/>
      <c r="H249" s="320">
        <f>+IFERROR(H242/D242-1,"n/a")</f>
        <v/>
      </c>
      <c r="I249" s="320">
        <f>+IFERROR(I242/E242-1,"n/a")</f>
        <v/>
      </c>
      <c r="J249" s="320">
        <f>+IFERROR(J242/F242-1,"n/a")</f>
        <v/>
      </c>
      <c r="K249" s="320">
        <f>+IFERROR(K242/G242-1,"n/a")</f>
        <v/>
      </c>
      <c r="L249" s="320">
        <f>+IFERROR(L242/H242-1,"n/a")</f>
        <v/>
      </c>
      <c r="M249" s="320">
        <f>+IFERROR(M242/I242-1,"n/a")</f>
        <v/>
      </c>
      <c r="N249" s="320">
        <f>+IFERROR(N242/J242-1,"n/a")</f>
        <v/>
      </c>
      <c r="O249" s="320">
        <f>+IFERROR(O242/K242-1,"n/a")</f>
        <v/>
      </c>
      <c r="P249" s="320">
        <f>+IFERROR(P242/L242-1,"n/a")</f>
        <v/>
      </c>
      <c r="Q249" s="320">
        <f>+IFERROR(Q242/M242-1,"n/a")</f>
        <v/>
      </c>
      <c r="R249" s="320">
        <f>+IFERROR(R242/N242-1,"n/a")</f>
        <v/>
      </c>
      <c r="S249" s="320">
        <f>+IFERROR(S242/O242-1,"n/a")</f>
        <v/>
      </c>
      <c r="T249" s="320">
        <f>+IFERROR(T242/P242-1,"n/a")</f>
        <v/>
      </c>
      <c r="U249" s="320">
        <f>+IFERROR(U242/Q242-1,"n/a")</f>
        <v/>
      </c>
      <c r="V249" s="320">
        <f>+IFERROR(V242/R242-1,"n/a")</f>
        <v/>
      </c>
      <c r="W249" s="320">
        <f>+IFERROR(W242/S242-1,"n/a")</f>
        <v/>
      </c>
      <c r="X249" s="320">
        <f>+IFERROR(X242/T242-1,"n/a")</f>
        <v/>
      </c>
      <c r="Y249" s="320">
        <f>+IFERROR(Y242/U242-1,"n/a")</f>
        <v/>
      </c>
      <c r="Z249" s="320">
        <f>+IFERROR(Z242/V242-1,"n/a")</f>
        <v/>
      </c>
      <c r="AA249" s="320">
        <f>+IFERROR(AA242/W242-1,"n/a")</f>
        <v/>
      </c>
      <c r="AB249" s="320">
        <f>+IFERROR(AB242/X242-1,"n/a")</f>
        <v/>
      </c>
      <c r="AC249" s="320">
        <f>+IFERROR(AC242/Y242-1,"n/a")</f>
        <v/>
      </c>
      <c r="AD249" s="320">
        <f>+IFERROR(AD242/Z242-1,"n/a")</f>
        <v/>
      </c>
      <c r="AE249" s="320">
        <f>+IFERROR(AE242/AA242-1,"n/a")</f>
        <v/>
      </c>
      <c r="AF249" s="320">
        <f>+IFERROR(AF242/AB242-1,"n/a")</f>
        <v/>
      </c>
      <c r="AG249" s="320">
        <f>+IFERROR(AG242/AC242-1,"n/a")</f>
        <v/>
      </c>
      <c r="AH249" s="320">
        <f>+IFERROR(AH242/AD242-1,"n/a")</f>
        <v/>
      </c>
      <c r="AI249" s="320">
        <f>+IFERROR(AI242/AE242-1,"n/a")</f>
        <v/>
      </c>
      <c r="AJ249" s="320">
        <f>+IFERROR(AJ242/AF242-1,"n/a")</f>
        <v/>
      </c>
      <c r="AK249" s="320">
        <f>+IFERROR(AK242/AG242-1,"n/a")</f>
        <v/>
      </c>
      <c r="AL249" s="320">
        <f>+IFERROR(AL242/AH242-1,"n/a")</f>
        <v/>
      </c>
      <c r="AM249" s="320">
        <f>+IFERROR(AM242/AI242-1,"n/a")</f>
        <v/>
      </c>
      <c r="AN249" s="320">
        <f>+IFERROR(AN242/AJ242-1,"n/a")</f>
        <v/>
      </c>
      <c r="AO249" s="320">
        <f>+IFERROR(AO242/AK242-1,"n/a")</f>
        <v/>
      </c>
      <c r="AP249" s="320">
        <f>+IFERROR(AP242/AL242-1,"n/a")</f>
        <v/>
      </c>
      <c r="AQ249" s="320">
        <f>+IFERROR(AQ242/AM242-1,"n/a")</f>
        <v/>
      </c>
      <c r="AR249" s="320">
        <f>+IFERROR(AR242/AN242-1,"n/a")</f>
        <v/>
      </c>
      <c r="AS249" s="320">
        <f>+IFERROR(AS242/AO242-1,"n/a")</f>
        <v/>
      </c>
      <c r="AT249" s="320">
        <f>+IFERROR(AT242/AP242-1,"n/a")</f>
        <v/>
      </c>
      <c r="AU249" s="320">
        <f>+IFERROR(AU242/AQ242-1,"n/a")</f>
        <v/>
      </c>
      <c r="AV249" s="320">
        <f>+IFERROR(AV242/AR242-1,"n/a")</f>
        <v/>
      </c>
      <c r="AW249" s="320">
        <f>+IFERROR(AW242/AS242-1,"n/a")</f>
        <v/>
      </c>
      <c r="AX249" s="320">
        <f>+IFERROR(AX242/AT242-1,"n/a")</f>
        <v/>
      </c>
      <c r="AY249" s="320">
        <f>+IFERROR(AY242/AU242-1,"n/a")</f>
        <v/>
      </c>
      <c r="AZ249" s="320">
        <f>+IFERROR(AZ242/AV242-1,"n/a")</f>
        <v/>
      </c>
      <c r="BA249" s="320">
        <f>+IFERROR(BA242/AW242-1,"n/a")</f>
        <v/>
      </c>
      <c r="BB249" s="320">
        <f>+IFERROR(BB242/AX242-1,"n/a")</f>
        <v/>
      </c>
      <c r="BC249" s="320">
        <f>+IFERROR(BC242/AY242-1,"n/a")</f>
        <v/>
      </c>
      <c r="BD249" s="320">
        <f>+IFERROR(BD242/AZ242-1,"n/a")</f>
        <v/>
      </c>
      <c r="BE249" s="320">
        <f>+IFERROR(BE242/BA242-1,"n/a")</f>
        <v/>
      </c>
      <c r="BF249" s="320">
        <f>+IFERROR(BF242/BB242-1,"n/a")</f>
        <v/>
      </c>
      <c r="BG249" s="320">
        <f>+IFERROR(BG242/BC242-1,"n/a")</f>
        <v/>
      </c>
      <c r="BH249" s="320">
        <f>+IFERROR(BH242/BD242-1,"n/a")</f>
        <v/>
      </c>
      <c r="BI249" s="304" t="n"/>
      <c r="BJ249" s="304" t="n"/>
      <c r="BK249" s="304" t="n"/>
      <c r="BL249" s="304" t="n"/>
      <c r="BM249" s="304" t="n"/>
      <c r="BN249" s="320">
        <f>+IFERROR(BN242/BM242-1,"n/a")</f>
        <v/>
      </c>
      <c r="BO249" s="320">
        <f>+IFERROR(BO242/BN242-1,"n/a")</f>
        <v/>
      </c>
      <c r="BP249" s="320">
        <f>+IFERROR(BP242/BO242-1,"n/a")</f>
        <v/>
      </c>
      <c r="BQ249" s="320">
        <f>+IFERROR(BQ242/BP242-1,"n/a")</f>
        <v/>
      </c>
      <c r="BR249" s="320">
        <f>+IFERROR(BR242/BQ242-1,"n/a")</f>
        <v/>
      </c>
      <c r="BS249" s="320">
        <f>+IFERROR(BS242/BR242-1,"n/a")</f>
        <v/>
      </c>
      <c r="BT249" s="320">
        <f>+IFERROR(BT242/BS242-1,"n/a")</f>
        <v/>
      </c>
      <c r="BU249" s="320">
        <f>+IFERROR(BU242/BT242-1,"n/a")</f>
        <v/>
      </c>
      <c r="BV249" s="320">
        <f>+IFERROR(BV242/BU242-1,"n/a")</f>
        <v/>
      </c>
      <c r="BW249" s="320">
        <f>+IFERROR(BW242/BV242-1,"n/a")</f>
        <v/>
      </c>
      <c r="BX249" s="320">
        <f>+IFERROR(BX242/BW242-1,"n/a")</f>
        <v/>
      </c>
      <c r="BY249" s="320">
        <f>+IFERROR(BY242/BX242-1,"n/a")</f>
        <v/>
      </c>
      <c r="BZ249" s="320">
        <f>+IFERROR(BZ242/BY242-1,"n/a")</f>
        <v/>
      </c>
      <c r="CA249" s="320">
        <f>+IFERROR(CA242/BZ242-1,"n/a")</f>
        <v/>
      </c>
      <c r="CB249" s="320">
        <f>+IFERROR(CB242/CA242-1,"n/a")</f>
        <v/>
      </c>
      <c r="CC249" s="320">
        <f>+IFERROR(CC242/CB242-1,"n/a")</f>
        <v/>
      </c>
      <c r="CD249" s="304" t="n"/>
    </row>
    <row r="250">
      <c r="AF250" s="177" t="n"/>
      <c r="AG250" s="177" t="n"/>
      <c r="AH250" s="177" t="n"/>
      <c r="AI250" s="177" t="n"/>
      <c r="AJ250" s="177" t="n"/>
      <c r="AK250" s="177" t="n"/>
      <c r="AL250" s="177" t="n"/>
      <c r="AM250" s="177" t="n"/>
      <c r="AN250" s="177" t="n"/>
      <c r="AO250" s="177" t="n"/>
      <c r="AP250" s="177" t="n"/>
      <c r="AQ250" s="177" t="n"/>
      <c r="AR250" s="177" t="n"/>
      <c r="AS250" s="177" t="n"/>
      <c r="AT250" s="177" t="n"/>
      <c r="AU250" s="177" t="n"/>
      <c r="AV250" s="177" t="n"/>
      <c r="AW250" s="177" t="n"/>
      <c r="AX250" s="177" t="n"/>
      <c r="AY250" s="177" t="n"/>
      <c r="AZ250" s="177" t="n"/>
    </row>
    <row r="251">
      <c r="B251" s="54" t="inlineStr">
        <is>
          <t>Advertising Revenue by User Geography</t>
        </is>
      </c>
      <c r="AB251" s="64" t="n"/>
      <c r="AC251" s="64" t="n"/>
      <c r="AD251" s="64" t="n"/>
      <c r="AE251" s="64" t="n"/>
      <c r="AF251" s="64" t="n"/>
      <c r="AG251" s="64" t="n"/>
      <c r="AH251" s="64" t="n"/>
      <c r="AI251" s="64" t="n"/>
      <c r="AJ251" s="64" t="n"/>
      <c r="AK251" s="64" t="n"/>
      <c r="AL251" s="64" t="n"/>
      <c r="AM251" s="64" t="n"/>
      <c r="AN251" s="64" t="n"/>
      <c r="AO251" s="64" t="n"/>
      <c r="AP251" s="64" t="n"/>
      <c r="AQ251" s="64" t="n"/>
      <c r="AR251" s="64" t="n"/>
      <c r="AS251" s="64" t="n"/>
      <c r="AT251" s="64" t="n"/>
      <c r="AU251" s="64" t="n"/>
      <c r="AV251" s="64" t="n"/>
      <c r="AW251" s="64" t="n"/>
      <c r="AX251" s="64" t="n"/>
      <c r="AY251" s="64" t="n"/>
      <c r="AZ251" s="64" t="n"/>
    </row>
    <row r="252">
      <c r="B252" t="inlineStr">
        <is>
          <t>US &amp; Canada</t>
        </is>
      </c>
      <c r="D252" s="81" t="n">
        <v>209</v>
      </c>
      <c r="E252" s="81" t="n">
        <v>243</v>
      </c>
      <c r="F252" s="81" t="n">
        <v>260</v>
      </c>
      <c r="G252" s="81" t="n">
        <v>359</v>
      </c>
      <c r="H252" s="81" t="n">
        <v>332</v>
      </c>
      <c r="I252" s="81" t="n">
        <v>394</v>
      </c>
      <c r="J252" s="81" t="n">
        <v>395</v>
      </c>
      <c r="K252" s="81" t="n">
        <v>462</v>
      </c>
      <c r="L252" s="81" t="n">
        <v>419</v>
      </c>
      <c r="M252" s="81" t="n">
        <v>479</v>
      </c>
      <c r="N252" s="81" t="n">
        <v>538</v>
      </c>
      <c r="O252" s="81" t="n">
        <v>631</v>
      </c>
      <c r="P252" s="81" t="n">
        <v>552</v>
      </c>
      <c r="Q252" s="81" t="n">
        <v>721</v>
      </c>
      <c r="R252" s="81" t="n">
        <v>832</v>
      </c>
      <c r="S252" s="81" t="n">
        <v>1068</v>
      </c>
      <c r="T252" s="81" t="n">
        <v>1039</v>
      </c>
      <c r="U252" s="81" t="n">
        <v>1175</v>
      </c>
      <c r="V252" s="81" t="n">
        <v>1362</v>
      </c>
      <c r="W252" s="81" t="n">
        <v>1709</v>
      </c>
      <c r="X252" s="81" t="n">
        <v>1592</v>
      </c>
      <c r="Y252" s="81" t="n">
        <v>1826</v>
      </c>
      <c r="Z252" s="81" t="n">
        <v>2120</v>
      </c>
      <c r="AA252" s="81" t="n">
        <v>2847</v>
      </c>
      <c r="AB252" s="81" t="n">
        <v>2615</v>
      </c>
      <c r="AC252" s="81" t="n">
        <v>3077</v>
      </c>
      <c r="AD252" s="81" t="n">
        <v>3431</v>
      </c>
      <c r="AE252" s="81" t="n">
        <v>4435</v>
      </c>
      <c r="AF252" s="81" t="n">
        <v>3851</v>
      </c>
      <c r="AG252" s="81" t="n">
        <v>4450</v>
      </c>
      <c r="AH252" s="81" t="n">
        <v>4912</v>
      </c>
      <c r="AI252" s="81" t="n">
        <v>6271</v>
      </c>
      <c r="AJ252" s="81" t="n">
        <v>5559</v>
      </c>
      <c r="AK252" s="81" t="n">
        <v>6137</v>
      </c>
      <c r="AL252" s="81" t="n">
        <v>6547</v>
      </c>
      <c r="AM252" s="81" t="n">
        <v>8246</v>
      </c>
      <c r="AN252" s="81" t="n">
        <v>7203</v>
      </c>
      <c r="AO252" s="81" t="n">
        <v>7952</v>
      </c>
      <c r="AP252" s="81" t="n">
        <v>8317</v>
      </c>
      <c r="AQ252" s="81" t="n">
        <v>10021</v>
      </c>
      <c r="AR252" s="81" t="n">
        <v>8379</v>
      </c>
      <c r="AS252" s="81" t="n">
        <v>9059</v>
      </c>
      <c r="AT252" s="81" t="n">
        <v>9988</v>
      </c>
      <c r="AU252" s="81" t="n">
        <v>13150</v>
      </c>
      <c r="AV252" s="81" t="n">
        <v>11897</v>
      </c>
      <c r="AW252" s="81" t="n">
        <v>13366</v>
      </c>
      <c r="AX252" s="81" t="n">
        <v>13094</v>
      </c>
      <c r="AY252" s="81" t="n">
        <v>15062</v>
      </c>
      <c r="AZ252" s="81" t="n">
        <v>12024</v>
      </c>
      <c r="BA252" s="81" t="n">
        <v>12788</v>
      </c>
      <c r="BB252" s="81" t="n">
        <v>12766</v>
      </c>
      <c r="BC252" s="81" t="n">
        <v>15005</v>
      </c>
      <c r="BD252" s="81" t="n">
        <v>12710</v>
      </c>
      <c r="BE252" s="81" t="n">
        <v>14131</v>
      </c>
      <c r="BF252" s="81" t="n">
        <v>14956</v>
      </c>
      <c r="BG252" s="81" t="n">
        <v>17784</v>
      </c>
      <c r="BH252" s="81" t="n">
        <v>15451</v>
      </c>
      <c r="BI252" s="81" t="n">
        <v>16593</v>
      </c>
      <c r="BJ252" s="81" t="n"/>
      <c r="BK252" s="81" t="n"/>
      <c r="BM252" s="83" t="inlineStr">
        <is>
          <t>n/a</t>
        </is>
      </c>
      <c r="BN252" s="83" t="inlineStr">
        <is>
          <t>n/a</t>
        </is>
      </c>
      <c r="BO252" s="83" t="inlineStr">
        <is>
          <t>n/a</t>
        </is>
      </c>
      <c r="BP252" s="64">
        <f>+SUM(D252:G252)</f>
        <v/>
      </c>
      <c r="BQ252" s="64">
        <f>+SUM(H252:K252)</f>
        <v/>
      </c>
      <c r="BR252" s="64">
        <f>+SUM(L252:O252)</f>
        <v/>
      </c>
      <c r="BS252" s="64">
        <f>+SUM(P252:S252)</f>
        <v/>
      </c>
      <c r="BT252" s="64">
        <f>+SUM(T252:W252)</f>
        <v/>
      </c>
      <c r="BU252" s="64">
        <f>+SUM(X252:AA252)</f>
        <v/>
      </c>
      <c r="BV252" s="64">
        <f>+SUM(AB252:AE252)</f>
        <v/>
      </c>
      <c r="BW252" s="64">
        <f>+SUM(AF252:AI252)</f>
        <v/>
      </c>
      <c r="BX252" s="64">
        <f>+SUM(AJ252:AM252)</f>
        <v/>
      </c>
      <c r="BY252" s="64">
        <f>+SUM(AN252:AQ252)</f>
        <v/>
      </c>
      <c r="BZ252" s="64">
        <f>+SUM(AR252:AU252)</f>
        <v/>
      </c>
      <c r="CA252" s="64">
        <f>+SUM(AV252:AY252)</f>
        <v/>
      </c>
      <c r="CB252" s="64">
        <f>+SUM(AZ252:BC252)</f>
        <v/>
      </c>
      <c r="CC252" s="64">
        <f>+SUM(BD252:BG252)</f>
        <v/>
      </c>
      <c r="CD252" s="64" t="n"/>
    </row>
    <row r="253">
      <c r="B253" t="inlineStr">
        <is>
          <t>Europe</t>
        </is>
      </c>
      <c r="D253" s="81" t="n">
        <v>96</v>
      </c>
      <c r="E253" s="81" t="n">
        <v>128</v>
      </c>
      <c r="F253" s="81" t="n">
        <v>130</v>
      </c>
      <c r="G253" s="81" t="n">
        <v>201</v>
      </c>
      <c r="H253" s="81" t="n">
        <v>206</v>
      </c>
      <c r="I253" s="81" t="n">
        <v>245</v>
      </c>
      <c r="J253" s="81" t="n">
        <v>245</v>
      </c>
      <c r="K253" s="81" t="n">
        <v>306</v>
      </c>
      <c r="L253" s="81" t="n">
        <v>274</v>
      </c>
      <c r="M253" s="81" t="n">
        <v>294</v>
      </c>
      <c r="N253" s="81" t="n">
        <v>295</v>
      </c>
      <c r="O253" s="81" t="n">
        <v>374</v>
      </c>
      <c r="P253" s="81" t="n">
        <v>367</v>
      </c>
      <c r="Q253" s="81" t="n">
        <v>451</v>
      </c>
      <c r="R253" s="81" t="n">
        <v>482</v>
      </c>
      <c r="S253" s="81" t="n">
        <v>658</v>
      </c>
      <c r="T253" s="81" t="n">
        <v>631</v>
      </c>
      <c r="U253" s="81" t="n">
        <v>757</v>
      </c>
      <c r="V253" s="81" t="n">
        <v>783</v>
      </c>
      <c r="W253" s="81" t="n">
        <v>960</v>
      </c>
      <c r="X253" s="81" t="n">
        <v>855</v>
      </c>
      <c r="Y253" s="81" t="n">
        <v>987</v>
      </c>
      <c r="Z253" s="81" t="n">
        <v>1041</v>
      </c>
      <c r="AA253" s="81" t="n">
        <v>1413</v>
      </c>
      <c r="AB253" s="81" t="n">
        <v>1270</v>
      </c>
      <c r="AC253" s="81" t="n">
        <v>1545</v>
      </c>
      <c r="AD253" s="81" t="n">
        <v>1563</v>
      </c>
      <c r="AE253" s="81" t="n">
        <v>2025</v>
      </c>
      <c r="AF253" s="81" t="n">
        <v>1869</v>
      </c>
      <c r="AG253" s="81" t="n">
        <v>2209</v>
      </c>
      <c r="AH253" s="81" t="n">
        <v>2434</v>
      </c>
      <c r="AI253" s="81" t="n">
        <v>3196</v>
      </c>
      <c r="AJ253" s="81" t="n">
        <v>2992</v>
      </c>
      <c r="AK253" s="81" t="n">
        <v>3247</v>
      </c>
      <c r="AL253" s="81" t="n">
        <v>3266</v>
      </c>
      <c r="AM253" s="81" t="n">
        <v>4087</v>
      </c>
      <c r="AN253" s="81" t="n">
        <v>3609</v>
      </c>
      <c r="AO253" s="81" t="n">
        <v>4043</v>
      </c>
      <c r="AP253" s="81" t="n">
        <v>4057</v>
      </c>
      <c r="AQ253" s="81" t="n">
        <v>5071</v>
      </c>
      <c r="AR253" s="81" t="n">
        <v>4171</v>
      </c>
      <c r="AS253" s="81" t="n">
        <v>4411</v>
      </c>
      <c r="AT253" s="81" t="n">
        <v>5051</v>
      </c>
      <c r="AU253" s="81" t="n">
        <v>6822</v>
      </c>
      <c r="AV253" s="81" t="n">
        <v>6373</v>
      </c>
      <c r="AW253" s="81" t="n">
        <v>7205</v>
      </c>
      <c r="AX253" s="81" t="n">
        <v>6821</v>
      </c>
      <c r="AY253" s="81" t="n">
        <v>8174</v>
      </c>
      <c r="AZ253" s="81" t="n">
        <v>6364</v>
      </c>
      <c r="BA253" s="81" t="n">
        <v>6360</v>
      </c>
      <c r="BB253" s="81" t="n">
        <v>5707</v>
      </c>
      <c r="BC253" s="81" t="n">
        <v>6904</v>
      </c>
      <c r="BD253" s="81" t="n">
        <v>6269</v>
      </c>
      <c r="BE253" s="81" t="n">
        <v>7268</v>
      </c>
      <c r="BF253" s="81" t="n">
        <v>7721</v>
      </c>
      <c r="BG253" s="81" t="n">
        <v>9159</v>
      </c>
      <c r="BH253" s="81" t="n">
        <v>8327</v>
      </c>
      <c r="BI253" s="81" t="n">
        <v>9135</v>
      </c>
      <c r="BJ253" s="81" t="n"/>
      <c r="BK253" s="81" t="n"/>
      <c r="BM253" s="83" t="inlineStr">
        <is>
          <t>n/a</t>
        </is>
      </c>
      <c r="BN253" s="83" t="inlineStr">
        <is>
          <t>n/a</t>
        </is>
      </c>
      <c r="BO253" s="83" t="inlineStr">
        <is>
          <t>n/a</t>
        </is>
      </c>
      <c r="BP253" s="64">
        <f>+SUM(D253:G253)</f>
        <v/>
      </c>
      <c r="BQ253" s="64">
        <f>+SUM(H253:K253)</f>
        <v/>
      </c>
      <c r="BR253" s="64">
        <f>+SUM(L253:O253)</f>
        <v/>
      </c>
      <c r="BS253" s="64">
        <f>+SUM(P253:S253)</f>
        <v/>
      </c>
      <c r="BT253" s="64">
        <f>+SUM(T253:W253)</f>
        <v/>
      </c>
      <c r="BU253" s="64">
        <f>+SUM(X253:AA253)</f>
        <v/>
      </c>
      <c r="BV253" s="64">
        <f>+SUM(AB253:AE253)</f>
        <v/>
      </c>
      <c r="BW253" s="64">
        <f>+SUM(AF253:AI253)</f>
        <v/>
      </c>
      <c r="BX253" s="64">
        <f>+SUM(AJ253:AM253)</f>
        <v/>
      </c>
      <c r="BY253" s="64">
        <f>+SUM(AN253:AQ253)</f>
        <v/>
      </c>
      <c r="BZ253" s="64">
        <f>+SUM(AR253:AU253)</f>
        <v/>
      </c>
      <c r="CA253" s="64">
        <f>+SUM(AV253:AY253)</f>
        <v/>
      </c>
      <c r="CB253" s="64">
        <f>+SUM(AZ253:BC253)</f>
        <v/>
      </c>
      <c r="CC253" s="64">
        <f>+SUM(BD253:BG253)</f>
        <v/>
      </c>
      <c r="CD253" s="64" t="n"/>
    </row>
    <row r="254">
      <c r="B254" t="inlineStr">
        <is>
          <t>Asia-Pacific</t>
        </is>
      </c>
      <c r="D254" s="81" t="n">
        <v>22</v>
      </c>
      <c r="E254" s="81" t="n">
        <v>31</v>
      </c>
      <c r="F254" s="81" t="n">
        <v>36</v>
      </c>
      <c r="G254" s="81" t="n">
        <v>53</v>
      </c>
      <c r="H254" s="81" t="n">
        <v>56</v>
      </c>
      <c r="I254" s="81" t="n">
        <v>74</v>
      </c>
      <c r="J254" s="81" t="n">
        <v>88</v>
      </c>
      <c r="K254" s="81" t="n">
        <v>95</v>
      </c>
      <c r="L254" s="81" t="n">
        <v>99</v>
      </c>
      <c r="M254" s="81" t="n">
        <v>115</v>
      </c>
      <c r="N254" s="81" t="n">
        <v>133</v>
      </c>
      <c r="O254" s="81" t="n">
        <v>168</v>
      </c>
      <c r="P254" s="81" t="n">
        <v>176</v>
      </c>
      <c r="Q254" s="81" t="n">
        <v>225</v>
      </c>
      <c r="R254" s="81" t="n">
        <v>255</v>
      </c>
      <c r="S254" s="81" t="n">
        <v>318</v>
      </c>
      <c r="T254" s="81" t="n">
        <v>333</v>
      </c>
      <c r="U254" s="81" t="n">
        <v>408</v>
      </c>
      <c r="V254" s="81" t="n">
        <v>469</v>
      </c>
      <c r="W254" s="81" t="n">
        <v>531</v>
      </c>
      <c r="X254" s="81" t="n">
        <v>524</v>
      </c>
      <c r="Y254" s="81" t="n">
        <v>605</v>
      </c>
      <c r="Z254" s="81" t="n">
        <v>694</v>
      </c>
      <c r="AA254" s="81" t="n">
        <v>833</v>
      </c>
      <c r="AB254" s="81" t="n">
        <v>849</v>
      </c>
      <c r="AC254" s="81" t="n">
        <v>1009</v>
      </c>
      <c r="AD254" s="81" t="n">
        <v>1137</v>
      </c>
      <c r="AE254" s="81" t="n">
        <v>1337</v>
      </c>
      <c r="AF254" s="81" t="n">
        <v>1361</v>
      </c>
      <c r="AG254" s="81" t="n">
        <v>1558</v>
      </c>
      <c r="AH254" s="81" t="n">
        <v>1749</v>
      </c>
      <c r="AI254" s="81" t="n">
        <v>2048</v>
      </c>
      <c r="AJ254" s="81" t="n">
        <v>2080</v>
      </c>
      <c r="AK254" s="81" t="n">
        <v>2297</v>
      </c>
      <c r="AL254" s="81" t="n">
        <v>2406</v>
      </c>
      <c r="AM254" s="81" t="n">
        <v>2742</v>
      </c>
      <c r="AN254" s="81" t="n">
        <v>2670</v>
      </c>
      <c r="AO254" s="81" t="n">
        <v>2985</v>
      </c>
      <c r="AP254" s="81" t="n">
        <v>3243</v>
      </c>
      <c r="AQ254" s="81" t="n">
        <v>3642</v>
      </c>
      <c r="AR254" s="81" t="n">
        <v>3236</v>
      </c>
      <c r="AS254" s="81" t="n">
        <v>3312</v>
      </c>
      <c r="AT254" s="81" t="n">
        <v>4202</v>
      </c>
      <c r="AU254" s="81" t="n">
        <v>4703</v>
      </c>
      <c r="AV254" s="81" t="n">
        <v>4735</v>
      </c>
      <c r="AW254" s="81" t="n">
        <v>5152</v>
      </c>
      <c r="AX254" s="81" t="n">
        <v>5398</v>
      </c>
      <c r="AY254" s="81" t="n">
        <v>6183</v>
      </c>
      <c r="AZ254" s="81" t="n">
        <v>5661</v>
      </c>
      <c r="BA254" s="81" t="n">
        <v>5835</v>
      </c>
      <c r="BB254" s="81" t="n">
        <v>5717</v>
      </c>
      <c r="BC254" s="81" t="n">
        <v>5968</v>
      </c>
      <c r="BD254" s="81" t="n">
        <v>5893</v>
      </c>
      <c r="BE254" s="81" t="n">
        <v>6435</v>
      </c>
      <c r="BF254" s="81" t="n">
        <v>6829</v>
      </c>
      <c r="BG254" s="81" t="n">
        <v>7316</v>
      </c>
      <c r="BH254" s="81" t="n">
        <v>7338</v>
      </c>
      <c r="BI254" s="81" t="n">
        <v>7721</v>
      </c>
      <c r="BJ254" s="81" t="n"/>
      <c r="BK254" s="81" t="n"/>
      <c r="BM254" s="83" t="inlineStr">
        <is>
          <t>n/a</t>
        </is>
      </c>
      <c r="BN254" s="83" t="inlineStr">
        <is>
          <t>n/a</t>
        </is>
      </c>
      <c r="BO254" s="83" t="inlineStr">
        <is>
          <t>n/a</t>
        </is>
      </c>
      <c r="BP254" s="64">
        <f>+SUM(D254:G254)</f>
        <v/>
      </c>
      <c r="BQ254" s="64">
        <f>+SUM(H254:K254)</f>
        <v/>
      </c>
      <c r="BR254" s="64">
        <f>+SUM(L254:O254)</f>
        <v/>
      </c>
      <c r="BS254" s="64">
        <f>+SUM(P254:S254)</f>
        <v/>
      </c>
      <c r="BT254" s="64">
        <f>+SUM(T254:W254)</f>
        <v/>
      </c>
      <c r="BU254" s="64">
        <f>+SUM(X254:AA254)</f>
        <v/>
      </c>
      <c r="BV254" s="64">
        <f>+SUM(AB254:AE254)</f>
        <v/>
      </c>
      <c r="BW254" s="64">
        <f>+SUM(AF254:AI254)</f>
        <v/>
      </c>
      <c r="BX254" s="64">
        <f>+SUM(AJ254:AM254)</f>
        <v/>
      </c>
      <c r="BY254" s="64">
        <f>+SUM(AN254:AQ254)</f>
        <v/>
      </c>
      <c r="BZ254" s="64">
        <f>+SUM(AR254:AU254)</f>
        <v/>
      </c>
      <c r="CA254" s="64">
        <f>+SUM(AV254:AY254)</f>
        <v/>
      </c>
      <c r="CB254" s="64">
        <f>+SUM(AZ254:BC254)</f>
        <v/>
      </c>
      <c r="CC254" s="64">
        <f>+SUM(BD254:BG254)</f>
        <v/>
      </c>
      <c r="CD254" s="64" t="n"/>
    </row>
    <row r="255" ht="13.5" customHeight="1">
      <c r="B255" t="inlineStr">
        <is>
          <t>Rest of World</t>
        </is>
      </c>
      <c r="D255" s="82" t="n">
        <v>13</v>
      </c>
      <c r="E255" s="82" t="n">
        <v>22</v>
      </c>
      <c r="F255" s="82" t="n">
        <v>24</v>
      </c>
      <c r="G255" s="82" t="n">
        <v>42</v>
      </c>
      <c r="H255" s="82" t="n">
        <v>43</v>
      </c>
      <c r="I255" s="82" t="n">
        <v>63</v>
      </c>
      <c r="J255" s="82" t="n">
        <v>70</v>
      </c>
      <c r="K255" s="82" t="n">
        <v>80</v>
      </c>
      <c r="L255" s="82" t="n">
        <v>80</v>
      </c>
      <c r="M255" s="82" t="n">
        <v>104</v>
      </c>
      <c r="N255" s="82" t="n">
        <v>120</v>
      </c>
      <c r="O255" s="82" t="n">
        <v>156</v>
      </c>
      <c r="P255" s="82" t="n">
        <v>150</v>
      </c>
      <c r="Q255" s="82" t="n">
        <v>202</v>
      </c>
      <c r="R255" s="82" t="n">
        <v>229</v>
      </c>
      <c r="S255" s="82" t="n">
        <v>300</v>
      </c>
      <c r="T255" s="82" t="n">
        <v>262</v>
      </c>
      <c r="U255" s="82" t="n">
        <v>336</v>
      </c>
      <c r="V255" s="82" t="n">
        <v>343</v>
      </c>
      <c r="W255" s="82" t="n">
        <v>394</v>
      </c>
      <c r="X255" s="82" t="n">
        <v>346</v>
      </c>
      <c r="Y255" s="82" t="n">
        <v>409</v>
      </c>
      <c r="Z255" s="82" t="n">
        <v>444</v>
      </c>
      <c r="AA255" s="82" t="n">
        <v>544</v>
      </c>
      <c r="AB255" s="82" t="n">
        <v>467</v>
      </c>
      <c r="AC255" s="82" t="n">
        <v>608</v>
      </c>
      <c r="AD255" s="82" t="n">
        <v>685</v>
      </c>
      <c r="AE255" s="82" t="n">
        <v>832</v>
      </c>
      <c r="AF255" s="82" t="n">
        <v>776</v>
      </c>
      <c r="AG255" s="82" t="n">
        <v>947</v>
      </c>
      <c r="AH255" s="82" t="n">
        <v>1047</v>
      </c>
      <c r="AI255" s="82" t="n">
        <v>1264</v>
      </c>
      <c r="AJ255" s="82" t="n">
        <v>1164</v>
      </c>
      <c r="AK255" s="82" t="n">
        <v>1357</v>
      </c>
      <c r="AL255" s="82" t="n">
        <v>1320</v>
      </c>
      <c r="AM255" s="82" t="n">
        <v>1565</v>
      </c>
      <c r="AN255" s="82" t="n">
        <v>1430</v>
      </c>
      <c r="AO255" s="82" t="n">
        <v>1644</v>
      </c>
      <c r="AP255" s="82" t="n">
        <v>1766</v>
      </c>
      <c r="AQ255" s="82" t="n">
        <v>2002</v>
      </c>
      <c r="AR255" s="82" t="n">
        <v>1654</v>
      </c>
      <c r="AS255" s="82" t="n">
        <v>1539</v>
      </c>
      <c r="AT255" s="82" t="n">
        <v>1980</v>
      </c>
      <c r="AU255" s="82" t="n">
        <v>2512</v>
      </c>
      <c r="AV255" s="82" t="n">
        <v>2434</v>
      </c>
      <c r="AW255" s="82" t="n">
        <v>2857</v>
      </c>
      <c r="AX255" s="82" t="n">
        <v>2963</v>
      </c>
      <c r="AY255" s="82" t="n">
        <v>3220</v>
      </c>
      <c r="AZ255" s="82" t="n">
        <v>2949</v>
      </c>
      <c r="BA255" s="82" t="n">
        <v>3169</v>
      </c>
      <c r="BB255" s="82" t="n">
        <v>3047</v>
      </c>
      <c r="BC255" s="82" t="n">
        <v>3377</v>
      </c>
      <c r="BD255" s="82" t="n">
        <v>3229</v>
      </c>
      <c r="BE255" s="82" t="n">
        <v>3664</v>
      </c>
      <c r="BF255" s="82" t="n">
        <v>4137</v>
      </c>
      <c r="BG255" s="82" t="n">
        <v>4447</v>
      </c>
      <c r="BH255" s="82" t="n">
        <v>4519</v>
      </c>
      <c r="BI255" s="82" t="n">
        <v>4880</v>
      </c>
      <c r="BJ255" s="82" t="n"/>
      <c r="BK255" s="82" t="n"/>
      <c r="BL255" s="112" t="n"/>
      <c r="BM255" s="85" t="inlineStr">
        <is>
          <t>n/a</t>
        </is>
      </c>
      <c r="BN255" s="85" t="inlineStr">
        <is>
          <t>n/a</t>
        </is>
      </c>
      <c r="BO255" s="85" t="inlineStr">
        <is>
          <t>n/a</t>
        </is>
      </c>
      <c r="BP255" s="65">
        <f>+SUM(D255:G255)</f>
        <v/>
      </c>
      <c r="BQ255" s="65">
        <f>+SUM(H255:K255)</f>
        <v/>
      </c>
      <c r="BR255" s="65">
        <f>+SUM(L255:O255)</f>
        <v/>
      </c>
      <c r="BS255" s="65">
        <f>+SUM(P255:S255)</f>
        <v/>
      </c>
      <c r="BT255" s="65">
        <f>+SUM(T255:W255)</f>
        <v/>
      </c>
      <c r="BU255" s="65">
        <f>+SUM(X255:AA255)</f>
        <v/>
      </c>
      <c r="BV255" s="65">
        <f>+SUM(AB255:AE255)</f>
        <v/>
      </c>
      <c r="BW255" s="65">
        <f>+SUM(AF255:AI255)</f>
        <v/>
      </c>
      <c r="BX255" s="65">
        <f>+SUM(AJ255:AM255)</f>
        <v/>
      </c>
      <c r="BY255" s="65">
        <f>+SUM(AN255:AQ255)</f>
        <v/>
      </c>
      <c r="BZ255" s="65">
        <f>+SUM(AR255:AU255)</f>
        <v/>
      </c>
      <c r="CA255" s="65">
        <f>+SUM(AV255:AY255)</f>
        <v/>
      </c>
      <c r="CB255" s="65">
        <f>+SUM(AZ255:BC255)</f>
        <v/>
      </c>
      <c r="CC255" s="65">
        <f>+SUM(BD255:BG255)</f>
        <v/>
      </c>
      <c r="CD255" s="65" t="n"/>
    </row>
    <row r="256">
      <c r="B256" s="110" t="inlineStr">
        <is>
          <t>Total Advertising Revenue</t>
        </is>
      </c>
      <c r="D256" s="111">
        <f>SUM(D252:D255)</f>
        <v/>
      </c>
      <c r="E256" s="111">
        <f>SUM(E252:E255)</f>
        <v/>
      </c>
      <c r="F256" s="111">
        <f>SUM(F252:F255)</f>
        <v/>
      </c>
      <c r="G256" s="111">
        <f>SUM(G252:G255)</f>
        <v/>
      </c>
      <c r="H256" s="111">
        <f>SUM(H252:H255)</f>
        <v/>
      </c>
      <c r="I256" s="111">
        <f>SUM(I252:I255)</f>
        <v/>
      </c>
      <c r="J256" s="111">
        <f>SUM(J252:J255)</f>
        <v/>
      </c>
      <c r="K256" s="111">
        <f>SUM(K252:K255)</f>
        <v/>
      </c>
      <c r="L256" s="111">
        <f>SUM(L252:L255)</f>
        <v/>
      </c>
      <c r="M256" s="111">
        <f>SUM(M252:M255)</f>
        <v/>
      </c>
      <c r="N256" s="111">
        <f>SUM(N252:N255)</f>
        <v/>
      </c>
      <c r="O256" s="111">
        <f>SUM(O252:O255)</f>
        <v/>
      </c>
      <c r="P256" s="111">
        <f>SUM(P252:P255)</f>
        <v/>
      </c>
      <c r="Q256" s="111">
        <f>SUM(Q252:Q255)</f>
        <v/>
      </c>
      <c r="R256" s="111">
        <f>SUM(R252:R255)</f>
        <v/>
      </c>
      <c r="S256" s="111">
        <f>SUM(S252:S255)</f>
        <v/>
      </c>
      <c r="T256" s="111">
        <f>SUM(T252:T255)</f>
        <v/>
      </c>
      <c r="U256" s="111">
        <f>SUM(U252:U255)</f>
        <v/>
      </c>
      <c r="V256" s="111">
        <f>SUM(V252:V255)</f>
        <v/>
      </c>
      <c r="W256" s="111">
        <f>SUM(W252:W255)</f>
        <v/>
      </c>
      <c r="X256" s="111">
        <f>SUM(X252:X255)</f>
        <v/>
      </c>
      <c r="Y256" s="111">
        <f>SUM(Y252:Y255)</f>
        <v/>
      </c>
      <c r="Z256" s="111">
        <f>SUM(Z252:Z255)</f>
        <v/>
      </c>
      <c r="AA256" s="111">
        <f>SUM(AA252:AA255)</f>
        <v/>
      </c>
      <c r="AB256" s="111">
        <f>SUM(AB252:AB255)</f>
        <v/>
      </c>
      <c r="AC256" s="111">
        <f>SUM(AC252:AC255)</f>
        <v/>
      </c>
      <c r="AD256" s="111">
        <f>SUM(AD252:AD255)</f>
        <v/>
      </c>
      <c r="AE256" s="111">
        <f>SUM(AE252:AE255)</f>
        <v/>
      </c>
      <c r="AF256" s="111">
        <f>SUM(AF252:AF255)</f>
        <v/>
      </c>
      <c r="AG256" s="111">
        <f>SUM(AG252:AG255)</f>
        <v/>
      </c>
      <c r="AH256" s="111">
        <f>SUM(AH252:AH255)</f>
        <v/>
      </c>
      <c r="AI256" s="111">
        <f>SUM(AI252:AI255)</f>
        <v/>
      </c>
      <c r="AJ256" s="111">
        <f>SUM(AJ252:AJ255)</f>
        <v/>
      </c>
      <c r="AK256" s="111">
        <f>SUM(AK252:AK255)</f>
        <v/>
      </c>
      <c r="AL256" s="111">
        <f>SUM(AL252:AL255)</f>
        <v/>
      </c>
      <c r="AM256" s="111">
        <f>SUM(AM252:AM255)</f>
        <v/>
      </c>
      <c r="AN256" s="111">
        <f>SUM(AN252:AN255)</f>
        <v/>
      </c>
      <c r="AO256" s="111">
        <f>SUM(AO252:AO255)</f>
        <v/>
      </c>
      <c r="AP256" s="111">
        <f>SUM(AP252:AP255)</f>
        <v/>
      </c>
      <c r="AQ256" s="111">
        <f>SUM(AQ252:AQ255)</f>
        <v/>
      </c>
      <c r="AR256" s="111">
        <f>SUM(AR252:AR255)</f>
        <v/>
      </c>
      <c r="AS256" s="111">
        <f>SUM(AS252:AS255)</f>
        <v/>
      </c>
      <c r="AT256" s="111">
        <f>SUM(AT252:AT255)</f>
        <v/>
      </c>
      <c r="AU256" s="111">
        <f>SUM(AU252:AU255)</f>
        <v/>
      </c>
      <c r="AV256" s="111">
        <f>SUM(AV252:AV255)</f>
        <v/>
      </c>
      <c r="AW256" s="111">
        <f>SUM(AW252:AW255)</f>
        <v/>
      </c>
      <c r="AX256" s="111">
        <f>SUM(AX252:AX255)</f>
        <v/>
      </c>
      <c r="AY256" s="111">
        <f>SUM(AY252:AY255)</f>
        <v/>
      </c>
      <c r="AZ256" s="111">
        <f>SUM(AZ252:AZ255)</f>
        <v/>
      </c>
      <c r="BA256" s="111">
        <f>SUM(BA252:BA255)</f>
        <v/>
      </c>
      <c r="BB256" s="111">
        <f>SUM(BB252:BB255)</f>
        <v/>
      </c>
      <c r="BC256" s="111">
        <f>SUM(BC252:BC255)</f>
        <v/>
      </c>
      <c r="BD256" s="111">
        <f>SUM(BD252:BD255)</f>
        <v/>
      </c>
      <c r="BE256" s="111">
        <f>SUM(BE252:BE255)</f>
        <v/>
      </c>
      <c r="BF256" s="111">
        <f>SUM(BF252:BF255)</f>
        <v/>
      </c>
      <c r="BG256" s="111">
        <f>SUM(BG252:BG255)</f>
        <v/>
      </c>
      <c r="BH256" s="111">
        <f>SUM(BH252:BH255)</f>
        <v/>
      </c>
      <c r="BI256" s="111">
        <f>SUM(BI252:BI255)</f>
        <v/>
      </c>
      <c r="BJ256" s="111" t="n"/>
      <c r="BK256" s="111" t="n"/>
      <c r="BM256" s="212">
        <f>+BM124</f>
        <v/>
      </c>
      <c r="BN256" s="212">
        <f>+BN124</f>
        <v/>
      </c>
      <c r="BO256" s="212">
        <f>+BO124</f>
        <v/>
      </c>
      <c r="BP256" s="111">
        <f>+SUM(D256:G256)</f>
        <v/>
      </c>
      <c r="BQ256" s="111">
        <f>+SUM(H256:K256)</f>
        <v/>
      </c>
      <c r="BR256" s="111">
        <f>+SUM(L256:O256)</f>
        <v/>
      </c>
      <c r="BS256" s="111">
        <f>+SUM(P256:S256)</f>
        <v/>
      </c>
      <c r="BT256" s="111">
        <f>+SUM(T256:W256)</f>
        <v/>
      </c>
      <c r="BU256" s="111">
        <f>+SUM(X256:AA256)</f>
        <v/>
      </c>
      <c r="BV256" s="111">
        <f>+SUM(AB256:AE256)</f>
        <v/>
      </c>
      <c r="BW256" s="111">
        <f>+SUM(AF256:AI256)</f>
        <v/>
      </c>
      <c r="BX256" s="111">
        <f>+SUM(AJ256:AM256)</f>
        <v/>
      </c>
      <c r="BY256" s="111">
        <f>+SUM(AN256:AQ256)</f>
        <v/>
      </c>
      <c r="BZ256" s="111">
        <f>+SUM(AR256:AU256)</f>
        <v/>
      </c>
      <c r="CA256" s="111">
        <f>SUM(CA252:CA255)</f>
        <v/>
      </c>
      <c r="CB256" s="111">
        <f>SUM(CB252:CB255)</f>
        <v/>
      </c>
      <c r="CC256" s="111">
        <f>SUM(CC252:CC255)</f>
        <v/>
      </c>
      <c r="CD256" s="111" t="n"/>
    </row>
    <row r="257">
      <c r="CM257" t="inlineStr">
        <is>
          <t>1Q20</t>
        </is>
      </c>
      <c r="CN257" t="inlineStr">
        <is>
          <t>2Q20</t>
        </is>
      </c>
      <c r="CO257" t="inlineStr">
        <is>
          <t>3Q20</t>
        </is>
      </c>
      <c r="CP257" t="inlineStr">
        <is>
          <t>4Q20</t>
        </is>
      </c>
      <c r="CQ257" t="inlineStr">
        <is>
          <t>1Q21</t>
        </is>
      </c>
      <c r="CR257" t="inlineStr">
        <is>
          <t>2Q21</t>
        </is>
      </c>
      <c r="CS257" t="inlineStr">
        <is>
          <t>3Q21</t>
        </is>
      </c>
      <c r="CT257" t="inlineStr">
        <is>
          <t>4Q21</t>
        </is>
      </c>
      <c r="CU257" t="inlineStr">
        <is>
          <t>1Q22</t>
        </is>
      </c>
      <c r="CV257" t="inlineStr">
        <is>
          <t>2Q22</t>
        </is>
      </c>
      <c r="CW257" t="inlineStr">
        <is>
          <t>3Q22</t>
        </is>
      </c>
      <c r="CX257" t="inlineStr">
        <is>
          <t>4Q22</t>
        </is>
      </c>
      <c r="CY257" t="inlineStr">
        <is>
          <t>1Q23</t>
        </is>
      </c>
      <c r="CZ257" t="inlineStr">
        <is>
          <t>2Q23</t>
        </is>
      </c>
      <c r="DA257" t="inlineStr">
        <is>
          <t>3Q23</t>
        </is>
      </c>
      <c r="DB257" t="inlineStr">
        <is>
          <t>4Q23</t>
        </is>
      </c>
      <c r="DC257" t="inlineStr">
        <is>
          <t>1Q24e</t>
        </is>
      </c>
      <c r="DD257" t="inlineStr">
        <is>
          <t>2Q24e</t>
        </is>
      </c>
    </row>
    <row r="258">
      <c r="B258" s="62" t="inlineStr">
        <is>
          <t>Y/Y % Change</t>
        </is>
      </c>
      <c r="CL258" t="inlineStr">
        <is>
          <t>Hedgeye Ad Agency META Ad Spend</t>
        </is>
      </c>
      <c r="CM258" s="324" t="n">
        <v>0.127</v>
      </c>
      <c r="CN258" s="324" t="n">
        <v>0.128</v>
      </c>
      <c r="CO258" s="324" t="n">
        <v>0.368</v>
      </c>
      <c r="CP258" s="324" t="n">
        <v>0.474</v>
      </c>
      <c r="CQ258" s="324" t="n">
        <v>0.229</v>
      </c>
      <c r="CR258" s="324" t="n">
        <v>0.34</v>
      </c>
      <c r="CS258" s="324" t="n">
        <v>0.076</v>
      </c>
      <c r="CT258" s="324" t="n">
        <v>-0.089</v>
      </c>
      <c r="CU258" s="324" t="n">
        <v>-0.099</v>
      </c>
      <c r="CV258" s="324" t="n">
        <v>-0.124</v>
      </c>
      <c r="CW258" s="324" t="n">
        <v>-0.002</v>
      </c>
      <c r="CX258" s="324" t="n">
        <v>0.131</v>
      </c>
      <c r="CY258" s="324" t="n">
        <v>0.191</v>
      </c>
      <c r="CZ258" s="324" t="n">
        <v>0.098</v>
      </c>
      <c r="DA258" s="324" t="n">
        <v>0.281</v>
      </c>
      <c r="DB258" s="324" t="n">
        <v>0.262</v>
      </c>
      <c r="DC258" s="324" t="n">
        <v>0.248</v>
      </c>
      <c r="DD258" s="324" t="n">
        <v>0.152</v>
      </c>
    </row>
    <row r="259">
      <c r="B259" s="60" t="inlineStr">
        <is>
          <t>US &amp; Canada</t>
        </is>
      </c>
      <c r="H259" s="304">
        <f>+H252/D252-1</f>
        <v/>
      </c>
      <c r="I259" s="304">
        <f>+I252/E252-1</f>
        <v/>
      </c>
      <c r="J259" s="304">
        <f>+J252/F252-1</f>
        <v/>
      </c>
      <c r="K259" s="304">
        <f>+K252/G252-1</f>
        <v/>
      </c>
      <c r="L259" s="304">
        <f>+L252/H252-1</f>
        <v/>
      </c>
      <c r="M259" s="304">
        <f>+M252/I252-1</f>
        <v/>
      </c>
      <c r="N259" s="304">
        <f>+N252/J252-1</f>
        <v/>
      </c>
      <c r="O259" s="304">
        <f>+O252/K252-1</f>
        <v/>
      </c>
      <c r="P259" s="304">
        <f>+P252/L252-1</f>
        <v/>
      </c>
      <c r="Q259" s="304">
        <f>+Q252/M252-1</f>
        <v/>
      </c>
      <c r="R259" s="304">
        <f>+R252/N252-1</f>
        <v/>
      </c>
      <c r="S259" s="304">
        <f>+S252/O252-1</f>
        <v/>
      </c>
      <c r="T259" s="304">
        <f>+T252/P252-1</f>
        <v/>
      </c>
      <c r="U259" s="304">
        <f>+U252/Q252-1</f>
        <v/>
      </c>
      <c r="V259" s="304">
        <f>+V252/R252-1</f>
        <v/>
      </c>
      <c r="W259" s="304">
        <f>+W252/S252-1</f>
        <v/>
      </c>
      <c r="X259" s="304">
        <f>+X252/T252-1</f>
        <v/>
      </c>
      <c r="Y259" s="304">
        <f>+Y252/U252-1</f>
        <v/>
      </c>
      <c r="Z259" s="304">
        <f>+Z252/V252-1</f>
        <v/>
      </c>
      <c r="AA259" s="304">
        <f>+AA252/W252-1</f>
        <v/>
      </c>
      <c r="AB259" s="304">
        <f>+AB252/X252-1</f>
        <v/>
      </c>
      <c r="AC259" s="304">
        <f>+AC252/Y252-1</f>
        <v/>
      </c>
      <c r="AD259" s="304">
        <f>+AD252/Z252-1</f>
        <v/>
      </c>
      <c r="AE259" s="304">
        <f>+AE252/AA252-1</f>
        <v/>
      </c>
      <c r="AF259" s="304">
        <f>+AF252/AB252-1</f>
        <v/>
      </c>
      <c r="AG259" s="304">
        <f>+AG252/AC252-1</f>
        <v/>
      </c>
      <c r="AH259" s="304">
        <f>+AH252/AD252-1</f>
        <v/>
      </c>
      <c r="AI259" s="304">
        <f>+AI252/AE252-1</f>
        <v/>
      </c>
      <c r="AJ259" s="304">
        <f>+AJ252/AF252-1</f>
        <v/>
      </c>
      <c r="AK259" s="304">
        <f>+AK252/AG252-1</f>
        <v/>
      </c>
      <c r="AL259" s="304">
        <f>+AL252/AH252-1</f>
        <v/>
      </c>
      <c r="AM259" s="304">
        <f>+AM252/AI252-1</f>
        <v/>
      </c>
      <c r="AN259" s="304">
        <f>+AN252/AJ252-1</f>
        <v/>
      </c>
      <c r="AO259" s="304">
        <f>+AO252/AK252-1</f>
        <v/>
      </c>
      <c r="AP259" s="304">
        <f>+AP252/AL252-1</f>
        <v/>
      </c>
      <c r="AQ259" s="304">
        <f>+AQ252/AM252-1</f>
        <v/>
      </c>
      <c r="AR259" s="304">
        <f>+AR252/AN252-1</f>
        <v/>
      </c>
      <c r="AS259" s="304">
        <f>+AS252/AO252-1</f>
        <v/>
      </c>
      <c r="AT259" s="304">
        <f>+AT252/AP252-1</f>
        <v/>
      </c>
      <c r="AU259" s="304">
        <f>+AU252/AQ252-1</f>
        <v/>
      </c>
      <c r="AV259" s="304">
        <f>+AV252/AR252-1</f>
        <v/>
      </c>
      <c r="AW259" s="304">
        <f>+AW252/AS252-1</f>
        <v/>
      </c>
      <c r="AX259" s="304">
        <f>+AX252/AT252-1</f>
        <v/>
      </c>
      <c r="AY259" s="304">
        <f>+AY252/AU252-1</f>
        <v/>
      </c>
      <c r="AZ259" s="304">
        <f>+AZ252/AV252-1</f>
        <v/>
      </c>
      <c r="BA259" s="304">
        <f>+BA252/AW252-1</f>
        <v/>
      </c>
      <c r="BB259" s="304">
        <f>+BB252/AX252-1</f>
        <v/>
      </c>
      <c r="BC259" s="304">
        <f>+BC252/AY252-1</f>
        <v/>
      </c>
      <c r="BD259" s="304">
        <f>+BD252/AZ252-1</f>
        <v/>
      </c>
      <c r="BE259" s="304">
        <f>+BE252/BA252-1</f>
        <v/>
      </c>
      <c r="BF259" s="304">
        <f>+BF252/BB252-1</f>
        <v/>
      </c>
      <c r="BG259" s="304">
        <f>+BG252/BC252-1</f>
        <v/>
      </c>
      <c r="BH259" s="304">
        <f>+BH252/BD252-1</f>
        <v/>
      </c>
      <c r="BI259" s="304">
        <f>+BI252/BE252-1</f>
        <v/>
      </c>
      <c r="BJ259" s="304" t="n"/>
      <c r="BK259" s="304" t="n"/>
      <c r="BL259" s="304" t="n"/>
      <c r="BM259" s="304" t="n"/>
      <c r="BN259" s="320">
        <f>+IFERROR(BN252/BM252-1,"n/a")</f>
        <v/>
      </c>
      <c r="BO259" s="320">
        <f>+IFERROR(BO252/BN252-1,"n/a")</f>
        <v/>
      </c>
      <c r="BP259" s="320">
        <f>+IFERROR(BP252/BO252-1,"n/a")</f>
        <v/>
      </c>
      <c r="BQ259" s="320">
        <f>+IFERROR(BQ252/BP252-1,"n/a")</f>
        <v/>
      </c>
      <c r="BR259" s="320">
        <f>+IFERROR(BR252/BQ252-1,"n/a")</f>
        <v/>
      </c>
      <c r="BS259" s="320">
        <f>+IFERROR(BS252/BR252-1,"n/a")</f>
        <v/>
      </c>
      <c r="BT259" s="320">
        <f>+IFERROR(BT252/BS252-1,"n/a")</f>
        <v/>
      </c>
      <c r="BU259" s="320">
        <f>+IFERROR(BU252/BT252-1,"n/a")</f>
        <v/>
      </c>
      <c r="BV259" s="320">
        <f>+IFERROR(BV252/BU252-1,"n/a")</f>
        <v/>
      </c>
      <c r="BW259" s="320">
        <f>+IFERROR(BW252/BV252-1,"n/a")</f>
        <v/>
      </c>
      <c r="BX259" s="320">
        <f>+IFERROR(BX252/BW252-1,"n/a")</f>
        <v/>
      </c>
      <c r="BY259" s="320">
        <f>+IFERROR(BY252/BX252-1,"n/a")</f>
        <v/>
      </c>
      <c r="BZ259" s="320">
        <f>+IFERROR(BZ252/BY252-1,"n/a")</f>
        <v/>
      </c>
      <c r="CA259" s="320">
        <f>+IFERROR(CA252/BZ252-1,"n/a")</f>
        <v/>
      </c>
      <c r="CB259" s="320">
        <f>+IFERROR(CB252/CA252-1,"n/a")</f>
        <v/>
      </c>
      <c r="CC259" s="320">
        <f>+IFERROR(CC252/CB252-1,"n/a")</f>
        <v/>
      </c>
      <c r="CD259" s="304" t="n"/>
      <c r="CL259" t="inlineStr">
        <is>
          <t>Meta US &amp; Canada Ad Rev</t>
        </is>
      </c>
      <c r="CM259" s="303">
        <f>+AR259</f>
        <v/>
      </c>
      <c r="CN259" s="303">
        <f>+AS259</f>
        <v/>
      </c>
      <c r="CO259" s="303">
        <f>+AT259</f>
        <v/>
      </c>
      <c r="CP259" s="303">
        <f>+AU259</f>
        <v/>
      </c>
      <c r="CQ259" s="303">
        <f>+AV259</f>
        <v/>
      </c>
      <c r="CR259" s="303">
        <f>+AW259</f>
        <v/>
      </c>
      <c r="CS259" s="303">
        <f>+AX259</f>
        <v/>
      </c>
      <c r="CT259" s="303">
        <f>+AY259</f>
        <v/>
      </c>
      <c r="CU259" s="303">
        <f>+AZ259</f>
        <v/>
      </c>
      <c r="CV259" s="303">
        <f>+BA259</f>
        <v/>
      </c>
      <c r="CW259" s="303">
        <f>+BB259</f>
        <v/>
      </c>
      <c r="CX259" s="303">
        <f>+BC259</f>
        <v/>
      </c>
      <c r="CY259" s="303">
        <f>+BD259</f>
        <v/>
      </c>
      <c r="CZ259" s="303">
        <f>+BE259</f>
        <v/>
      </c>
      <c r="DA259" s="303">
        <f>+BF259</f>
        <v/>
      </c>
      <c r="DB259" s="303">
        <f>+BG259</f>
        <v/>
      </c>
    </row>
    <row r="260">
      <c r="B260" s="60" t="inlineStr">
        <is>
          <t>Europe</t>
        </is>
      </c>
      <c r="H260" s="304">
        <f>+H253/D253-1</f>
        <v/>
      </c>
      <c r="I260" s="304">
        <f>+I253/E253-1</f>
        <v/>
      </c>
      <c r="J260" s="304">
        <f>+J253/F253-1</f>
        <v/>
      </c>
      <c r="K260" s="304">
        <f>+K253/G253-1</f>
        <v/>
      </c>
      <c r="L260" s="304">
        <f>+L253/H253-1</f>
        <v/>
      </c>
      <c r="M260" s="304">
        <f>+M253/I253-1</f>
        <v/>
      </c>
      <c r="N260" s="304">
        <f>+N253/J253-1</f>
        <v/>
      </c>
      <c r="O260" s="304">
        <f>+O253/K253-1</f>
        <v/>
      </c>
      <c r="P260" s="304">
        <f>+P253/L253-1</f>
        <v/>
      </c>
      <c r="Q260" s="304">
        <f>+Q253/M253-1</f>
        <v/>
      </c>
      <c r="R260" s="304">
        <f>+R253/N253-1</f>
        <v/>
      </c>
      <c r="S260" s="304">
        <f>+S253/O253-1</f>
        <v/>
      </c>
      <c r="T260" s="304">
        <f>+T253/P253-1</f>
        <v/>
      </c>
      <c r="U260" s="304">
        <f>+U253/Q253-1</f>
        <v/>
      </c>
      <c r="V260" s="304">
        <f>+V253/R253-1</f>
        <v/>
      </c>
      <c r="W260" s="304">
        <f>+W253/S253-1</f>
        <v/>
      </c>
      <c r="X260" s="304">
        <f>+X253/T253-1</f>
        <v/>
      </c>
      <c r="Y260" s="304">
        <f>+Y253/U253-1</f>
        <v/>
      </c>
      <c r="Z260" s="304">
        <f>+Z253/V253-1</f>
        <v/>
      </c>
      <c r="AA260" s="304">
        <f>+AA253/W253-1</f>
        <v/>
      </c>
      <c r="AB260" s="304">
        <f>+AB253/X253-1</f>
        <v/>
      </c>
      <c r="AC260" s="304">
        <f>+AC253/Y253-1</f>
        <v/>
      </c>
      <c r="AD260" s="304">
        <f>+AD253/Z253-1</f>
        <v/>
      </c>
      <c r="AE260" s="304">
        <f>+AE253/AA253-1</f>
        <v/>
      </c>
      <c r="AF260" s="304">
        <f>+AF253/AB253-1</f>
        <v/>
      </c>
      <c r="AG260" s="304">
        <f>+AG253/AC253-1</f>
        <v/>
      </c>
      <c r="AH260" s="304">
        <f>+AH253/AD253-1</f>
        <v/>
      </c>
      <c r="AI260" s="304">
        <f>+AI253/AE253-1</f>
        <v/>
      </c>
      <c r="AJ260" s="304">
        <f>+AJ253/AF253-1</f>
        <v/>
      </c>
      <c r="AK260" s="304">
        <f>+AK253/AG253-1</f>
        <v/>
      </c>
      <c r="AL260" s="304">
        <f>+AL253/AH253-1</f>
        <v/>
      </c>
      <c r="AM260" s="304">
        <f>+AM253/AI253-1</f>
        <v/>
      </c>
      <c r="AN260" s="304">
        <f>+AN253/AJ253-1</f>
        <v/>
      </c>
      <c r="AO260" s="304">
        <f>+AO253/AK253-1</f>
        <v/>
      </c>
      <c r="AP260" s="304">
        <f>+AP253/AL253-1</f>
        <v/>
      </c>
      <c r="AQ260" s="304">
        <f>+AQ253/AM253-1</f>
        <v/>
      </c>
      <c r="AR260" s="304">
        <f>+AR253/AN253-1</f>
        <v/>
      </c>
      <c r="AS260" s="304">
        <f>+AS253/AO253-1</f>
        <v/>
      </c>
      <c r="AT260" s="304">
        <f>+AT253/AP253-1</f>
        <v/>
      </c>
      <c r="AU260" s="304">
        <f>+AU253/AQ253-1</f>
        <v/>
      </c>
      <c r="AV260" s="304">
        <f>+AV253/AR253-1</f>
        <v/>
      </c>
      <c r="AW260" s="304">
        <f>+AW253/AS253-1</f>
        <v/>
      </c>
      <c r="AX260" s="304">
        <f>+AX253/AT253-1</f>
        <v/>
      </c>
      <c r="AY260" s="304">
        <f>+AY253/AU253-1</f>
        <v/>
      </c>
      <c r="AZ260" s="304">
        <f>+AZ253/AV253-1</f>
        <v/>
      </c>
      <c r="BA260" s="304">
        <f>+BA253/AW253-1</f>
        <v/>
      </c>
      <c r="BB260" s="304">
        <f>+BB253/AX253-1</f>
        <v/>
      </c>
      <c r="BC260" s="304">
        <f>+BC253/AY253-1</f>
        <v/>
      </c>
      <c r="BD260" s="304">
        <f>+BD253/AZ253-1</f>
        <v/>
      </c>
      <c r="BE260" s="304">
        <f>+BE253/BA253-1</f>
        <v/>
      </c>
      <c r="BF260" s="304">
        <f>+BF253/BB253-1</f>
        <v/>
      </c>
      <c r="BG260" s="304">
        <f>+BG253/BC253-1</f>
        <v/>
      </c>
      <c r="BH260" s="304">
        <f>+BH253/BD253-1</f>
        <v/>
      </c>
      <c r="BI260" s="304">
        <f>+BI253/BE253-1</f>
        <v/>
      </c>
      <c r="BJ260" s="304" t="n"/>
      <c r="BK260" s="304" t="n"/>
      <c r="BL260" s="304" t="n"/>
      <c r="BM260" s="304" t="n"/>
      <c r="BN260" s="320">
        <f>+IFERROR(BN253/BM253-1,"n/a")</f>
        <v/>
      </c>
      <c r="BO260" s="320">
        <f>+IFERROR(BO253/BN253-1,"n/a")</f>
        <v/>
      </c>
      <c r="BP260" s="320">
        <f>+IFERROR(BP253/BO253-1,"n/a")</f>
        <v/>
      </c>
      <c r="BQ260" s="320">
        <f>+IFERROR(BQ253/BP253-1,"n/a")</f>
        <v/>
      </c>
      <c r="BR260" s="320">
        <f>+IFERROR(BR253/BQ253-1,"n/a")</f>
        <v/>
      </c>
      <c r="BS260" s="320">
        <f>+IFERROR(BS253/BR253-1,"n/a")</f>
        <v/>
      </c>
      <c r="BT260" s="320">
        <f>+IFERROR(BT253/BS253-1,"n/a")</f>
        <v/>
      </c>
      <c r="BU260" s="320">
        <f>+IFERROR(BU253/BT253-1,"n/a")</f>
        <v/>
      </c>
      <c r="BV260" s="320">
        <f>+IFERROR(BV253/BU253-1,"n/a")</f>
        <v/>
      </c>
      <c r="BW260" s="320">
        <f>+IFERROR(BW253/BV253-1,"n/a")</f>
        <v/>
      </c>
      <c r="BX260" s="320">
        <f>+IFERROR(BX253/BW253-1,"n/a")</f>
        <v/>
      </c>
      <c r="BY260" s="320">
        <f>+IFERROR(BY253/BX253-1,"n/a")</f>
        <v/>
      </c>
      <c r="BZ260" s="320">
        <f>+IFERROR(BZ253/BY253-1,"n/a")</f>
        <v/>
      </c>
      <c r="CA260" s="320">
        <f>+IFERROR(CA253/BZ253-1,"n/a")</f>
        <v/>
      </c>
      <c r="CB260" s="320">
        <f>+IFERROR(CB253/CA253-1,"n/a")</f>
        <v/>
      </c>
      <c r="CC260" s="320">
        <f>+IFERROR(CC253/CB253-1,"n/a")</f>
        <v/>
      </c>
      <c r="CD260" s="304" t="n"/>
      <c r="CL260" t="inlineStr">
        <is>
          <t>Meta Ad Rev, cFX</t>
        </is>
      </c>
      <c r="CM260" s="303">
        <f>+AR134</f>
        <v/>
      </c>
      <c r="CN260" s="303">
        <f>+AS134</f>
        <v/>
      </c>
      <c r="CO260" s="303">
        <f>+AT134</f>
        <v/>
      </c>
      <c r="CP260" s="303">
        <f>+AU134</f>
        <v/>
      </c>
      <c r="CQ260" s="303">
        <f>+AV134</f>
        <v/>
      </c>
      <c r="CR260" s="303">
        <f>+AW134</f>
        <v/>
      </c>
      <c r="CS260" s="303">
        <f>+AX134</f>
        <v/>
      </c>
      <c r="CT260" s="303">
        <f>+AY134</f>
        <v/>
      </c>
      <c r="CU260" s="303">
        <f>+AZ134</f>
        <v/>
      </c>
      <c r="CV260" s="303">
        <f>+BA134</f>
        <v/>
      </c>
      <c r="CW260" s="303">
        <f>+BB134</f>
        <v/>
      </c>
      <c r="CX260" s="303">
        <f>+BC134</f>
        <v/>
      </c>
      <c r="CY260" s="303">
        <f>+BD134</f>
        <v/>
      </c>
      <c r="CZ260" s="303">
        <f>+BE134</f>
        <v/>
      </c>
      <c r="DA260" s="303">
        <f>+BF134</f>
        <v/>
      </c>
      <c r="DB260" s="303">
        <f>+BG134</f>
        <v/>
      </c>
    </row>
    <row r="261">
      <c r="B261" s="60" t="inlineStr">
        <is>
          <t>Asia-Pacific</t>
        </is>
      </c>
      <c r="H261" s="304">
        <f>+H254/D254-1</f>
        <v/>
      </c>
      <c r="I261" s="304">
        <f>+I254/E254-1</f>
        <v/>
      </c>
      <c r="J261" s="304">
        <f>+J254/F254-1</f>
        <v/>
      </c>
      <c r="K261" s="304">
        <f>+K254/G254-1</f>
        <v/>
      </c>
      <c r="L261" s="304">
        <f>+L254/H254-1</f>
        <v/>
      </c>
      <c r="M261" s="304">
        <f>+M254/I254-1</f>
        <v/>
      </c>
      <c r="N261" s="304">
        <f>+N254/J254-1</f>
        <v/>
      </c>
      <c r="O261" s="304">
        <f>+O254/K254-1</f>
        <v/>
      </c>
      <c r="P261" s="304">
        <f>+P254/L254-1</f>
        <v/>
      </c>
      <c r="Q261" s="304">
        <f>+Q254/M254-1</f>
        <v/>
      </c>
      <c r="R261" s="304">
        <f>+R254/N254-1</f>
        <v/>
      </c>
      <c r="S261" s="304">
        <f>+S254/O254-1</f>
        <v/>
      </c>
      <c r="T261" s="304">
        <f>+T254/P254-1</f>
        <v/>
      </c>
      <c r="U261" s="304">
        <f>+U254/Q254-1</f>
        <v/>
      </c>
      <c r="V261" s="304">
        <f>+V254/R254-1</f>
        <v/>
      </c>
      <c r="W261" s="304">
        <f>+W254/S254-1</f>
        <v/>
      </c>
      <c r="X261" s="304">
        <f>+X254/T254-1</f>
        <v/>
      </c>
      <c r="Y261" s="304">
        <f>+Y254/U254-1</f>
        <v/>
      </c>
      <c r="Z261" s="304">
        <f>+Z254/V254-1</f>
        <v/>
      </c>
      <c r="AA261" s="304">
        <f>+AA254/W254-1</f>
        <v/>
      </c>
      <c r="AB261" s="304">
        <f>+AB254/X254-1</f>
        <v/>
      </c>
      <c r="AC261" s="304">
        <f>+AC254/Y254-1</f>
        <v/>
      </c>
      <c r="AD261" s="304">
        <f>+AD254/Z254-1</f>
        <v/>
      </c>
      <c r="AE261" s="304">
        <f>+AE254/AA254-1</f>
        <v/>
      </c>
      <c r="AF261" s="304">
        <f>+AF254/AB254-1</f>
        <v/>
      </c>
      <c r="AG261" s="304">
        <f>+AG254/AC254-1</f>
        <v/>
      </c>
      <c r="AH261" s="304">
        <f>+AH254/AD254-1</f>
        <v/>
      </c>
      <c r="AI261" s="304">
        <f>+AI254/AE254-1</f>
        <v/>
      </c>
      <c r="AJ261" s="304">
        <f>+AJ254/AF254-1</f>
        <v/>
      </c>
      <c r="AK261" s="304">
        <f>+AK254/AG254-1</f>
        <v/>
      </c>
      <c r="AL261" s="304">
        <f>+AL254/AH254-1</f>
        <v/>
      </c>
      <c r="AM261" s="304">
        <f>+AM254/AI254-1</f>
        <v/>
      </c>
      <c r="AN261" s="304">
        <f>+AN254/AJ254-1</f>
        <v/>
      </c>
      <c r="AO261" s="304">
        <f>+AO254/AK254-1</f>
        <v/>
      </c>
      <c r="AP261" s="304">
        <f>+AP254/AL254-1</f>
        <v/>
      </c>
      <c r="AQ261" s="304">
        <f>+AQ254/AM254-1</f>
        <v/>
      </c>
      <c r="AR261" s="304">
        <f>+AR254/AN254-1</f>
        <v/>
      </c>
      <c r="AS261" s="304">
        <f>+AS254/AO254-1</f>
        <v/>
      </c>
      <c r="AT261" s="304">
        <f>+AT254/AP254-1</f>
        <v/>
      </c>
      <c r="AU261" s="304">
        <f>+AU254/AQ254-1</f>
        <v/>
      </c>
      <c r="AV261" s="304">
        <f>+AV254/AR254-1</f>
        <v/>
      </c>
      <c r="AW261" s="304">
        <f>+AW254/AS254-1</f>
        <v/>
      </c>
      <c r="AX261" s="304">
        <f>+AX254/AT254-1</f>
        <v/>
      </c>
      <c r="AY261" s="304">
        <f>+AY254/AU254-1</f>
        <v/>
      </c>
      <c r="AZ261" s="304">
        <f>+AZ254/AV254-1</f>
        <v/>
      </c>
      <c r="BA261" s="304">
        <f>+BA254/AW254-1</f>
        <v/>
      </c>
      <c r="BB261" s="304">
        <f>+BB254/AX254-1</f>
        <v/>
      </c>
      <c r="BC261" s="304">
        <f>+BC254/AY254-1</f>
        <v/>
      </c>
      <c r="BD261" s="304">
        <f>+BD254/AZ254-1</f>
        <v/>
      </c>
      <c r="BE261" s="304">
        <f>+BE254/BA254-1</f>
        <v/>
      </c>
      <c r="BF261" s="304">
        <f>+BF254/BB254-1</f>
        <v/>
      </c>
      <c r="BG261" s="304">
        <f>+BG254/BC254-1</f>
        <v/>
      </c>
      <c r="BH261" s="304">
        <f>+BH254/BD254-1</f>
        <v/>
      </c>
      <c r="BI261" s="304">
        <f>+BI254/BE254-1</f>
        <v/>
      </c>
      <c r="BJ261" s="304" t="n"/>
      <c r="BK261" s="304" t="n"/>
      <c r="BL261" s="304" t="n"/>
      <c r="BM261" s="304" t="n"/>
      <c r="BN261" s="320">
        <f>+IFERROR(BN254/BM254-1,"n/a")</f>
        <v/>
      </c>
      <c r="BO261" s="320">
        <f>+IFERROR(BO254/BN254-1,"n/a")</f>
        <v/>
      </c>
      <c r="BP261" s="320">
        <f>+IFERROR(BP254/BO254-1,"n/a")</f>
        <v/>
      </c>
      <c r="BQ261" s="320">
        <f>+IFERROR(BQ254/BP254-1,"n/a")</f>
        <v/>
      </c>
      <c r="BR261" s="320">
        <f>+IFERROR(BR254/BQ254-1,"n/a")</f>
        <v/>
      </c>
      <c r="BS261" s="320">
        <f>+IFERROR(BS254/BR254-1,"n/a")</f>
        <v/>
      </c>
      <c r="BT261" s="320">
        <f>+IFERROR(BT254/BS254-1,"n/a")</f>
        <v/>
      </c>
      <c r="BU261" s="320">
        <f>+IFERROR(BU254/BT254-1,"n/a")</f>
        <v/>
      </c>
      <c r="BV261" s="320">
        <f>+IFERROR(BV254/BU254-1,"n/a")</f>
        <v/>
      </c>
      <c r="BW261" s="320">
        <f>+IFERROR(BW254/BV254-1,"n/a")</f>
        <v/>
      </c>
      <c r="BX261" s="320">
        <f>+IFERROR(BX254/BW254-1,"n/a")</f>
        <v/>
      </c>
      <c r="BY261" s="320">
        <f>+IFERROR(BY254/BX254-1,"n/a")</f>
        <v/>
      </c>
      <c r="BZ261" s="320">
        <f>+IFERROR(BZ254/BY254-1,"n/a")</f>
        <v/>
      </c>
      <c r="CA261" s="320">
        <f>+IFERROR(CA254/BZ254-1,"n/a")</f>
        <v/>
      </c>
      <c r="CB261" s="320">
        <f>+IFERROR(CB254/CA254-1,"n/a")</f>
        <v/>
      </c>
      <c r="CC261" s="320">
        <f>+IFERROR(CC254/CB254-1,"n/a")</f>
        <v/>
      </c>
      <c r="CD261" s="304" t="n"/>
    </row>
    <row r="262" ht="13.5" customHeight="1">
      <c r="B262" s="60" t="inlineStr">
        <is>
          <t>Rest of World</t>
        </is>
      </c>
      <c r="H262" s="313">
        <f>+H255/D255-1</f>
        <v/>
      </c>
      <c r="I262" s="313">
        <f>+I255/E255-1</f>
        <v/>
      </c>
      <c r="J262" s="313">
        <f>+J255/F255-1</f>
        <v/>
      </c>
      <c r="K262" s="313">
        <f>+K255/G255-1</f>
        <v/>
      </c>
      <c r="L262" s="313">
        <f>+L255/H255-1</f>
        <v/>
      </c>
      <c r="M262" s="313">
        <f>+M255/I255-1</f>
        <v/>
      </c>
      <c r="N262" s="313">
        <f>+N255/J255-1</f>
        <v/>
      </c>
      <c r="O262" s="313">
        <f>+O255/K255-1</f>
        <v/>
      </c>
      <c r="P262" s="313">
        <f>+P255/L255-1</f>
        <v/>
      </c>
      <c r="Q262" s="313">
        <f>+Q255/M255-1</f>
        <v/>
      </c>
      <c r="R262" s="313">
        <f>+R255/N255-1</f>
        <v/>
      </c>
      <c r="S262" s="313">
        <f>+S255/O255-1</f>
        <v/>
      </c>
      <c r="T262" s="313">
        <f>+T255/P255-1</f>
        <v/>
      </c>
      <c r="U262" s="313">
        <f>+U255/Q255-1</f>
        <v/>
      </c>
      <c r="V262" s="313">
        <f>+V255/R255-1</f>
        <v/>
      </c>
      <c r="W262" s="313">
        <f>+W255/S255-1</f>
        <v/>
      </c>
      <c r="X262" s="313">
        <f>+X255/T255-1</f>
        <v/>
      </c>
      <c r="Y262" s="313">
        <f>+Y255/U255-1</f>
        <v/>
      </c>
      <c r="Z262" s="313">
        <f>+Z255/V255-1</f>
        <v/>
      </c>
      <c r="AA262" s="313">
        <f>+AA255/W255-1</f>
        <v/>
      </c>
      <c r="AB262" s="313">
        <f>+AB255/X255-1</f>
        <v/>
      </c>
      <c r="AC262" s="313">
        <f>+AC255/Y255-1</f>
        <v/>
      </c>
      <c r="AD262" s="313">
        <f>+AD255/Z255-1</f>
        <v/>
      </c>
      <c r="AE262" s="313">
        <f>+AE255/AA255-1</f>
        <v/>
      </c>
      <c r="AF262" s="313">
        <f>+AF255/AB255-1</f>
        <v/>
      </c>
      <c r="AG262" s="313">
        <f>+AG255/AC255-1</f>
        <v/>
      </c>
      <c r="AH262" s="313">
        <f>+AH255/AD255-1</f>
        <v/>
      </c>
      <c r="AI262" s="313">
        <f>+AI255/AE255-1</f>
        <v/>
      </c>
      <c r="AJ262" s="313">
        <f>+AJ255/AF255-1</f>
        <v/>
      </c>
      <c r="AK262" s="313">
        <f>+AK255/AG255-1</f>
        <v/>
      </c>
      <c r="AL262" s="313">
        <f>+AL255/AH255-1</f>
        <v/>
      </c>
      <c r="AM262" s="313">
        <f>+AM255/AI255-1</f>
        <v/>
      </c>
      <c r="AN262" s="313">
        <f>+AN255/AJ255-1</f>
        <v/>
      </c>
      <c r="AO262" s="313">
        <f>+AO255/AK255-1</f>
        <v/>
      </c>
      <c r="AP262" s="313">
        <f>+AP255/AL255-1</f>
        <v/>
      </c>
      <c r="AQ262" s="313">
        <f>+AQ255/AM255-1</f>
        <v/>
      </c>
      <c r="AR262" s="313">
        <f>+AR255/AN255-1</f>
        <v/>
      </c>
      <c r="AS262" s="313">
        <f>+AS255/AO255-1</f>
        <v/>
      </c>
      <c r="AT262" s="313">
        <f>+AT255/AP255-1</f>
        <v/>
      </c>
      <c r="AU262" s="313">
        <f>+AU255/AQ255-1</f>
        <v/>
      </c>
      <c r="AV262" s="313">
        <f>+AV255/AR255-1</f>
        <v/>
      </c>
      <c r="AW262" s="313">
        <f>+AW255/AS255-1</f>
        <v/>
      </c>
      <c r="AX262" s="313">
        <f>+AX255/AT255-1</f>
        <v/>
      </c>
      <c r="AY262" s="313">
        <f>+AY255/AU255-1</f>
        <v/>
      </c>
      <c r="AZ262" s="313">
        <f>+AZ255/AV255-1</f>
        <v/>
      </c>
      <c r="BA262" s="313">
        <f>+BA255/AW255-1</f>
        <v/>
      </c>
      <c r="BB262" s="313">
        <f>+BB255/AX255-1</f>
        <v/>
      </c>
      <c r="BC262" s="313">
        <f>+BC255/AY255-1</f>
        <v/>
      </c>
      <c r="BD262" s="313">
        <f>+BD255/AZ255-1</f>
        <v/>
      </c>
      <c r="BE262" s="313">
        <f>+BE255/BA255-1</f>
        <v/>
      </c>
      <c r="BF262" s="313">
        <f>+BF255/BB255-1</f>
        <v/>
      </c>
      <c r="BG262" s="313">
        <f>+BG255/BC255-1</f>
        <v/>
      </c>
      <c r="BH262" s="313">
        <f>+BH255/BD255-1</f>
        <v/>
      </c>
      <c r="BI262" s="313">
        <f>+BI255/BE255-1</f>
        <v/>
      </c>
      <c r="BJ262" s="313" t="n"/>
      <c r="BK262" s="313" t="n"/>
      <c r="BL262" s="313" t="n"/>
      <c r="BM262" s="313" t="n"/>
      <c r="BN262" s="317">
        <f>+IFERROR(BN255/BM255-1,"n/a")</f>
        <v/>
      </c>
      <c r="BO262" s="317">
        <f>+IFERROR(BO255/BN255-1,"n/a")</f>
        <v/>
      </c>
      <c r="BP262" s="317">
        <f>+IFERROR(BP255/BO255-1,"n/a")</f>
        <v/>
      </c>
      <c r="BQ262" s="317">
        <f>+IFERROR(BQ255/BP255-1,"n/a")</f>
        <v/>
      </c>
      <c r="BR262" s="317">
        <f>+IFERROR(BR255/BQ255-1,"n/a")</f>
        <v/>
      </c>
      <c r="BS262" s="317">
        <f>+IFERROR(BS255/BR255-1,"n/a")</f>
        <v/>
      </c>
      <c r="BT262" s="317">
        <f>+IFERROR(BT255/BS255-1,"n/a")</f>
        <v/>
      </c>
      <c r="BU262" s="317">
        <f>+IFERROR(BU255/BT255-1,"n/a")</f>
        <v/>
      </c>
      <c r="BV262" s="317">
        <f>+IFERROR(BV255/BU255-1,"n/a")</f>
        <v/>
      </c>
      <c r="BW262" s="317">
        <f>+IFERROR(BW255/BV255-1,"n/a")</f>
        <v/>
      </c>
      <c r="BX262" s="317">
        <f>+IFERROR(BX255/BW255-1,"n/a")</f>
        <v/>
      </c>
      <c r="BY262" s="317">
        <f>+IFERROR(BY255/BX255-1,"n/a")</f>
        <v/>
      </c>
      <c r="BZ262" s="317">
        <f>+IFERROR(BZ255/BY255-1,"n/a")</f>
        <v/>
      </c>
      <c r="CA262" s="317">
        <f>+IFERROR(CA255/BZ255-1,"n/a")</f>
        <v/>
      </c>
      <c r="CB262" s="317">
        <f>+IFERROR(CB255/CA255-1,"n/a")</f>
        <v/>
      </c>
      <c r="CC262" s="317">
        <f>+IFERROR(CC255/CB255-1,"n/a")</f>
        <v/>
      </c>
      <c r="CD262" s="313" t="n"/>
    </row>
    <row r="263">
      <c r="B263" s="101" t="inlineStr">
        <is>
          <t>Total Advertising Revenue</t>
        </is>
      </c>
      <c r="H263" s="304">
        <f>+H256/D256-1</f>
        <v/>
      </c>
      <c r="I263" s="304">
        <f>+I256/E256-1</f>
        <v/>
      </c>
      <c r="J263" s="304">
        <f>+J256/F256-1</f>
        <v/>
      </c>
      <c r="K263" s="304">
        <f>+K256/G256-1</f>
        <v/>
      </c>
      <c r="L263" s="304">
        <f>+L256/H256-1</f>
        <v/>
      </c>
      <c r="M263" s="304">
        <f>+M256/I256-1</f>
        <v/>
      </c>
      <c r="N263" s="304">
        <f>+N256/J256-1</f>
        <v/>
      </c>
      <c r="O263" s="304">
        <f>+O256/K256-1</f>
        <v/>
      </c>
      <c r="P263" s="304">
        <f>+P256/L256-1</f>
        <v/>
      </c>
      <c r="Q263" s="304">
        <f>+Q256/M256-1</f>
        <v/>
      </c>
      <c r="R263" s="304">
        <f>+R256/N256-1</f>
        <v/>
      </c>
      <c r="S263" s="304">
        <f>+S256/O256-1</f>
        <v/>
      </c>
      <c r="T263" s="304">
        <f>+T256/P256-1</f>
        <v/>
      </c>
      <c r="U263" s="304">
        <f>+U256/Q256-1</f>
        <v/>
      </c>
      <c r="V263" s="304">
        <f>+V256/R256-1</f>
        <v/>
      </c>
      <c r="W263" s="304">
        <f>+W256/S256-1</f>
        <v/>
      </c>
      <c r="X263" s="304">
        <f>+X256/T256-1</f>
        <v/>
      </c>
      <c r="Y263" s="304">
        <f>+Y256/U256-1</f>
        <v/>
      </c>
      <c r="Z263" s="304">
        <f>+Z256/V256-1</f>
        <v/>
      </c>
      <c r="AA263" s="304">
        <f>+AA256/W256-1</f>
        <v/>
      </c>
      <c r="AB263" s="304">
        <f>+AB256/X256-1</f>
        <v/>
      </c>
      <c r="AC263" s="304">
        <f>+AC256/Y256-1</f>
        <v/>
      </c>
      <c r="AD263" s="304">
        <f>+AD256/Z256-1</f>
        <v/>
      </c>
      <c r="AE263" s="304">
        <f>+AE256/AA256-1</f>
        <v/>
      </c>
      <c r="AF263" s="304">
        <f>+AF256/AB256-1</f>
        <v/>
      </c>
      <c r="AG263" s="304">
        <f>+AG256/AC256-1</f>
        <v/>
      </c>
      <c r="AH263" s="304">
        <f>+AH256/AD256-1</f>
        <v/>
      </c>
      <c r="AI263" s="304">
        <f>+AI256/AE256-1</f>
        <v/>
      </c>
      <c r="AJ263" s="304">
        <f>+AJ256/AF256-1</f>
        <v/>
      </c>
      <c r="AK263" s="304">
        <f>+AK256/AG256-1</f>
        <v/>
      </c>
      <c r="AL263" s="304">
        <f>+AL256/AH256-1</f>
        <v/>
      </c>
      <c r="AM263" s="304">
        <f>+AM256/AI256-1</f>
        <v/>
      </c>
      <c r="AN263" s="304">
        <f>+AN256/AJ256-1</f>
        <v/>
      </c>
      <c r="AO263" s="304">
        <f>+AO256/AK256-1</f>
        <v/>
      </c>
      <c r="AP263" s="304">
        <f>+AP256/AL256-1</f>
        <v/>
      </c>
      <c r="AQ263" s="304">
        <f>+AQ256/AM256-1</f>
        <v/>
      </c>
      <c r="AR263" s="304">
        <f>+AR256/AN256-1</f>
        <v/>
      </c>
      <c r="AS263" s="304">
        <f>+AS256/AO256-1</f>
        <v/>
      </c>
      <c r="AT263" s="304">
        <f>+AT256/AP256-1</f>
        <v/>
      </c>
      <c r="AU263" s="304">
        <f>+AU256/AQ256-1</f>
        <v/>
      </c>
      <c r="AV263" s="304">
        <f>+AV256/AR256-1</f>
        <v/>
      </c>
      <c r="AW263" s="304">
        <f>+AW256/AS256-1</f>
        <v/>
      </c>
      <c r="AX263" s="304">
        <f>+AX256/AT256-1</f>
        <v/>
      </c>
      <c r="AY263" s="304">
        <f>+AY256/AU256-1</f>
        <v/>
      </c>
      <c r="AZ263" s="304">
        <f>+AZ256/AV256-1</f>
        <v/>
      </c>
      <c r="BA263" s="304">
        <f>+BA256/AW256-1</f>
        <v/>
      </c>
      <c r="BB263" s="304">
        <f>+BB256/AX256-1</f>
        <v/>
      </c>
      <c r="BC263" s="304">
        <f>+BC256/AY256-1</f>
        <v/>
      </c>
      <c r="BD263" s="304">
        <f>+BD256/AZ256-1</f>
        <v/>
      </c>
      <c r="BE263" s="304">
        <f>+BE256/BA256-1</f>
        <v/>
      </c>
      <c r="BF263" s="304">
        <f>+BF256/BB256-1</f>
        <v/>
      </c>
      <c r="BG263" s="304">
        <f>+BG256/BC256-1</f>
        <v/>
      </c>
      <c r="BH263" s="304">
        <f>+BH256/BD256-1</f>
        <v/>
      </c>
      <c r="BI263" s="304">
        <f>+BI256/BE256-1</f>
        <v/>
      </c>
      <c r="BJ263" s="304" t="n"/>
      <c r="BK263" s="304" t="n"/>
      <c r="BL263" s="304" t="n"/>
      <c r="BM263" s="304" t="n"/>
      <c r="BN263" s="320">
        <f>+IFERROR(BN256/BM256-1,"n/a")</f>
        <v/>
      </c>
      <c r="BO263" s="320">
        <f>+IFERROR(BO256/BN256-1,"n/a")</f>
        <v/>
      </c>
      <c r="BP263" s="320">
        <f>+IFERROR(BP256/BO256-1,"n/a")</f>
        <v/>
      </c>
      <c r="BQ263" s="320">
        <f>+IFERROR(BQ256/BP256-1,"n/a")</f>
        <v/>
      </c>
      <c r="BR263" s="320">
        <f>+IFERROR(BR256/BQ256-1,"n/a")</f>
        <v/>
      </c>
      <c r="BS263" s="320">
        <f>+IFERROR(BS256/BR256-1,"n/a")</f>
        <v/>
      </c>
      <c r="BT263" s="320">
        <f>+IFERROR(BT256/BS256-1,"n/a")</f>
        <v/>
      </c>
      <c r="BU263" s="320">
        <f>+IFERROR(BU256/BT256-1,"n/a")</f>
        <v/>
      </c>
      <c r="BV263" s="320">
        <f>+IFERROR(BV256/BU256-1,"n/a")</f>
        <v/>
      </c>
      <c r="BW263" s="320">
        <f>+IFERROR(BW256/BV256-1,"n/a")</f>
        <v/>
      </c>
      <c r="BX263" s="320">
        <f>+IFERROR(BX256/BW256-1,"n/a")</f>
        <v/>
      </c>
      <c r="BY263" s="320">
        <f>+IFERROR(BY256/BX256-1,"n/a")</f>
        <v/>
      </c>
      <c r="BZ263" s="320">
        <f>+IFERROR(BZ256/BY256-1,"n/a")</f>
        <v/>
      </c>
      <c r="CA263" s="320">
        <f>+IFERROR(CA256/BZ256-1,"n/a")</f>
        <v/>
      </c>
      <c r="CB263" s="320">
        <f>+IFERROR(CB256/CA256-1,"n/a")</f>
        <v/>
      </c>
      <c r="CC263" s="320">
        <f>+IFERROR(CC256/CB256-1,"n/a")</f>
        <v/>
      </c>
      <c r="CD263" s="304" t="n"/>
    </row>
    <row r="264">
      <c r="B264" s="101" t="n"/>
      <c r="H264" s="304" t="n"/>
      <c r="I264" s="304" t="n"/>
      <c r="J264" s="304" t="n"/>
      <c r="K264" s="304" t="n"/>
      <c r="L264" s="304" t="n"/>
      <c r="M264" s="304" t="n"/>
      <c r="N264" s="304" t="n"/>
      <c r="O264" s="304" t="n"/>
      <c r="P264" s="304" t="n"/>
      <c r="Q264" s="304" t="n"/>
      <c r="R264" s="304" t="n"/>
      <c r="S264" s="304" t="n"/>
      <c r="T264" s="304" t="n"/>
      <c r="U264" s="304" t="n"/>
      <c r="V264" s="304" t="n"/>
      <c r="W264" s="304" t="n"/>
      <c r="X264" s="304" t="n"/>
      <c r="Y264" s="304" t="n"/>
      <c r="Z264" s="304" t="n"/>
      <c r="AA264" s="304" t="n"/>
      <c r="AB264" s="304" t="n"/>
      <c r="AC264" s="304" t="n"/>
      <c r="AD264" s="304" t="n"/>
      <c r="AE264" s="304" t="n"/>
      <c r="AF264" s="304" t="n"/>
      <c r="AG264" s="304" t="n"/>
      <c r="AH264" s="304" t="n"/>
      <c r="AI264" s="304" t="n"/>
      <c r="AJ264" s="304" t="n"/>
      <c r="AK264" s="304" t="n"/>
      <c r="AL264" s="304" t="n"/>
      <c r="AM264" s="304" t="n"/>
      <c r="AN264" s="304" t="n"/>
      <c r="AO264" s="304" t="n"/>
      <c r="AP264" s="304" t="n"/>
      <c r="AQ264" s="304" t="n"/>
      <c r="AR264" s="304" t="n"/>
      <c r="AS264" s="304" t="n"/>
      <c r="AT264" s="304" t="n"/>
      <c r="AU264" s="304" t="n"/>
      <c r="AV264" s="304" t="n"/>
      <c r="AW264" s="304" t="n"/>
      <c r="AX264" s="304" t="n"/>
      <c r="AY264" s="304" t="n"/>
      <c r="AZ264" s="304" t="n"/>
      <c r="BA264" s="304" t="n"/>
      <c r="BB264" s="304" t="n"/>
      <c r="BC264" s="304" t="n"/>
      <c r="BD264" s="304" t="n"/>
      <c r="BE264" s="304" t="n"/>
      <c r="BF264" s="304" t="n"/>
      <c r="BG264" s="304" t="n"/>
      <c r="BH264" s="304" t="n"/>
      <c r="BI264" s="304" t="n"/>
      <c r="BJ264" s="304" t="n"/>
      <c r="BK264" s="304" t="n"/>
      <c r="BL264" s="304" t="n"/>
      <c r="BM264" s="304" t="n"/>
      <c r="BN264" s="304" t="n"/>
      <c r="BO264" s="304" t="n"/>
      <c r="BP264" s="304" t="n"/>
      <c r="BQ264" s="304" t="n"/>
      <c r="BR264" s="304" t="n"/>
      <c r="BS264" s="304" t="n"/>
      <c r="BT264" s="304" t="n"/>
      <c r="BU264" s="304" t="n"/>
      <c r="BV264" s="304" t="n"/>
      <c r="BW264" s="304" t="n"/>
      <c r="BX264" s="304" t="n"/>
      <c r="BY264" s="304" t="n"/>
      <c r="BZ264" s="304" t="n"/>
    </row>
    <row r="265">
      <c r="B265" s="89" t="inlineStr">
        <is>
          <t>Memo:</t>
        </is>
      </c>
    </row>
    <row r="266">
      <c r="B266" s="101" t="inlineStr">
        <is>
          <t>Number of Ad Impressions - Y/Y % change</t>
        </is>
      </c>
      <c r="H266" s="225" t="inlineStr">
        <is>
          <t>n/a</t>
        </is>
      </c>
      <c r="I266" s="225" t="inlineStr">
        <is>
          <t>n/a</t>
        </is>
      </c>
      <c r="J266" s="225" t="inlineStr">
        <is>
          <t>n/a</t>
        </is>
      </c>
      <c r="K266" s="225" t="inlineStr">
        <is>
          <t>n/a</t>
        </is>
      </c>
      <c r="L266" s="225" t="inlineStr">
        <is>
          <t>n/a</t>
        </is>
      </c>
      <c r="M266" s="225" t="inlineStr">
        <is>
          <t>n/a</t>
        </is>
      </c>
      <c r="N266" s="225" t="inlineStr">
        <is>
          <t>n/a</t>
        </is>
      </c>
      <c r="O266" s="181" t="n">
        <v>0.46</v>
      </c>
      <c r="P266" s="181" t="n">
        <v>0.39</v>
      </c>
      <c r="Q266" s="181" t="n">
        <v>0.43</v>
      </c>
      <c r="R266" s="181" t="n">
        <v>0.16</v>
      </c>
      <c r="S266" s="181" t="n">
        <v>-0.08</v>
      </c>
      <c r="T266" s="181" t="n">
        <v>-0.17</v>
      </c>
      <c r="U266" s="181" t="n">
        <v>-0.25</v>
      </c>
      <c r="V266" s="181" t="n">
        <v>-0.5600000000000001</v>
      </c>
      <c r="W266" s="181" t="n">
        <v>-0.65</v>
      </c>
      <c r="X266" s="181" t="n">
        <v>-0.62</v>
      </c>
      <c r="Y266" s="181" t="n">
        <v>-0.55</v>
      </c>
      <c r="Z266" s="181" t="n">
        <v>-0.1</v>
      </c>
      <c r="AA266" s="181" t="n">
        <v>0.29</v>
      </c>
      <c r="AB266" s="181" t="n">
        <v>0.5</v>
      </c>
      <c r="AC266" s="181" t="n">
        <v>0.49</v>
      </c>
      <c r="AD266" s="181" t="n">
        <v>0.5</v>
      </c>
      <c r="AE266" s="181" t="n">
        <v>0.49</v>
      </c>
      <c r="AF266" s="181" t="n">
        <v>0.32</v>
      </c>
      <c r="AG266" s="181" t="n">
        <v>0.19</v>
      </c>
      <c r="AH266" s="181" t="n">
        <v>0.1</v>
      </c>
      <c r="AI266" s="181" t="n">
        <v>0.04</v>
      </c>
      <c r="AJ266" s="181" t="n">
        <v>0.08</v>
      </c>
      <c r="AK266" s="181" t="n">
        <v>0.21</v>
      </c>
      <c r="AL266" s="181" t="n">
        <v>0.25</v>
      </c>
      <c r="AM266" s="181" t="n">
        <v>0.34</v>
      </c>
      <c r="AN266" s="181" t="n">
        <v>0.32</v>
      </c>
      <c r="AO266" s="181" t="n">
        <v>0.33</v>
      </c>
      <c r="AP266" s="181" t="n">
        <v>0.37</v>
      </c>
      <c r="AQ266" s="181" t="n">
        <v>0.31</v>
      </c>
      <c r="AR266" s="181" t="n">
        <v>0.39</v>
      </c>
      <c r="AS266" s="181" t="n">
        <v>0.4</v>
      </c>
      <c r="AT266" s="181" t="n">
        <v>0.35</v>
      </c>
      <c r="AU266" s="181" t="n">
        <v>0.25</v>
      </c>
      <c r="AV266" s="181" t="n">
        <v>0.12</v>
      </c>
      <c r="AW266" s="181" t="n">
        <v>0.06</v>
      </c>
      <c r="AX266" s="181" t="n">
        <v>0.09</v>
      </c>
      <c r="AY266" s="181" t="n">
        <v>0.13</v>
      </c>
      <c r="AZ266" s="181" t="n">
        <v>0.15</v>
      </c>
      <c r="BA266" s="181" t="n">
        <v>0.15</v>
      </c>
      <c r="BB266" s="181" t="n">
        <v>0.17</v>
      </c>
      <c r="BC266" s="181" t="n">
        <v>0.23</v>
      </c>
      <c r="BD266" s="181" t="n">
        <v>0.26</v>
      </c>
      <c r="BE266" s="181" t="n">
        <v>0.34</v>
      </c>
      <c r="BF266" s="181" t="n">
        <v>0.31</v>
      </c>
      <c r="BG266" s="181" t="n">
        <v>0.21</v>
      </c>
      <c r="BH266" s="181" t="n">
        <v>0.2</v>
      </c>
      <c r="BI266" s="181" t="n">
        <v>0.1</v>
      </c>
      <c r="BJ266" s="181" t="n"/>
      <c r="BK266" s="181" t="n"/>
      <c r="BL266" s="161" t="n"/>
      <c r="BM266" s="161" t="n"/>
      <c r="BN266" s="225" t="inlineStr">
        <is>
          <t>n/a</t>
        </is>
      </c>
      <c r="BO266" s="225" t="inlineStr">
        <is>
          <t>n/a</t>
        </is>
      </c>
      <c r="BP266" s="225" t="inlineStr">
        <is>
          <t>n/a</t>
        </is>
      </c>
      <c r="BQ266" s="225" t="inlineStr">
        <is>
          <t>n/a</t>
        </is>
      </c>
      <c r="BR266" s="225" t="inlineStr">
        <is>
          <t>n/a</t>
        </is>
      </c>
      <c r="BS266" s="161">
        <f>+ROUND(SUMPRODUCT(P266:S266,L$124:O$124)/BR$124,2)</f>
        <v/>
      </c>
      <c r="BT266" s="161">
        <f>+ROUND(SUMPRODUCT(T266:W266,P$124:S$124)/BS$124,2)</f>
        <v/>
      </c>
      <c r="BU266" s="161">
        <f>+ROUND(SUMPRODUCT(X266:AA266,T$124:W$124)/BT$124,2)</f>
        <v/>
      </c>
      <c r="BV266" s="161">
        <f>+ROUND(SUMPRODUCT(AB266:AE266,X$124:AA$124)/BU$124,2)</f>
        <v/>
      </c>
      <c r="BW266" s="161">
        <f>+ROUND(SUMPRODUCT(AF266:AI266,AB$124:AE$124)/BV$124,2)</f>
        <v/>
      </c>
      <c r="BX266" s="161">
        <f>+ROUND(SUMPRODUCT(AJ266:AM266,AF$124:AI$124)/BW$124,2)</f>
        <v/>
      </c>
      <c r="BY266" s="161">
        <f>+ROUND(SUMPRODUCT(AN266:AQ266,AJ$124:AM$124)/BX$124,2)</f>
        <v/>
      </c>
      <c r="BZ266" s="161">
        <f>+ROUND(SUMPRODUCT(AR266:AU266,AN$124:AQ$124)/BY$124,2)</f>
        <v/>
      </c>
      <c r="CA266" s="161">
        <f>+ROUND(SUMPRODUCT(AV266:AY266,AO$124:AR$124)/BZ$124,2)</f>
        <v/>
      </c>
      <c r="CB266" s="161">
        <f>+ROUND(SUMPRODUCT(AZ266:BC266,AP$124:AS$124)/CA$124,2)</f>
        <v/>
      </c>
      <c r="CC266" s="161">
        <f>+ROUND(SUMPRODUCT(BD266:BG266,AQ$124:AT$124)/CB$124,2)</f>
        <v/>
      </c>
      <c r="CD266" s="161" t="n"/>
      <c r="CE266" s="90" t="n"/>
    </row>
    <row r="267">
      <c r="B267" s="101" t="inlineStr">
        <is>
          <t>Price per Impression - Y/Y % change</t>
        </is>
      </c>
      <c r="H267" s="225" t="inlineStr">
        <is>
          <t>n/a</t>
        </is>
      </c>
      <c r="I267" s="225" t="inlineStr">
        <is>
          <t>n/a</t>
        </is>
      </c>
      <c r="J267" s="225" t="inlineStr">
        <is>
          <t>n/a</t>
        </is>
      </c>
      <c r="K267" s="225" t="inlineStr">
        <is>
          <t>n/a</t>
        </is>
      </c>
      <c r="L267" s="225" t="inlineStr">
        <is>
          <t>n/a</t>
        </is>
      </c>
      <c r="M267" s="225" t="inlineStr">
        <is>
          <t>n/a</t>
        </is>
      </c>
      <c r="N267" s="225" t="inlineStr">
        <is>
          <t>n/a</t>
        </is>
      </c>
      <c r="O267" s="181" t="n">
        <v>-0.04</v>
      </c>
      <c r="P267" s="181" t="n">
        <v>0.03</v>
      </c>
      <c r="Q267" s="181" t="n">
        <v>0.13</v>
      </c>
      <c r="R267" s="181" t="n">
        <v>0.42</v>
      </c>
      <c r="S267" s="181" t="n">
        <v>0.92</v>
      </c>
      <c r="T267" s="181" t="n">
        <v>1.18</v>
      </c>
      <c r="U267" s="181" t="n">
        <v>1.23</v>
      </c>
      <c r="V267" s="181" t="n">
        <v>2.74</v>
      </c>
      <c r="W267" s="181" t="n">
        <v>3.35</v>
      </c>
      <c r="X267" s="181" t="n">
        <v>2.85</v>
      </c>
      <c r="Y267" s="181" t="n">
        <v>2.2</v>
      </c>
      <c r="Z267" s="181" t="n">
        <v>0.61</v>
      </c>
      <c r="AA267" s="181" t="n">
        <v>0.21</v>
      </c>
      <c r="AB267" s="181" t="n">
        <v>0.05</v>
      </c>
      <c r="AC267" s="181" t="n">
        <v>0.09</v>
      </c>
      <c r="AD267" s="181" t="n">
        <v>0.06</v>
      </c>
      <c r="AE267" s="181" t="n">
        <v>0.03</v>
      </c>
      <c r="AF267" s="181" t="n">
        <v>0.14</v>
      </c>
      <c r="AG267" s="181" t="n">
        <v>0.24</v>
      </c>
      <c r="AH267" s="181" t="n">
        <v>0.35</v>
      </c>
      <c r="AI267" s="181" t="n">
        <v>0.43</v>
      </c>
      <c r="AJ267" s="181" t="n">
        <v>0.39</v>
      </c>
      <c r="AK267" s="181" t="n">
        <v>0.17</v>
      </c>
      <c r="AL267" s="181" t="n">
        <v>0.07000000000000001</v>
      </c>
      <c r="AM267" s="181" t="n">
        <v>-0.02</v>
      </c>
      <c r="AN267" s="181" t="n">
        <v>-0.04</v>
      </c>
      <c r="AO267" s="181" t="n">
        <v>-0.04</v>
      </c>
      <c r="AP267" s="181" t="n">
        <v>-0.06</v>
      </c>
      <c r="AQ267" s="181" t="n">
        <v>-0.05</v>
      </c>
      <c r="AR267" s="181" t="n">
        <v>-0.16</v>
      </c>
      <c r="AS267" s="181" t="n">
        <v>-0.21</v>
      </c>
      <c r="AT267" s="181" t="n">
        <v>-0.09</v>
      </c>
      <c r="AU267" s="181" t="n">
        <v>0.05</v>
      </c>
      <c r="AV267" s="181" t="n">
        <v>0.3</v>
      </c>
      <c r="AW267" s="181" t="n">
        <v>0.47</v>
      </c>
      <c r="AX267" s="181" t="n">
        <v>0.22</v>
      </c>
      <c r="AY267" s="181" t="n">
        <v>0.06</v>
      </c>
      <c r="AZ267" s="181" t="n">
        <v>-0.08</v>
      </c>
      <c r="BA267" s="181" t="n">
        <v>-0.14</v>
      </c>
      <c r="BB267" s="181" t="n">
        <v>-0.18</v>
      </c>
      <c r="BC267" s="181" t="n">
        <v>-0.22</v>
      </c>
      <c r="BD267" s="181" t="n">
        <v>-0.17</v>
      </c>
      <c r="BE267" s="181" t="n">
        <v>-0.16</v>
      </c>
      <c r="BF267" s="181" t="n">
        <v>-0.06</v>
      </c>
      <c r="BG267" s="181" t="n">
        <v>0.02</v>
      </c>
      <c r="BH267" s="181" t="n">
        <v>0.06</v>
      </c>
      <c r="BI267" s="181" t="n">
        <v>0.1</v>
      </c>
      <c r="BJ267" s="181" t="n"/>
      <c r="BK267" s="181" t="n"/>
      <c r="BL267" s="181" t="n"/>
      <c r="BM267" s="161" t="n"/>
      <c r="BN267" s="225" t="inlineStr">
        <is>
          <t>n/a</t>
        </is>
      </c>
      <c r="BO267" s="225" t="inlineStr">
        <is>
          <t>n/a</t>
        </is>
      </c>
      <c r="BP267" s="225" t="inlineStr">
        <is>
          <t>n/a</t>
        </is>
      </c>
      <c r="BQ267" s="225" t="inlineStr">
        <is>
          <t>n/a</t>
        </is>
      </c>
      <c r="BR267" s="225" t="inlineStr">
        <is>
          <t>n/a</t>
        </is>
      </c>
      <c r="BS267" s="161">
        <f>+ROUND(SUMPRODUCT(P267:S267,L$124:O$124)/BR$124,2)</f>
        <v/>
      </c>
      <c r="BT267" s="161">
        <f>+ROUND(SUMPRODUCT(T267:W267,P$124:S$124)/BS$124,2)</f>
        <v/>
      </c>
      <c r="BU267" s="161">
        <f>+ROUND(SUMPRODUCT(X267:AA267,T$124:W$124)/BT$124,2)</f>
        <v/>
      </c>
      <c r="BV267" s="161">
        <f>+ROUND(SUMPRODUCT(AB267:AE267,X$124:AA$124)/BU$124,2)</f>
        <v/>
      </c>
      <c r="BW267" s="161">
        <f>+ROUND(SUMPRODUCT(AF267:AI267,AB$124:AE$124)/BV$124,2)</f>
        <v/>
      </c>
      <c r="BX267" s="161">
        <f>+ROUND(SUMPRODUCT(AJ267:AM267,AF$124:AI$124)/BW$124,2)</f>
        <v/>
      </c>
      <c r="BY267" s="161">
        <f>+ROUND(SUMPRODUCT(AN267:AQ267,AJ$124:AM$124)/BX$124,2)</f>
        <v/>
      </c>
      <c r="BZ267" s="161">
        <f>+ROUND(SUMPRODUCT(AR267:AU267,AN$124:AQ$124)/BY$124,2)</f>
        <v/>
      </c>
      <c r="CA267" s="161">
        <f>+ROUND(SUMPRODUCT(AV267:AY267,AO$124:AR$124)/BZ$124,2)</f>
        <v/>
      </c>
      <c r="CB267" s="161">
        <f>+ROUND(SUMPRODUCT(AZ267:BC267,AP$124:AS$124)/CA$124,2)</f>
        <v/>
      </c>
      <c r="CC267" s="161">
        <f>+ROUND(SUMPRODUCT(BD267:BG267,AQ$124:AT$124)/CB$124,2)</f>
        <v/>
      </c>
      <c r="CD267" s="161" t="n"/>
      <c r="CE267" s="64" t="n"/>
    </row>
    <row r="268">
      <c r="B268" s="66" t="n"/>
    </row>
    <row r="269">
      <c r="B269" s="54" t="inlineStr">
        <is>
          <t>Advertising Revenue by Channel</t>
        </is>
      </c>
    </row>
    <row r="270">
      <c r="B270" t="inlineStr">
        <is>
          <t>Mobile</t>
        </is>
      </c>
      <c r="D270" s="83" t="inlineStr">
        <is>
          <t>n/a</t>
        </is>
      </c>
      <c r="E270" s="83" t="inlineStr">
        <is>
          <t>n/a</t>
        </is>
      </c>
      <c r="F270" s="83" t="inlineStr">
        <is>
          <t>n/a</t>
        </is>
      </c>
      <c r="G270" s="83" t="inlineStr">
        <is>
          <t>n/a</t>
        </is>
      </c>
      <c r="H270" s="83" t="inlineStr">
        <is>
          <t>n/a</t>
        </is>
      </c>
      <c r="I270" s="83" t="inlineStr">
        <is>
          <t>n/a</t>
        </is>
      </c>
      <c r="J270" s="83" t="inlineStr">
        <is>
          <t>n/a</t>
        </is>
      </c>
      <c r="K270" s="83" t="inlineStr">
        <is>
          <t>n/a</t>
        </is>
      </c>
      <c r="L270" s="83" t="inlineStr">
        <is>
          <t>n/a</t>
        </is>
      </c>
      <c r="M270" s="83" t="inlineStr">
        <is>
          <t>n/a</t>
        </is>
      </c>
      <c r="N270" s="91">
        <f>+N280*N124</f>
        <v/>
      </c>
      <c r="O270" s="91">
        <f>+O280*O124</f>
        <v/>
      </c>
      <c r="P270" s="81" t="n">
        <v>377</v>
      </c>
      <c r="Q270" s="81" t="n">
        <v>660</v>
      </c>
      <c r="R270" s="81" t="n">
        <v>881</v>
      </c>
      <c r="S270" s="81" t="n">
        <v>1250</v>
      </c>
      <c r="T270" s="81" t="n">
        <v>1300</v>
      </c>
      <c r="U270" s="81" t="n">
        <v>1660</v>
      </c>
      <c r="V270" s="81" t="n">
        <v>1900</v>
      </c>
      <c r="W270" s="81" t="n">
        <v>2500</v>
      </c>
      <c r="X270" s="81" t="n">
        <v>2400</v>
      </c>
      <c r="Y270" s="81" t="n">
        <v>2900</v>
      </c>
      <c r="Z270" s="81" t="n">
        <v>3400</v>
      </c>
      <c r="AA270" s="81" t="n">
        <v>4500</v>
      </c>
      <c r="AB270" s="81" t="n">
        <v>4200</v>
      </c>
      <c r="AC270" s="81" t="n">
        <v>5200</v>
      </c>
      <c r="AD270" s="81" t="n">
        <v>5700</v>
      </c>
      <c r="AE270" s="81" t="n">
        <v>7200</v>
      </c>
      <c r="AF270" s="81" t="n">
        <v>6700</v>
      </c>
      <c r="AG270" s="81" t="n">
        <v>8000</v>
      </c>
      <c r="AH270" s="81" t="n">
        <v>8900</v>
      </c>
      <c r="AI270" s="81" t="n">
        <v>11400</v>
      </c>
      <c r="AJ270" s="81" t="n">
        <v>10700</v>
      </c>
      <c r="AK270" s="81" t="n">
        <v>11900</v>
      </c>
      <c r="AL270" s="81" t="n">
        <v>12500</v>
      </c>
      <c r="AM270" s="81" t="n">
        <v>15500</v>
      </c>
      <c r="AN270" s="81" t="n">
        <v>13900</v>
      </c>
      <c r="AO270" s="81" t="n">
        <v>15600</v>
      </c>
      <c r="AP270" s="83" t="inlineStr">
        <is>
          <t>n/a</t>
        </is>
      </c>
      <c r="AQ270" s="83" t="inlineStr">
        <is>
          <t>n/a</t>
        </is>
      </c>
      <c r="AR270" s="83" t="inlineStr">
        <is>
          <t>n/a</t>
        </is>
      </c>
      <c r="AS270" s="83" t="inlineStr">
        <is>
          <t>n/a</t>
        </is>
      </c>
      <c r="AT270" s="83" t="inlineStr">
        <is>
          <t>n/a</t>
        </is>
      </c>
      <c r="AU270" s="83" t="inlineStr">
        <is>
          <t>n/a</t>
        </is>
      </c>
      <c r="AV270" s="83" t="inlineStr">
        <is>
          <t>n/a</t>
        </is>
      </c>
      <c r="AW270" s="83" t="inlineStr">
        <is>
          <t>n/a</t>
        </is>
      </c>
      <c r="AX270" s="83" t="inlineStr">
        <is>
          <t>n/a</t>
        </is>
      </c>
      <c r="AY270" s="83" t="inlineStr">
        <is>
          <t>n/a</t>
        </is>
      </c>
      <c r="AZ270" s="83" t="inlineStr">
        <is>
          <t>n/a</t>
        </is>
      </c>
      <c r="BA270" s="83" t="inlineStr">
        <is>
          <t>n/a</t>
        </is>
      </c>
      <c r="BB270" s="83" t="inlineStr">
        <is>
          <t>n/a</t>
        </is>
      </c>
      <c r="BC270" s="83" t="inlineStr">
        <is>
          <t>n/a</t>
        </is>
      </c>
      <c r="BD270" s="83" t="inlineStr">
        <is>
          <t>n/a</t>
        </is>
      </c>
      <c r="BE270" s="83" t="inlineStr">
        <is>
          <t>n/a</t>
        </is>
      </c>
      <c r="BF270" s="83" t="inlineStr">
        <is>
          <t>n/a</t>
        </is>
      </c>
      <c r="BG270" s="83" t="inlineStr">
        <is>
          <t>n/a</t>
        </is>
      </c>
      <c r="BH270" s="83" t="inlineStr">
        <is>
          <t>n/a</t>
        </is>
      </c>
      <c r="BI270" s="83" t="inlineStr">
        <is>
          <t>n/a</t>
        </is>
      </c>
      <c r="BJ270" s="81" t="n"/>
      <c r="BK270" s="81" t="n"/>
      <c r="BM270" s="83" t="inlineStr">
        <is>
          <t>n/a</t>
        </is>
      </c>
      <c r="BN270" s="83" t="inlineStr">
        <is>
          <t>n/a</t>
        </is>
      </c>
      <c r="BO270" s="83" t="inlineStr">
        <is>
          <t>n/a</t>
        </is>
      </c>
      <c r="BP270" s="83" t="inlineStr">
        <is>
          <t>n/a</t>
        </is>
      </c>
      <c r="BQ270" s="83" t="inlineStr">
        <is>
          <t>n/a</t>
        </is>
      </c>
      <c r="BR270" s="83" t="inlineStr">
        <is>
          <t>n/a</t>
        </is>
      </c>
      <c r="BS270" s="80">
        <f>+SUM(P270:S270)</f>
        <v/>
      </c>
      <c r="BT270" s="80">
        <f>+SUM(T270:W270)</f>
        <v/>
      </c>
      <c r="BU270" s="80">
        <f>+SUM(X270:AA270)</f>
        <v/>
      </c>
      <c r="BV270" s="80">
        <f>+SUM(AB270:AE270)</f>
        <v/>
      </c>
      <c r="BW270" s="80">
        <f>+SUM(AF270:AI270)</f>
        <v/>
      </c>
      <c r="BX270" s="80">
        <f>+SUM(AJ270:AM270)</f>
        <v/>
      </c>
      <c r="BY270" s="83" t="inlineStr">
        <is>
          <t>n/a</t>
        </is>
      </c>
      <c r="BZ270" s="83" t="inlineStr">
        <is>
          <t>n/a</t>
        </is>
      </c>
      <c r="CA270" s="83" t="inlineStr">
        <is>
          <t>n/a</t>
        </is>
      </c>
      <c r="CB270" s="83" t="inlineStr">
        <is>
          <t>n/a</t>
        </is>
      </c>
      <c r="CC270" s="83" t="inlineStr">
        <is>
          <t>n/a</t>
        </is>
      </c>
    </row>
    <row r="271" ht="13.5" customHeight="1">
      <c r="B271" t="inlineStr">
        <is>
          <t>Desktop</t>
        </is>
      </c>
      <c r="D271" s="221">
        <f>IFERROR(ROUND(D124/1000,1)*1000-D270,"n/a")</f>
        <v/>
      </c>
      <c r="E271" s="221">
        <f>IFERROR(ROUND(E124/1000,1)*1000-E270,"n/a")</f>
        <v/>
      </c>
      <c r="F271" s="221">
        <f>IFERROR(ROUND(F124/1000,1)*1000-F270,"n/a")</f>
        <v/>
      </c>
      <c r="G271" s="221">
        <f>IFERROR(ROUND(G124/1000,1)*1000-G270,"n/a")</f>
        <v/>
      </c>
      <c r="H271" s="221">
        <f>IFERROR(ROUND(H124/1000,1)*1000-H270,"n/a")</f>
        <v/>
      </c>
      <c r="I271" s="221">
        <f>IFERROR(ROUND(I124/1000,1)*1000-I270,"n/a")</f>
        <v/>
      </c>
      <c r="J271" s="221">
        <f>IFERROR(ROUND(J124/1000,1)*1000-J270,"n/a")</f>
        <v/>
      </c>
      <c r="K271" s="221">
        <f>IFERROR(ROUND(K124/1000,1)*1000-K270,"n/a")</f>
        <v/>
      </c>
      <c r="L271" s="221">
        <f>IFERROR(ROUND(L124/1000,1)*1000-L270,"n/a")</f>
        <v/>
      </c>
      <c r="M271" s="221">
        <f>IFERROR(ROUND(M124/1000,1)*1000-M270,"n/a")</f>
        <v/>
      </c>
      <c r="N271" s="72">
        <f>N124-N270</f>
        <v/>
      </c>
      <c r="O271" s="72">
        <f>O124-O270</f>
        <v/>
      </c>
      <c r="P271" s="72">
        <f>P124-P270</f>
        <v/>
      </c>
      <c r="Q271" s="72">
        <f>ROUND(Q124/1000,2)*1000-Q270</f>
        <v/>
      </c>
      <c r="R271" s="72">
        <f>R124-R270</f>
        <v/>
      </c>
      <c r="S271" s="72">
        <f>ROUND(S124/1000,2)*1000-S270</f>
        <v/>
      </c>
      <c r="T271" s="72">
        <f>ROUND(T124/1000,2)*1000-T270</f>
        <v/>
      </c>
      <c r="U271" s="72">
        <f>ROUND(U124/1000,2)*1000-U270</f>
        <v/>
      </c>
      <c r="V271" s="72">
        <f>ROUND(V124/1000,1)*1000-V270</f>
        <v/>
      </c>
      <c r="W271" s="72">
        <f>ROUND(W124/1000,1)*1000-W270</f>
        <v/>
      </c>
      <c r="X271" s="72">
        <f>ROUND(X124/1000,1)*1000-X270</f>
        <v/>
      </c>
      <c r="Y271" s="72">
        <f>ROUND(Y124/1000,1)*1000-Y270</f>
        <v/>
      </c>
      <c r="Z271" s="72">
        <f>ROUND(Z124/1000,1)*1000-Z270</f>
        <v/>
      </c>
      <c r="AA271" s="72">
        <f>ROUND(AA124/1000,1)*1000-AA270</f>
        <v/>
      </c>
      <c r="AB271" s="72">
        <f>ROUND(AB124/1000,1)*1000-AB270</f>
        <v/>
      </c>
      <c r="AC271" s="72">
        <f>ROUND(AC124/1000,1)*1000-AC270</f>
        <v/>
      </c>
      <c r="AD271" s="72">
        <f>ROUND(AD124/1000,1)*1000-AD270</f>
        <v/>
      </c>
      <c r="AE271" s="72">
        <f>ROUND(AE124/1000,1)*1000-AE270</f>
        <v/>
      </c>
      <c r="AF271" s="72">
        <f>ROUND(AF124/1000,1)*1000-AF270</f>
        <v/>
      </c>
      <c r="AG271" s="72">
        <f>ROUND(AG124/1000,1)*1000-AG270</f>
        <v/>
      </c>
      <c r="AH271" s="72">
        <f>ROUND(AH124/1000,1)*1000-AH270</f>
        <v/>
      </c>
      <c r="AI271" s="72">
        <f>ROUND(AI124/1000,1)*1000-AI270</f>
        <v/>
      </c>
      <c r="AJ271" s="72">
        <f>ROUND(AJ124/1000,1)*1000-AJ270</f>
        <v/>
      </c>
      <c r="AK271" s="72">
        <f>ROUND(AK124/1000,1)*1000-AK270</f>
        <v/>
      </c>
      <c r="AL271" s="72">
        <f>ROUND(AL124/1000,1)*1000-AL270</f>
        <v/>
      </c>
      <c r="AM271" s="72">
        <f>ROUND(AM124/1000,1)*1000-AM270</f>
        <v/>
      </c>
      <c r="AN271" s="72">
        <f>ROUND(AN124/1000,1)*1000-AN270</f>
        <v/>
      </c>
      <c r="AO271" s="72">
        <f>ROUND(AO124/1000,1)*1000-AO270</f>
        <v/>
      </c>
      <c r="AP271" s="221">
        <f>IFERROR(ROUND(AP124/1000,1)*1000-AP270,"n/a")</f>
        <v/>
      </c>
      <c r="AQ271" s="221">
        <f>IFERROR(ROUND(AQ124/1000,1)*1000-AQ270,"n/a")</f>
        <v/>
      </c>
      <c r="AR271" s="221">
        <f>IFERROR(ROUND(AR124/1000,1)*1000-AR270,"n/a")</f>
        <v/>
      </c>
      <c r="AS271" s="221">
        <f>IFERROR(ROUND(AS124/1000,1)*1000-AS270,"n/a")</f>
        <v/>
      </c>
      <c r="AT271" s="221">
        <f>IFERROR(ROUND(AT124/1000,1)*1000-AT270,"n/a")</f>
        <v/>
      </c>
      <c r="AU271" s="221">
        <f>IFERROR(ROUND(AU124/1000,1)*1000-AU270,"n/a")</f>
        <v/>
      </c>
      <c r="AV271" s="221">
        <f>IFERROR(ROUND(AV124/1000,1)*1000-AV270,"n/a")</f>
        <v/>
      </c>
      <c r="AW271" s="221">
        <f>IFERROR(ROUND(AW124/1000,1)*1000-AW270,"n/a")</f>
        <v/>
      </c>
      <c r="AX271" s="221">
        <f>IFERROR(ROUND(AX124/1000,1)*1000-AX270,"n/a")</f>
        <v/>
      </c>
      <c r="AY271" s="221">
        <f>IFERROR(ROUND(AY124/1000,1)*1000-AY270,"n/a")</f>
        <v/>
      </c>
      <c r="AZ271" s="221">
        <f>IFERROR(ROUND(AZ124/1000,1)*1000-AZ270,"n/a")</f>
        <v/>
      </c>
      <c r="BA271" s="221">
        <f>IFERROR(ROUND(BA124/1000,1)*1000-BA270,"n/a")</f>
        <v/>
      </c>
      <c r="BB271" s="221">
        <f>IFERROR(ROUND(BB124/1000,1)*1000-BB270,"n/a")</f>
        <v/>
      </c>
      <c r="BC271" s="221">
        <f>IFERROR(ROUND(BC124/1000,1)*1000-BC270,"n/a")</f>
        <v/>
      </c>
      <c r="BD271" s="221">
        <f>IFERROR(ROUND(BD124/1000,1)*1000-BD270,"n/a")</f>
        <v/>
      </c>
      <c r="BE271" s="221">
        <f>IFERROR(ROUND(BE124/1000,1)*1000-BE270,"n/a")</f>
        <v/>
      </c>
      <c r="BF271" s="221">
        <f>IFERROR(ROUND(BF124/1000,1)*1000-BF270,"n/a")</f>
        <v/>
      </c>
      <c r="BG271" s="221">
        <f>IFERROR(ROUND(BG124/1000,1)*1000-BG270,"n/a")</f>
        <v/>
      </c>
      <c r="BH271" s="221">
        <f>IFERROR(ROUND(BH124/1000,1)*1000-BH270,"n/a")</f>
        <v/>
      </c>
      <c r="BI271" s="221">
        <f>IFERROR(ROUND(BI124/1000,1)*1000-BI270,"n/a")</f>
        <v/>
      </c>
      <c r="BJ271" s="72" t="n"/>
      <c r="BK271" s="72" t="n"/>
      <c r="BL271" s="112" t="n"/>
      <c r="BM271" s="221">
        <f>IFERROR(ROUND(BM124/1000,1)*1000-BM270,"n/a")</f>
        <v/>
      </c>
      <c r="BN271" s="221">
        <f>IFERROR(ROUND(BN124/1000,1)*1000-BN270,"n/a")</f>
        <v/>
      </c>
      <c r="BO271" s="221">
        <f>IFERROR(ROUND(BO124/1000,1)*1000-BO270,"n/a")</f>
        <v/>
      </c>
      <c r="BP271" s="221">
        <f>IFERROR(ROUND(BP124/1000,1)*1000-BP270,"n/a")</f>
        <v/>
      </c>
      <c r="BQ271" s="221">
        <f>IFERROR(ROUND(BQ124/1000,1)*1000-BQ270,"n/a")</f>
        <v/>
      </c>
      <c r="BR271" s="221">
        <f>IFERROR(ROUND(BR124/1000,1)*1000-BR270,"n/a")</f>
        <v/>
      </c>
      <c r="BS271" s="72">
        <f>+SUM(P271:S271)</f>
        <v/>
      </c>
      <c r="BT271" s="72">
        <f>+SUM(T271:W271)</f>
        <v/>
      </c>
      <c r="BU271" s="72">
        <f>+SUM(X271:AA271)</f>
        <v/>
      </c>
      <c r="BV271" s="72">
        <f>+SUM(AB271:AE271)</f>
        <v/>
      </c>
      <c r="BW271" s="72">
        <f>+SUM(AF271:AI271)</f>
        <v/>
      </c>
      <c r="BX271" s="72">
        <f>+SUM(AJ271:AM271)</f>
        <v/>
      </c>
      <c r="BY271" s="221">
        <f>IFERROR(ROUND(BY124/1000,1)*1000-BY270,"n/a")</f>
        <v/>
      </c>
      <c r="BZ271" s="221">
        <f>IFERROR(ROUND(BZ124/1000,1)*1000-BZ270,"n/a")</f>
        <v/>
      </c>
      <c r="CA271" s="221">
        <f>IFERROR(ROUND(CA124/1000,1)*1000-CA270,"n/a")</f>
        <v/>
      </c>
      <c r="CB271" s="221">
        <f>IFERROR(ROUND(CB124/1000,1)*1000-CB270,"n/a")</f>
        <v/>
      </c>
      <c r="CC271" s="221">
        <f>IFERROR(ROUND(CC124/1000,1)*1000-CC270,"n/a")</f>
        <v/>
      </c>
    </row>
    <row r="272">
      <c r="B272" s="110" t="inlineStr">
        <is>
          <t>Total Advertising Revenue</t>
        </is>
      </c>
      <c r="D272" s="222">
        <f>+D256</f>
        <v/>
      </c>
      <c r="E272" s="222">
        <f>+E256</f>
        <v/>
      </c>
      <c r="F272" s="222">
        <f>+F256</f>
        <v/>
      </c>
      <c r="G272" s="222">
        <f>+G256</f>
        <v/>
      </c>
      <c r="H272" s="222">
        <f>+H256</f>
        <v/>
      </c>
      <c r="I272" s="222">
        <f>+I256</f>
        <v/>
      </c>
      <c r="J272" s="222">
        <f>+J256</f>
        <v/>
      </c>
      <c r="K272" s="222">
        <f>+K256</f>
        <v/>
      </c>
      <c r="L272" s="222">
        <f>+L256</f>
        <v/>
      </c>
      <c r="M272" s="222">
        <f>+M256</f>
        <v/>
      </c>
      <c r="N272" s="117">
        <f>SUM(N270:N271)</f>
        <v/>
      </c>
      <c r="O272" s="117">
        <f>SUM(O270:O271)</f>
        <v/>
      </c>
      <c r="P272" s="117">
        <f>SUM(P270:P271)</f>
        <v/>
      </c>
      <c r="Q272" s="117">
        <f>SUM(Q270:Q271)</f>
        <v/>
      </c>
      <c r="R272" s="117">
        <f>SUM(R270:R271)</f>
        <v/>
      </c>
      <c r="S272" s="117">
        <f>SUM(S270:S271)</f>
        <v/>
      </c>
      <c r="T272" s="117">
        <f>SUM(T270:T271)</f>
        <v/>
      </c>
      <c r="U272" s="117">
        <f>SUM(U270:U271)</f>
        <v/>
      </c>
      <c r="V272" s="117">
        <f>SUM(V270:V271)</f>
        <v/>
      </c>
      <c r="W272" s="117">
        <f>SUM(W270:W271)</f>
        <v/>
      </c>
      <c r="X272" s="117">
        <f>SUM(X270:X271)</f>
        <v/>
      </c>
      <c r="Y272" s="117">
        <f>SUM(Y270:Y271)</f>
        <v/>
      </c>
      <c r="Z272" s="117">
        <f>SUM(Z270:Z271)</f>
        <v/>
      </c>
      <c r="AA272" s="117">
        <f>SUM(AA270:AA271)</f>
        <v/>
      </c>
      <c r="AB272" s="117">
        <f>SUM(AB270:AB271)</f>
        <v/>
      </c>
      <c r="AC272" s="117">
        <f>SUM(AC270:AC271)</f>
        <v/>
      </c>
      <c r="AD272" s="117">
        <f>SUM(AD270:AD271)</f>
        <v/>
      </c>
      <c r="AE272" s="117">
        <f>SUM(AE270:AE271)</f>
        <v/>
      </c>
      <c r="AF272" s="117">
        <f>SUM(AF270:AF271)</f>
        <v/>
      </c>
      <c r="AG272" s="117">
        <f>SUM(AG270:AG271)</f>
        <v/>
      </c>
      <c r="AH272" s="117">
        <f>SUM(AH270:AH271)</f>
        <v/>
      </c>
      <c r="AI272" s="117">
        <f>SUM(AI270:AI271)</f>
        <v/>
      </c>
      <c r="AJ272" s="117">
        <f>SUM(AJ270:AJ271)</f>
        <v/>
      </c>
      <c r="AK272" s="117">
        <f>SUM(AK270:AK271)</f>
        <v/>
      </c>
      <c r="AL272" s="117">
        <f>SUM(AL270:AL271)</f>
        <v/>
      </c>
      <c r="AM272" s="117">
        <f>SUM(AM270:AM271)</f>
        <v/>
      </c>
      <c r="AN272" s="117">
        <f>SUM(AN270:AN271)</f>
        <v/>
      </c>
      <c r="AO272" s="117">
        <f>SUM(AO270:AO271)</f>
        <v/>
      </c>
      <c r="AP272" s="222">
        <f>+AP256</f>
        <v/>
      </c>
      <c r="AQ272" s="222">
        <f>+AQ256</f>
        <v/>
      </c>
      <c r="AR272" s="222">
        <f>+AR256</f>
        <v/>
      </c>
      <c r="AS272" s="222">
        <f>+AS256</f>
        <v/>
      </c>
      <c r="AT272" s="222">
        <f>+AT256</f>
        <v/>
      </c>
      <c r="AU272" s="222">
        <f>+AU256</f>
        <v/>
      </c>
      <c r="AV272" s="222">
        <f>+AV256</f>
        <v/>
      </c>
      <c r="AW272" s="222">
        <f>+AW256</f>
        <v/>
      </c>
      <c r="AX272" s="222">
        <f>+AX256</f>
        <v/>
      </c>
      <c r="AY272" s="222">
        <f>+AY256</f>
        <v/>
      </c>
      <c r="AZ272" s="222">
        <f>+AZ256</f>
        <v/>
      </c>
      <c r="BA272" s="222">
        <f>+BA256</f>
        <v/>
      </c>
      <c r="BB272" s="222">
        <f>+BB256</f>
        <v/>
      </c>
      <c r="BC272" s="222">
        <f>+BC256</f>
        <v/>
      </c>
      <c r="BD272" s="222">
        <f>+BD256</f>
        <v/>
      </c>
      <c r="BE272" s="222">
        <f>+BE256</f>
        <v/>
      </c>
      <c r="BF272" s="222">
        <f>+BF256</f>
        <v/>
      </c>
      <c r="BG272" s="222">
        <f>+BG256</f>
        <v/>
      </c>
      <c r="BH272" s="222">
        <f>+BH256</f>
        <v/>
      </c>
      <c r="BI272" s="222">
        <f>+BI256</f>
        <v/>
      </c>
      <c r="BM272" s="222">
        <f>+BM256</f>
        <v/>
      </c>
      <c r="BN272" s="222">
        <f>+BN256</f>
        <v/>
      </c>
      <c r="BO272" s="222">
        <f>+BO256</f>
        <v/>
      </c>
      <c r="BP272" s="222">
        <f>+BP256</f>
        <v/>
      </c>
      <c r="BQ272" s="222">
        <f>+BQ256</f>
        <v/>
      </c>
      <c r="BR272" s="222">
        <f>+BR256</f>
        <v/>
      </c>
      <c r="BS272" s="118">
        <f>+SUM(P272:S272)</f>
        <v/>
      </c>
      <c r="BT272" s="118">
        <f>+SUM(T272:W272)</f>
        <v/>
      </c>
      <c r="BU272" s="118">
        <f>+SUM(X272:AA272)</f>
        <v/>
      </c>
      <c r="BV272" s="118">
        <f>+SUM(AB272:AE272)</f>
        <v/>
      </c>
      <c r="BW272" s="118">
        <f>+SUM(AF272:AI272)</f>
        <v/>
      </c>
      <c r="BX272" s="118">
        <f>+SUM(AJ272:AM272)</f>
        <v/>
      </c>
      <c r="BY272" s="222">
        <f>+BY256</f>
        <v/>
      </c>
      <c r="BZ272" s="222">
        <f>+BZ256</f>
        <v/>
      </c>
      <c r="CA272" s="222">
        <f>+CA256</f>
        <v/>
      </c>
      <c r="CB272" s="222">
        <f>+CB256</f>
        <v/>
      </c>
      <c r="CC272" s="222">
        <f>+CC256</f>
        <v/>
      </c>
    </row>
    <row r="273">
      <c r="B273" s="66" t="n"/>
    </row>
    <row r="274">
      <c r="B274" s="62" t="inlineStr">
        <is>
          <t>Y/Y % Change</t>
        </is>
      </c>
    </row>
    <row r="275">
      <c r="B275" s="60" t="inlineStr">
        <is>
          <t>Mobile</t>
        </is>
      </c>
      <c r="H275" s="325">
        <f>+IFERROR(ROUND(H270/D270-1,2),"n/a")</f>
        <v/>
      </c>
      <c r="I275" s="325">
        <f>+IFERROR(ROUND(I270/E270-1,2),"n/a")</f>
        <v/>
      </c>
      <c r="J275" s="325">
        <f>+IFERROR(ROUND(J270/F270-1,2),"n/a")</f>
        <v/>
      </c>
      <c r="K275" s="325">
        <f>+IFERROR(ROUND(K270/G270-1,2),"n/a")</f>
        <v/>
      </c>
      <c r="L275" s="325">
        <f>+IFERROR(ROUND(L270/H270-1,2),"n/a")</f>
        <v/>
      </c>
      <c r="M275" s="325">
        <f>+IFERROR(ROUND(M270/I270-1,2),"n/a")</f>
        <v/>
      </c>
      <c r="N275" s="325">
        <f>+IFERROR(ROUND(N270/J270-1,2),"n/a")</f>
        <v/>
      </c>
      <c r="O275" s="325">
        <f>+IFERROR(ROUND(O270/K270-1,2),"n/a")</f>
        <v/>
      </c>
      <c r="P275" s="325">
        <f>+IFERROR(ROUND(P270/L270-1,2),"n/a")</f>
        <v/>
      </c>
      <c r="Q275" s="325">
        <f>+IFERROR(ROUND(Q270/M270-1,2),"n/a")</f>
        <v/>
      </c>
      <c r="R275" s="312">
        <f>+ROUND(R270/N270-1,2)</f>
        <v/>
      </c>
      <c r="S275" s="312">
        <f>+ROUND(S270/O270-1,2)</f>
        <v/>
      </c>
      <c r="T275" s="312">
        <f>+ROUND(T270/P270-1,2)</f>
        <v/>
      </c>
      <c r="U275" s="312">
        <f>+ROUND(U270/Q270-1,2)</f>
        <v/>
      </c>
      <c r="V275" s="312">
        <f>+ROUND(V270/R270-1,2)</f>
        <v/>
      </c>
      <c r="W275" s="312">
        <f>+ROUND(W270/S270-1,2)</f>
        <v/>
      </c>
      <c r="X275" s="326" t="n">
        <v>0.82</v>
      </c>
      <c r="Y275" s="326" t="n">
        <v>0.74</v>
      </c>
      <c r="Z275" s="326" t="n">
        <v>0.73</v>
      </c>
      <c r="AA275" s="326" t="n">
        <v>0.8100000000000001</v>
      </c>
      <c r="AB275" s="326" t="n">
        <v>0.75</v>
      </c>
      <c r="AC275" s="326" t="n">
        <v>0.8100000000000001</v>
      </c>
      <c r="AD275" s="326" t="n">
        <v>0.7</v>
      </c>
      <c r="AE275" s="326" t="n">
        <v>0.61</v>
      </c>
      <c r="AF275" s="326" t="n">
        <v>0.58</v>
      </c>
      <c r="AG275" s="326" t="n">
        <v>0.53</v>
      </c>
      <c r="AH275" s="326" t="n">
        <v>0.57</v>
      </c>
      <c r="AI275" s="326" t="n">
        <v>0.57</v>
      </c>
      <c r="AJ275" s="326" t="n">
        <v>0.6</v>
      </c>
      <c r="AK275" s="326" t="n">
        <v>0.5</v>
      </c>
      <c r="AL275" s="326" t="n">
        <v>0.4</v>
      </c>
      <c r="AM275" s="326" t="n">
        <v>0.36</v>
      </c>
      <c r="AN275" s="326" t="n">
        <v>0.3</v>
      </c>
      <c r="AO275" s="326" t="n">
        <v>0.31</v>
      </c>
      <c r="AP275" s="325">
        <f>+IFERROR(ROUND(AP270/AL270-1,2),"n/a")</f>
        <v/>
      </c>
      <c r="AQ275" s="325">
        <f>+IFERROR(ROUND(AQ270/AM270-1,2),"n/a")</f>
        <v/>
      </c>
      <c r="AR275" s="325">
        <f>+IFERROR(ROUND(AR270/AN270-1,2),"n/a")</f>
        <v/>
      </c>
      <c r="AS275" s="325">
        <f>+IFERROR(ROUND(AS270/AO270-1,2),"n/a")</f>
        <v/>
      </c>
      <c r="AT275" s="325">
        <f>+IFERROR(ROUND(AT270/AP270-1,2),"n/a")</f>
        <v/>
      </c>
      <c r="AU275" s="325">
        <f>+IFERROR(ROUND(AU270/AQ270-1,2),"n/a")</f>
        <v/>
      </c>
      <c r="AV275" s="325">
        <f>+IFERROR(ROUND(AV270/AR270-1,2),"n/a")</f>
        <v/>
      </c>
      <c r="AW275" s="325">
        <f>+IFERROR(ROUND(AW270/AS270-1,2),"n/a")</f>
        <v/>
      </c>
      <c r="AX275" s="325">
        <f>+IFERROR(ROUND(AX270/AT270-1,2),"n/a")</f>
        <v/>
      </c>
      <c r="AY275" s="325">
        <f>+IFERROR(ROUND(AY270/AU270-1,2),"n/a")</f>
        <v/>
      </c>
      <c r="AZ275" s="325">
        <f>+IFERROR(ROUND(AZ270/AV270-1,2),"n/a")</f>
        <v/>
      </c>
      <c r="BA275" s="325">
        <f>+IFERROR(ROUND(BA270/AW270-1,2),"n/a")</f>
        <v/>
      </c>
      <c r="BB275" s="325">
        <f>+IFERROR(ROUND(BB270/AX270-1,2),"n/a")</f>
        <v/>
      </c>
      <c r="BC275" s="325">
        <f>+IFERROR(ROUND(BC270/AY270-1,2),"n/a")</f>
        <v/>
      </c>
      <c r="BD275" s="325">
        <f>+IFERROR(ROUND(BD270/AZ270-1,2),"n/a")</f>
        <v/>
      </c>
      <c r="BE275" s="325">
        <f>+IFERROR(ROUND(BE270/BA270-1,2),"n/a")</f>
        <v/>
      </c>
      <c r="BF275" s="325">
        <f>+IFERROR(ROUND(BF270/BB270-1,2),"n/a")</f>
        <v/>
      </c>
      <c r="BG275" s="325">
        <f>+IFERROR(ROUND(BG270/BC270-1,2),"n/a")</f>
        <v/>
      </c>
      <c r="BH275" s="325">
        <f>+IFERROR(ROUND(BH270/BD270-1,2),"n/a")</f>
        <v/>
      </c>
      <c r="BI275" s="325">
        <f>+IFERROR(ROUND(BI270/BE270-1,2),"n/a")</f>
        <v/>
      </c>
      <c r="BJ275" s="326" t="n"/>
      <c r="BK275" s="326" t="n"/>
      <c r="BL275" s="304" t="n"/>
      <c r="BM275" s="304" t="n"/>
      <c r="BN275" s="325">
        <f>+IFERROR(ROUND(BN270/BM270-1,2),"n/a")</f>
        <v/>
      </c>
      <c r="BO275" s="325">
        <f>+IFERROR(ROUND(BO270/BN270-1,2),"n/a")</f>
        <v/>
      </c>
      <c r="BP275" s="325">
        <f>+IFERROR(ROUND(BP270/BO270-1,2),"n/a")</f>
        <v/>
      </c>
      <c r="BQ275" s="325">
        <f>+IFERROR(ROUND(BQ270/BP270-1,2),"n/a")</f>
        <v/>
      </c>
      <c r="BR275" s="325">
        <f>+IFERROR(ROUND(BR270/BQ270-1,2),"n/a")</f>
        <v/>
      </c>
      <c r="BS275" s="325">
        <f>+IFERROR(ROUND(BS270/BR270-1,2),"n/a")</f>
        <v/>
      </c>
      <c r="BT275" s="325">
        <f>+IFERROR(ROUND(BT270/BS270-1,2),"n/a")</f>
        <v/>
      </c>
      <c r="BU275" s="325">
        <f>+IFERROR(ROUND(BU270/BT270-1,2),"n/a")</f>
        <v/>
      </c>
      <c r="BV275" s="325">
        <f>+IFERROR(ROUND(BV270/BU270-1,2),"n/a")</f>
        <v/>
      </c>
      <c r="BW275" s="325">
        <f>+IFERROR(ROUND(BW270/BV270-1,2),"n/a")</f>
        <v/>
      </c>
      <c r="BX275" s="325">
        <f>+IFERROR(ROUND(BX270/BW270-1,2),"n/a")</f>
        <v/>
      </c>
      <c r="BY275" s="325">
        <f>+IFERROR(ROUND(BY270/BX270-1,2),"n/a")</f>
        <v/>
      </c>
      <c r="BZ275" s="325">
        <f>+IFERROR(ROUND(BZ270/BY270-1,2),"n/a")</f>
        <v/>
      </c>
      <c r="CA275" s="325">
        <f>+IFERROR(ROUND(CA270/BZ270-1,2),"n/a")</f>
        <v/>
      </c>
      <c r="CB275" s="325">
        <f>+IFERROR(ROUND(CB270/CA270-1,2),"n/a")</f>
        <v/>
      </c>
      <c r="CC275" s="325">
        <f>+IFERROR(ROUND(CC270/CB270-1,2),"n/a")</f>
        <v/>
      </c>
    </row>
    <row r="276" ht="13.5" customHeight="1">
      <c r="B276" s="60" t="inlineStr">
        <is>
          <t>Desktop</t>
        </is>
      </c>
      <c r="H276" s="327">
        <f>+IFERROR(ROUND(H271/D271-1,2),"n/a")</f>
        <v/>
      </c>
      <c r="I276" s="327">
        <f>+IFERROR(ROUND(I271/E271-1,2),"n/a")</f>
        <v/>
      </c>
      <c r="J276" s="327">
        <f>+IFERROR(ROUND(J271/F271-1,2),"n/a")</f>
        <v/>
      </c>
      <c r="K276" s="327">
        <f>+IFERROR(ROUND(K271/G271-1,2),"n/a")</f>
        <v/>
      </c>
      <c r="L276" s="327">
        <f>+IFERROR(ROUND(L271/H271-1,2),"n/a")</f>
        <v/>
      </c>
      <c r="M276" s="327">
        <f>+IFERROR(ROUND(M271/I271-1,2),"n/a")</f>
        <v/>
      </c>
      <c r="N276" s="327">
        <f>+IFERROR(ROUND(N271/J271-1,2),"n/a")</f>
        <v/>
      </c>
      <c r="O276" s="327">
        <f>+IFERROR(ROUND(O271/K271-1,2),"n/a")</f>
        <v/>
      </c>
      <c r="P276" s="327">
        <f>+IFERROR(ROUND(P271/L271-1,2),"n/a")</f>
        <v/>
      </c>
      <c r="Q276" s="327">
        <f>+IFERROR(ROUND(Q271/M271-1,2),"n/a")</f>
        <v/>
      </c>
      <c r="R276" s="328">
        <f>+ROUND(R271/N271-1,2)</f>
        <v/>
      </c>
      <c r="S276" s="328">
        <f>+ROUND(S271/O271-1,2)</f>
        <v/>
      </c>
      <c r="T276" s="328">
        <f>+ROUND(T271/P271-1,2)</f>
        <v/>
      </c>
      <c r="U276" s="328">
        <f>+ROUND(U271/Q271-1,2)</f>
        <v/>
      </c>
      <c r="V276" s="328">
        <f>+ROUND(V271/R271-1,2)</f>
        <v/>
      </c>
      <c r="W276" s="328">
        <f>+ROUND(W271/S271-1,2)</f>
        <v/>
      </c>
      <c r="X276" s="328">
        <f>+ROUND(X271/T271-1,2)</f>
        <v/>
      </c>
      <c r="Y276" s="328">
        <f>+ROUND(Y271/U271-1,2)</f>
        <v/>
      </c>
      <c r="Z276" s="328">
        <f>+ROUND(Z271/V271-1,2)</f>
        <v/>
      </c>
      <c r="AA276" s="328">
        <f>+ROUND(AA271/W271-1,2)</f>
        <v/>
      </c>
      <c r="AB276" s="328">
        <f>+ROUND(AB271/X271-1,2)</f>
        <v/>
      </c>
      <c r="AC276" s="328">
        <f>+ROUND(AC271/Y271-1,2)</f>
        <v/>
      </c>
      <c r="AD276" s="328">
        <f>+ROUND(AD271/Z271-1,2)</f>
        <v/>
      </c>
      <c r="AE276" s="328">
        <f>+ROUND(AE271/AA271-1,2)</f>
        <v/>
      </c>
      <c r="AF276" s="328">
        <f>+ROUND(AF271/AB271-1,2)</f>
        <v/>
      </c>
      <c r="AG276" s="328">
        <f>+ROUND(AG271/AC271-1,2)</f>
        <v/>
      </c>
      <c r="AH276" s="328">
        <f>+ROUND(AH271/AD271-1,2)</f>
        <v/>
      </c>
      <c r="AI276" s="328">
        <f>+ROUND(AI271/AE271-1,2)</f>
        <v/>
      </c>
      <c r="AJ276" s="328">
        <f>+ROUND(AJ271/AF271-1,2)</f>
        <v/>
      </c>
      <c r="AK276" s="328">
        <f>+ROUND(AK271/AG271-1,2)</f>
        <v/>
      </c>
      <c r="AL276" s="328">
        <f>+ROUND(AL271/AH271-1,2)</f>
        <v/>
      </c>
      <c r="AM276" s="328">
        <f>+ROUND(AM271/AI271-1,2)</f>
        <v/>
      </c>
      <c r="AN276" s="328">
        <f>+ROUND(AN271/AJ271-1,2)</f>
        <v/>
      </c>
      <c r="AO276" s="328">
        <f>+ROUND(AO271/AK271-1,2)</f>
        <v/>
      </c>
      <c r="AP276" s="327">
        <f>+IFERROR(ROUND(AP271/AL271-1,2),"n/a")</f>
        <v/>
      </c>
      <c r="AQ276" s="327">
        <f>+IFERROR(ROUND(AQ271/AM271-1,2),"n/a")</f>
        <v/>
      </c>
      <c r="AR276" s="327">
        <f>+IFERROR(ROUND(AR271/AN271-1,2),"n/a")</f>
        <v/>
      </c>
      <c r="AS276" s="327">
        <f>+IFERROR(ROUND(AS271/AO271-1,2),"n/a")</f>
        <v/>
      </c>
      <c r="AT276" s="327">
        <f>+IFERROR(ROUND(AT271/AP271-1,2),"n/a")</f>
        <v/>
      </c>
      <c r="AU276" s="327">
        <f>+IFERROR(ROUND(AU271/AQ271-1,2),"n/a")</f>
        <v/>
      </c>
      <c r="AV276" s="327">
        <f>+IFERROR(ROUND(AV271/AR271-1,2),"n/a")</f>
        <v/>
      </c>
      <c r="AW276" s="327">
        <f>+IFERROR(ROUND(AW271/AS271-1,2),"n/a")</f>
        <v/>
      </c>
      <c r="AX276" s="327">
        <f>+IFERROR(ROUND(AX271/AT271-1,2),"n/a")</f>
        <v/>
      </c>
      <c r="AY276" s="327">
        <f>+IFERROR(ROUND(AY271/AU271-1,2),"n/a")</f>
        <v/>
      </c>
      <c r="AZ276" s="327">
        <f>+IFERROR(ROUND(AZ271/AV271-1,2),"n/a")</f>
        <v/>
      </c>
      <c r="BA276" s="327">
        <f>+IFERROR(ROUND(BA271/AW271-1,2),"n/a")</f>
        <v/>
      </c>
      <c r="BB276" s="327">
        <f>+IFERROR(ROUND(BB271/AX271-1,2),"n/a")</f>
        <v/>
      </c>
      <c r="BC276" s="327">
        <f>+IFERROR(ROUND(BC271/AY271-1,2),"n/a")</f>
        <v/>
      </c>
      <c r="BD276" s="327">
        <f>+IFERROR(ROUND(BD271/AZ271-1,2),"n/a")</f>
        <v/>
      </c>
      <c r="BE276" s="327">
        <f>+IFERROR(ROUND(BE271/BA271-1,2),"n/a")</f>
        <v/>
      </c>
      <c r="BF276" s="327">
        <f>+IFERROR(ROUND(BF271/BB271-1,2),"n/a")</f>
        <v/>
      </c>
      <c r="BG276" s="327">
        <f>+IFERROR(ROUND(BG271/BC271-1,2),"n/a")</f>
        <v/>
      </c>
      <c r="BH276" s="327">
        <f>+IFERROR(ROUND(BH271/BD271-1,2),"n/a")</f>
        <v/>
      </c>
      <c r="BI276" s="327">
        <f>+IFERROR(ROUND(BI271/BE271-1,2),"n/a")</f>
        <v/>
      </c>
      <c r="BJ276" s="328" t="n"/>
      <c r="BK276" s="328" t="n"/>
      <c r="BL276" s="311" t="n"/>
      <c r="BM276" s="311" t="n"/>
      <c r="BN276" s="327">
        <f>+IFERROR(ROUND(BN271/BM271-1,2),"n/a")</f>
        <v/>
      </c>
      <c r="BO276" s="327">
        <f>+IFERROR(ROUND(BO271/BN271-1,2),"n/a")</f>
        <v/>
      </c>
      <c r="BP276" s="327">
        <f>+IFERROR(ROUND(BP271/BO271-1,2),"n/a")</f>
        <v/>
      </c>
      <c r="BQ276" s="327">
        <f>+IFERROR(ROUND(BQ271/BP271-1,2),"n/a")</f>
        <v/>
      </c>
      <c r="BR276" s="327">
        <f>+IFERROR(ROUND(BR271/BQ271-1,2),"n/a")</f>
        <v/>
      </c>
      <c r="BS276" s="327">
        <f>+IFERROR(ROUND(BS271/BR271-1,2),"n/a")</f>
        <v/>
      </c>
      <c r="BT276" s="327">
        <f>+IFERROR(ROUND(BT271/BS271-1,2),"n/a")</f>
        <v/>
      </c>
      <c r="BU276" s="327">
        <f>+IFERROR(ROUND(BU271/BT271-1,2),"n/a")</f>
        <v/>
      </c>
      <c r="BV276" s="327">
        <f>+IFERROR(ROUND(BV271/BU271-1,2),"n/a")</f>
        <v/>
      </c>
      <c r="BW276" s="327">
        <f>+IFERROR(ROUND(BW271/BV271-1,2),"n/a")</f>
        <v/>
      </c>
      <c r="BX276" s="327">
        <f>+IFERROR(ROUND(BX271/BW271-1,2),"n/a")</f>
        <v/>
      </c>
      <c r="BY276" s="327">
        <f>+IFERROR(ROUND(BY271/BX271-1,2),"n/a")</f>
        <v/>
      </c>
      <c r="BZ276" s="327">
        <f>+IFERROR(ROUND(BZ271/BY271-1,2),"n/a")</f>
        <v/>
      </c>
      <c r="CA276" s="327">
        <f>+IFERROR(ROUND(CA271/BZ271-1,2),"n/a")</f>
        <v/>
      </c>
      <c r="CB276" s="327">
        <f>+IFERROR(ROUND(CB271/CA271-1,2),"n/a")</f>
        <v/>
      </c>
      <c r="CC276" s="327">
        <f>+IFERROR(ROUND(CC271/CB271-1,2),"n/a")</f>
        <v/>
      </c>
    </row>
    <row r="277">
      <c r="B277" s="101" t="inlineStr">
        <is>
          <t>Total Advertising Revenue</t>
        </is>
      </c>
      <c r="H277" s="325">
        <f>+IFERROR(H272/D272-1,"n/a")</f>
        <v/>
      </c>
      <c r="I277" s="325">
        <f>+IFERROR(I272/E272-1,"n/a")</f>
        <v/>
      </c>
      <c r="J277" s="325">
        <f>+IFERROR(J272/F272-1,"n/a")</f>
        <v/>
      </c>
      <c r="K277" s="325">
        <f>+IFERROR(K272/G272-1,"n/a")</f>
        <v/>
      </c>
      <c r="L277" s="325">
        <f>+IFERROR(L272/H272-1,"n/a")</f>
        <v/>
      </c>
      <c r="M277" s="325">
        <f>+IFERROR(M272/I272-1,"n/a")</f>
        <v/>
      </c>
      <c r="N277" s="325">
        <f>+IFERROR(N272/J272-1,"n/a")</f>
        <v/>
      </c>
      <c r="O277" s="325">
        <f>+IFERROR(O272/K272-1,"n/a")</f>
        <v/>
      </c>
      <c r="P277" s="325">
        <f>+IFERROR(P272/L272-1,"n/a")</f>
        <v/>
      </c>
      <c r="Q277" s="325">
        <f>+IFERROR(Q272/M272-1,"n/a")</f>
        <v/>
      </c>
      <c r="R277" s="312">
        <f>+R272/N272-1</f>
        <v/>
      </c>
      <c r="S277" s="312">
        <f>+S272/O272-1</f>
        <v/>
      </c>
      <c r="T277" s="312">
        <f>+T272/P272-1</f>
        <v/>
      </c>
      <c r="U277" s="312">
        <f>+U272/Q272-1</f>
        <v/>
      </c>
      <c r="V277" s="312">
        <f>+V272/R272-1</f>
        <v/>
      </c>
      <c r="W277" s="312">
        <f>+W272/S272-1</f>
        <v/>
      </c>
      <c r="X277" s="312">
        <f>+X272/T272-1</f>
        <v/>
      </c>
      <c r="Y277" s="312">
        <f>+Y272/U272-1</f>
        <v/>
      </c>
      <c r="Z277" s="312">
        <f>+Z272/V272-1</f>
        <v/>
      </c>
      <c r="AA277" s="312">
        <f>+AA272/W272-1</f>
        <v/>
      </c>
      <c r="AB277" s="312">
        <f>+AB272/X272-1</f>
        <v/>
      </c>
      <c r="AC277" s="312">
        <f>+AC272/Y272-1</f>
        <v/>
      </c>
      <c r="AD277" s="312">
        <f>+AD272/Z272-1</f>
        <v/>
      </c>
      <c r="AE277" s="312">
        <f>+AE272/AA272-1</f>
        <v/>
      </c>
      <c r="AF277" s="312">
        <f>+AF272/AB272-1</f>
        <v/>
      </c>
      <c r="AG277" s="312">
        <f>+AG272/AC272-1</f>
        <v/>
      </c>
      <c r="AH277" s="312">
        <f>+AH272/AD272-1</f>
        <v/>
      </c>
      <c r="AI277" s="312">
        <f>+AI272/AE272-1</f>
        <v/>
      </c>
      <c r="AJ277" s="312">
        <f>+AJ272/AF272-1</f>
        <v/>
      </c>
      <c r="AK277" s="312">
        <f>+AK272/AG272-1</f>
        <v/>
      </c>
      <c r="AL277" s="312">
        <f>+AL272/AH272-1</f>
        <v/>
      </c>
      <c r="AM277" s="312">
        <f>+AM272/AI272-1</f>
        <v/>
      </c>
      <c r="AN277" s="312">
        <f>+AN272/AJ272-1</f>
        <v/>
      </c>
      <c r="AO277" s="312">
        <f>+AO272/AK272-1</f>
        <v/>
      </c>
      <c r="AP277" s="325">
        <f>+IFERROR(AP272/AL272-1,"n/a")</f>
        <v/>
      </c>
      <c r="AQ277" s="325">
        <f>+IFERROR(AQ272/AM272-1,"n/a")</f>
        <v/>
      </c>
      <c r="AR277" s="325">
        <f>+IFERROR(AR272/AN272-1,"n/a")</f>
        <v/>
      </c>
      <c r="AS277" s="325">
        <f>+IFERROR(AS272/AO272-1,"n/a")</f>
        <v/>
      </c>
      <c r="AT277" s="325">
        <f>+IFERROR(AT272/AP272-1,"n/a")</f>
        <v/>
      </c>
      <c r="AU277" s="325">
        <f>+IFERROR(AU272/AQ272-1,"n/a")</f>
        <v/>
      </c>
      <c r="AV277" s="325">
        <f>+IFERROR(AV272/AR272-1,"n/a")</f>
        <v/>
      </c>
      <c r="AW277" s="325">
        <f>+IFERROR(AW272/AS272-1,"n/a")</f>
        <v/>
      </c>
      <c r="AX277" s="325">
        <f>+IFERROR(AX272/AT272-1,"n/a")</f>
        <v/>
      </c>
      <c r="AY277" s="325">
        <f>+IFERROR(AY272/AU272-1,"n/a")</f>
        <v/>
      </c>
      <c r="AZ277" s="325">
        <f>+IFERROR(AZ272/AV272-1,"n/a")</f>
        <v/>
      </c>
      <c r="BA277" s="325">
        <f>+IFERROR(BA272/AW272-1,"n/a")</f>
        <v/>
      </c>
      <c r="BB277" s="325">
        <f>+IFERROR(BB272/AX272-1,"n/a")</f>
        <v/>
      </c>
      <c r="BC277" s="325">
        <f>+IFERROR(BC272/AY272-1,"n/a")</f>
        <v/>
      </c>
      <c r="BD277" s="325">
        <f>+IFERROR(BD272/AZ272-1,"n/a")</f>
        <v/>
      </c>
      <c r="BE277" s="325">
        <f>+IFERROR(BE272/BA272-1,"n/a")</f>
        <v/>
      </c>
      <c r="BF277" s="325">
        <f>+IFERROR(BF272/BB272-1,"n/a")</f>
        <v/>
      </c>
      <c r="BG277" s="325">
        <f>+IFERROR(BG272/BC272-1,"n/a")</f>
        <v/>
      </c>
      <c r="BH277" s="325">
        <f>+IFERROR(BH272/BD272-1,"n/a")</f>
        <v/>
      </c>
      <c r="BI277" s="325">
        <f>+IFERROR(BI272/BE272-1,"n/a")</f>
        <v/>
      </c>
      <c r="BN277" s="325">
        <f>+IFERROR(ROUND(BN272/BM272-1,2),"n/a")</f>
        <v/>
      </c>
      <c r="BO277" s="325">
        <f>+IFERROR(ROUND(BO272/BN272-1,2),"n/a")</f>
        <v/>
      </c>
      <c r="BP277" s="325">
        <f>+IFERROR(ROUND(BP272/BO272-1,2),"n/a")</f>
        <v/>
      </c>
      <c r="BQ277" s="325">
        <f>+IFERROR(ROUND(BQ272/BP272-1,2),"n/a")</f>
        <v/>
      </c>
      <c r="BR277" s="325">
        <f>+IFERROR(ROUND(BR272/BQ272-1,2),"n/a")</f>
        <v/>
      </c>
      <c r="BS277" s="325">
        <f>+IFERROR(ROUND(BS272/BR272-1,2),"n/a")</f>
        <v/>
      </c>
      <c r="BT277" s="325">
        <f>+IFERROR(ROUND(BT272/BS272-1,2),"n/a")</f>
        <v/>
      </c>
      <c r="BU277" s="325">
        <f>+IFERROR(ROUND(BU272/BT272-1,2),"n/a")</f>
        <v/>
      </c>
      <c r="BV277" s="325">
        <f>+IFERROR(ROUND(BV272/BU272-1,2),"n/a")</f>
        <v/>
      </c>
      <c r="BW277" s="325">
        <f>+IFERROR(ROUND(BW272/BV272-1,2),"n/a")</f>
        <v/>
      </c>
      <c r="BX277" s="325">
        <f>+IFERROR(ROUND(BX272/BW272-1,2),"n/a")</f>
        <v/>
      </c>
      <c r="BY277" s="325">
        <f>+IFERROR(ROUND(BY272/BX272-1,2),"n/a")</f>
        <v/>
      </c>
      <c r="BZ277" s="325">
        <f>+IFERROR(ROUND(BZ272/BY272-1,2),"n/a")</f>
        <v/>
      </c>
      <c r="CA277" s="325">
        <f>+IFERROR(ROUND(CA272/BZ272-1,2),"n/a")</f>
        <v/>
      </c>
      <c r="CB277" s="325">
        <f>+IFERROR(ROUND(CB272/CA272-1,2),"n/a")</f>
        <v/>
      </c>
      <c r="CC277" s="325">
        <f>+IFERROR(ROUND(CC272/CB272-1,2),"n/a")</f>
        <v/>
      </c>
    </row>
    <row r="278">
      <c r="B278" s="101" t="n"/>
    </row>
    <row r="279">
      <c r="B279" s="62" t="inlineStr">
        <is>
          <t>% of Total</t>
        </is>
      </c>
    </row>
    <row r="280">
      <c r="B280" s="60" t="inlineStr">
        <is>
          <t>Mobile</t>
        </is>
      </c>
      <c r="D280" s="325">
        <f>+IFERROR(ROUND(D270/D124,2),"n/a")</f>
        <v/>
      </c>
      <c r="E280" s="325">
        <f>+IFERROR(ROUND(E270/E124,2),"n/a")</f>
        <v/>
      </c>
      <c r="F280" s="325">
        <f>+IFERROR(ROUND(F270/F124,2),"n/a")</f>
        <v/>
      </c>
      <c r="G280" s="325">
        <f>+IFERROR(ROUND(G270/G124,2),"n/a")</f>
        <v/>
      </c>
      <c r="H280" s="325">
        <f>+IFERROR(ROUND(H270/H124,2),"n/a")</f>
        <v/>
      </c>
      <c r="I280" s="325">
        <f>+IFERROR(ROUND(I270/I124,2),"n/a")</f>
        <v/>
      </c>
      <c r="J280" s="325">
        <f>+IFERROR(ROUND(J270/J124,2),"n/a")</f>
        <v/>
      </c>
      <c r="K280" s="325">
        <f>+IFERROR(ROUND(K270/K124,2),"n/a")</f>
        <v/>
      </c>
      <c r="L280" s="325">
        <f>+IFERROR(ROUND(L270/L124,2),"n/a")</f>
        <v/>
      </c>
      <c r="M280" s="325">
        <f>+IFERROR(ROUND(M270/M124,2),"n/a")</f>
        <v/>
      </c>
      <c r="N280" s="326" t="n">
        <v>0.14</v>
      </c>
      <c r="O280" s="326" t="n">
        <v>0.23</v>
      </c>
      <c r="P280" s="312">
        <f>+ROUND(P270/P124,2)</f>
        <v/>
      </c>
      <c r="Q280" s="312">
        <f>+ROUND(Q270/Q124,2)</f>
        <v/>
      </c>
      <c r="R280" s="312">
        <f>+ROUND(R270/R124,2)</f>
        <v/>
      </c>
      <c r="S280" s="312">
        <f>+ROUND(S270/S124,2)</f>
        <v/>
      </c>
      <c r="T280" s="312">
        <f>+ROUND(T270/T124,2)</f>
        <v/>
      </c>
      <c r="U280" s="312">
        <f>+ROUND(U270/U124,2)</f>
        <v/>
      </c>
      <c r="V280" s="326" t="n">
        <v>0.66</v>
      </c>
      <c r="W280" s="326" t="n">
        <v>0.6899999999999999</v>
      </c>
      <c r="X280" s="326" t="n">
        <v>0.73</v>
      </c>
      <c r="Y280" s="326" t="n">
        <v>0.76</v>
      </c>
      <c r="Z280" s="326" t="n">
        <v>0.78</v>
      </c>
      <c r="AA280" s="326" t="n">
        <v>0.8</v>
      </c>
      <c r="AB280" s="326" t="n">
        <v>0.82</v>
      </c>
      <c r="AC280" s="326" t="n">
        <v>0.84</v>
      </c>
      <c r="AD280" s="326" t="n">
        <v>0.84</v>
      </c>
      <c r="AE280" s="326" t="n">
        <v>0.84</v>
      </c>
      <c r="AF280" s="326" t="n">
        <v>0.85</v>
      </c>
      <c r="AG280" s="326" t="n">
        <v>0.87</v>
      </c>
      <c r="AH280" s="326" t="n">
        <v>0.88</v>
      </c>
      <c r="AI280" s="326" t="n">
        <v>0.89</v>
      </c>
      <c r="AJ280" s="326" t="n">
        <v>0.91</v>
      </c>
      <c r="AK280" s="326" t="n">
        <v>0.91</v>
      </c>
      <c r="AL280" s="326" t="n">
        <v>0.92</v>
      </c>
      <c r="AM280" s="326" t="n">
        <v>0.93</v>
      </c>
      <c r="AN280" s="326" t="n">
        <v>0.93</v>
      </c>
      <c r="AO280" s="326" t="n">
        <v>0.9399999999999999</v>
      </c>
      <c r="AP280" s="325">
        <f>+IFERROR(ROUND(AP270/AP124,2),"n/a")</f>
        <v/>
      </c>
      <c r="AQ280" s="325">
        <f>+IFERROR(ROUND(AQ270/AQ124,2),"n/a")</f>
        <v/>
      </c>
      <c r="AR280" s="325">
        <f>+IFERROR(ROUND(AR270/AR124,2),"n/a")</f>
        <v/>
      </c>
      <c r="AS280" s="325">
        <f>+IFERROR(ROUND(AS270/AS124,2),"n/a")</f>
        <v/>
      </c>
      <c r="AT280" s="325">
        <f>+IFERROR(ROUND(AT270/AT124,2),"n/a")</f>
        <v/>
      </c>
      <c r="AU280" s="325">
        <f>+IFERROR(ROUND(AU270/AU124,2),"n/a")</f>
        <v/>
      </c>
      <c r="AV280" s="325">
        <f>+IFERROR(ROUND(AV270/AV124,2),"n/a")</f>
        <v/>
      </c>
      <c r="AW280" s="325">
        <f>+IFERROR(ROUND(AW270/AW124,2),"n/a")</f>
        <v/>
      </c>
      <c r="AX280" s="325">
        <f>+IFERROR(ROUND(AX270/AX124,2),"n/a")</f>
        <v/>
      </c>
      <c r="AY280" s="325">
        <f>+IFERROR(ROUND(AY270/AY124,2),"n/a")</f>
        <v/>
      </c>
      <c r="AZ280" s="325">
        <f>+IFERROR(ROUND(AZ270/AZ124,2),"n/a")</f>
        <v/>
      </c>
      <c r="BA280" s="325">
        <f>+IFERROR(ROUND(BA270/BA124,2),"n/a")</f>
        <v/>
      </c>
      <c r="BB280" s="325">
        <f>+IFERROR(ROUND(BB270/BB124,2),"n/a")</f>
        <v/>
      </c>
      <c r="BC280" s="325">
        <f>+IFERROR(ROUND(BC270/BC124,2),"n/a")</f>
        <v/>
      </c>
      <c r="BD280" s="325">
        <f>+IFERROR(ROUND(BD270/BD124,2),"n/a")</f>
        <v/>
      </c>
      <c r="BE280" s="325">
        <f>+IFERROR(ROUND(BE270/BE124,2),"n/a")</f>
        <v/>
      </c>
      <c r="BF280" s="325">
        <f>+IFERROR(ROUND(BF270/BF124,2),"n/a")</f>
        <v/>
      </c>
      <c r="BG280" s="325">
        <f>+IFERROR(ROUND(BG270/BG124,2),"n/a")</f>
        <v/>
      </c>
      <c r="BH280" s="325">
        <f>+IFERROR(ROUND(BH270/BH124,2),"n/a")</f>
        <v/>
      </c>
      <c r="BI280" s="325">
        <f>+IFERROR(ROUND(BI270/BI124,2),"n/a")</f>
        <v/>
      </c>
      <c r="BJ280" s="326" t="n"/>
      <c r="BK280" s="326" t="n"/>
      <c r="BL280" s="303" t="n"/>
      <c r="BM280" s="325">
        <f>+IFERROR(ROUND(BM270/BM124,2),"n/a")</f>
        <v/>
      </c>
      <c r="BN280" s="325">
        <f>+IFERROR(ROUND(BN270/BN124,2),"n/a")</f>
        <v/>
      </c>
      <c r="BO280" s="325">
        <f>+IFERROR(ROUND(BO270/BO124,2),"n/a")</f>
        <v/>
      </c>
      <c r="BP280" s="325">
        <f>+IFERROR(ROUND(BP270/BP124,2),"n/a")</f>
        <v/>
      </c>
      <c r="BQ280" s="325">
        <f>+IFERROR(ROUND(BQ270/BQ124,2),"n/a")</f>
        <v/>
      </c>
      <c r="BR280" s="325">
        <f>+IFERROR(ROUND(BR270/BR124,2),"n/a")</f>
        <v/>
      </c>
      <c r="BS280" s="325">
        <f>+IFERROR(ROUND(BS270/BS124,2),"n/a")</f>
        <v/>
      </c>
      <c r="BT280" s="325">
        <f>+IFERROR(ROUND(BT270/BT124,2),"n/a")</f>
        <v/>
      </c>
      <c r="BU280" s="325">
        <f>+IFERROR(ROUND(BU270/BU124,2),"n/a")</f>
        <v/>
      </c>
      <c r="BV280" s="325">
        <f>+IFERROR(ROUND(BV270/BV124,2),"n/a")</f>
        <v/>
      </c>
      <c r="BW280" s="325">
        <f>+IFERROR(ROUND(BW270/BW124,2),"n/a")</f>
        <v/>
      </c>
      <c r="BX280" s="325">
        <f>+IFERROR(ROUND(BX270/BX124,2),"n/a")</f>
        <v/>
      </c>
      <c r="BY280" s="325">
        <f>+IFERROR(ROUND(BY270/BY124,2),"n/a")</f>
        <v/>
      </c>
      <c r="BZ280" s="325">
        <f>+IFERROR(ROUND(BZ270/BZ124,2),"n/a")</f>
        <v/>
      </c>
      <c r="CA280" s="325">
        <f>+IFERROR(ROUND(CA270/CA124,2),"n/a")</f>
        <v/>
      </c>
      <c r="CB280" s="325">
        <f>+IFERROR(ROUND(CB270/CB124,2),"n/a")</f>
        <v/>
      </c>
      <c r="CC280" s="325">
        <f>+IFERROR(ROUND(CC270/CC124,2),"n/a")</f>
        <v/>
      </c>
    </row>
    <row r="281" ht="13.5" customHeight="1">
      <c r="B281" s="60" t="inlineStr">
        <is>
          <t>Desktop</t>
        </is>
      </c>
      <c r="D281" s="327">
        <f>IFERROR(1-D280,"n/a")</f>
        <v/>
      </c>
      <c r="E281" s="327">
        <f>IFERROR(1-E280,"n/a")</f>
        <v/>
      </c>
      <c r="F281" s="327">
        <f>IFERROR(1-F280,"n/a")</f>
        <v/>
      </c>
      <c r="G281" s="327">
        <f>IFERROR(1-G280,"n/a")</f>
        <v/>
      </c>
      <c r="H281" s="327">
        <f>IFERROR(1-H280,"n/a")</f>
        <v/>
      </c>
      <c r="I281" s="327">
        <f>IFERROR(1-I280,"n/a")</f>
        <v/>
      </c>
      <c r="J281" s="327">
        <f>IFERROR(1-J280,"n/a")</f>
        <v/>
      </c>
      <c r="K281" s="327">
        <f>IFERROR(1-K280,"n/a")</f>
        <v/>
      </c>
      <c r="L281" s="327">
        <f>IFERROR(1-L280,"n/a")</f>
        <v/>
      </c>
      <c r="M281" s="327">
        <f>IFERROR(1-M280,"n/a")</f>
        <v/>
      </c>
      <c r="N281" s="328">
        <f>1-N280</f>
        <v/>
      </c>
      <c r="O281" s="328">
        <f>1-O280</f>
        <v/>
      </c>
      <c r="P281" s="328">
        <f>1-P280</f>
        <v/>
      </c>
      <c r="Q281" s="328">
        <f>1-Q280</f>
        <v/>
      </c>
      <c r="R281" s="328">
        <f>1-R280</f>
        <v/>
      </c>
      <c r="S281" s="328">
        <f>1-S280</f>
        <v/>
      </c>
      <c r="T281" s="328">
        <f>1-T280</f>
        <v/>
      </c>
      <c r="U281" s="328">
        <f>1-U280</f>
        <v/>
      </c>
      <c r="V281" s="328">
        <f>1-V280</f>
        <v/>
      </c>
      <c r="W281" s="328">
        <f>1-W280</f>
        <v/>
      </c>
      <c r="X281" s="328">
        <f>1-X280</f>
        <v/>
      </c>
      <c r="Y281" s="328">
        <f>1-Y280</f>
        <v/>
      </c>
      <c r="Z281" s="328">
        <f>1-Z280</f>
        <v/>
      </c>
      <c r="AA281" s="328">
        <f>1-AA280</f>
        <v/>
      </c>
      <c r="AB281" s="328">
        <f>1-AB280</f>
        <v/>
      </c>
      <c r="AC281" s="328">
        <f>1-AC280</f>
        <v/>
      </c>
      <c r="AD281" s="328">
        <f>1-AD280</f>
        <v/>
      </c>
      <c r="AE281" s="328">
        <f>1-AE280</f>
        <v/>
      </c>
      <c r="AF281" s="328">
        <f>1-AF280</f>
        <v/>
      </c>
      <c r="AG281" s="328">
        <f>1-AG280</f>
        <v/>
      </c>
      <c r="AH281" s="328">
        <f>1-AH280</f>
        <v/>
      </c>
      <c r="AI281" s="328">
        <f>1-AI280</f>
        <v/>
      </c>
      <c r="AJ281" s="328">
        <f>1-AJ280</f>
        <v/>
      </c>
      <c r="AK281" s="328">
        <f>1-AK280</f>
        <v/>
      </c>
      <c r="AL281" s="328">
        <f>1-AL280</f>
        <v/>
      </c>
      <c r="AM281" s="328">
        <f>1-AM280</f>
        <v/>
      </c>
      <c r="AN281" s="328">
        <f>1-AN280</f>
        <v/>
      </c>
      <c r="AO281" s="328">
        <f>1-AO280</f>
        <v/>
      </c>
      <c r="AP281" s="327">
        <f>IFERROR(1-AP280,"n/a")</f>
        <v/>
      </c>
      <c r="AQ281" s="327">
        <f>IFERROR(1-AQ280,"n/a")</f>
        <v/>
      </c>
      <c r="AR281" s="327">
        <f>IFERROR(1-AR280,"n/a")</f>
        <v/>
      </c>
      <c r="AS281" s="327">
        <f>IFERROR(1-AS280,"n/a")</f>
        <v/>
      </c>
      <c r="AT281" s="327">
        <f>IFERROR(1-AT280,"n/a")</f>
        <v/>
      </c>
      <c r="AU281" s="327">
        <f>IFERROR(1-AU280,"n/a")</f>
        <v/>
      </c>
      <c r="AV281" s="327">
        <f>IFERROR(1-AV280,"n/a")</f>
        <v/>
      </c>
      <c r="AW281" s="327">
        <f>IFERROR(1-AW280,"n/a")</f>
        <v/>
      </c>
      <c r="AX281" s="327">
        <f>IFERROR(1-AX280,"n/a")</f>
        <v/>
      </c>
      <c r="AY281" s="327">
        <f>IFERROR(1-AY280,"n/a")</f>
        <v/>
      </c>
      <c r="AZ281" s="327">
        <f>IFERROR(1-AZ280,"n/a")</f>
        <v/>
      </c>
      <c r="BA281" s="327">
        <f>IFERROR(1-BA280,"n/a")</f>
        <v/>
      </c>
      <c r="BB281" s="327">
        <f>IFERROR(1-BB280,"n/a")</f>
        <v/>
      </c>
      <c r="BC281" s="327">
        <f>IFERROR(1-BC280,"n/a")</f>
        <v/>
      </c>
      <c r="BD281" s="327">
        <f>IFERROR(1-BD280,"n/a")</f>
        <v/>
      </c>
      <c r="BE281" s="327">
        <f>IFERROR(1-BE280,"n/a")</f>
        <v/>
      </c>
      <c r="BF281" s="327">
        <f>IFERROR(1-BF280,"n/a")</f>
        <v/>
      </c>
      <c r="BG281" s="327">
        <f>IFERROR(1-BG280,"n/a")</f>
        <v/>
      </c>
      <c r="BH281" s="327">
        <f>IFERROR(1-BH280,"n/a")</f>
        <v/>
      </c>
      <c r="BI281" s="327">
        <f>IFERROR(1-BI280,"n/a")</f>
        <v/>
      </c>
      <c r="BJ281" s="328" t="n"/>
      <c r="BK281" s="328" t="n"/>
      <c r="BL281" s="311" t="n"/>
      <c r="BM281" s="327">
        <f>IFERROR(1-BM280,"n/a")</f>
        <v/>
      </c>
      <c r="BN281" s="327">
        <f>IFERROR(1-BN280,"n/a")</f>
        <v/>
      </c>
      <c r="BO281" s="327">
        <f>IFERROR(1-BO280,"n/a")</f>
        <v/>
      </c>
      <c r="BP281" s="327">
        <f>IFERROR(1-BP280,"n/a")</f>
        <v/>
      </c>
      <c r="BQ281" s="327">
        <f>IFERROR(1-BQ280,"n/a")</f>
        <v/>
      </c>
      <c r="BR281" s="327">
        <f>IFERROR(1-BR280,"n/a")</f>
        <v/>
      </c>
      <c r="BS281" s="327">
        <f>IFERROR(1-BS280,"n/a")</f>
        <v/>
      </c>
      <c r="BT281" s="327">
        <f>IFERROR(1-BT280,"n/a")</f>
        <v/>
      </c>
      <c r="BU281" s="327">
        <f>IFERROR(1-BU280,"n/a")</f>
        <v/>
      </c>
      <c r="BV281" s="327">
        <f>IFERROR(1-BV280,"n/a")</f>
        <v/>
      </c>
      <c r="BW281" s="327">
        <f>IFERROR(1-BW280,"n/a")</f>
        <v/>
      </c>
      <c r="BX281" s="327">
        <f>IFERROR(1-BX280,"n/a")</f>
        <v/>
      </c>
      <c r="BY281" s="327">
        <f>IFERROR(1-BY280,"n/a")</f>
        <v/>
      </c>
      <c r="BZ281" s="327">
        <f>IFERROR(1-BZ280,"n/a")</f>
        <v/>
      </c>
      <c r="CA281" s="327">
        <f>IFERROR(1-CA280,"n/a")</f>
        <v/>
      </c>
      <c r="CB281" s="327">
        <f>IFERROR(1-CB280,"n/a")</f>
        <v/>
      </c>
      <c r="CC281" s="327">
        <f>IFERROR(1-CC280,"n/a")</f>
        <v/>
      </c>
    </row>
    <row r="282">
      <c r="B282" s="101" t="inlineStr">
        <is>
          <t>Total Advertising Revenue</t>
        </is>
      </c>
      <c r="D282" s="320">
        <f>+IFERROR(D280+D281,"n/a")</f>
        <v/>
      </c>
      <c r="E282" s="320">
        <f>+IFERROR(E280+E281,"n/a")</f>
        <v/>
      </c>
      <c r="F282" s="320">
        <f>+IFERROR(F280+F281,"n/a")</f>
        <v/>
      </c>
      <c r="G282" s="320">
        <f>+IFERROR(G280+G281,"n/a")</f>
        <v/>
      </c>
      <c r="H282" s="320">
        <f>+IFERROR(H280+H281,"n/a")</f>
        <v/>
      </c>
      <c r="I282" s="320">
        <f>+IFERROR(I280+I281,"n/a")</f>
        <v/>
      </c>
      <c r="J282" s="320">
        <f>+IFERROR(J280+J281,"n/a")</f>
        <v/>
      </c>
      <c r="K282" s="320">
        <f>+IFERROR(K280+K281,"n/a")</f>
        <v/>
      </c>
      <c r="L282" s="320">
        <f>+IFERROR(L280+L281,"n/a")</f>
        <v/>
      </c>
      <c r="M282" s="320">
        <f>+IFERROR(M280+M281,"n/a")</f>
        <v/>
      </c>
      <c r="N282" s="304">
        <f>SUM(N280:N281)</f>
        <v/>
      </c>
      <c r="O282" s="304">
        <f>SUM(O280:O281)</f>
        <v/>
      </c>
      <c r="P282" s="304">
        <f>SUM(P280:P281)</f>
        <v/>
      </c>
      <c r="Q282" s="304">
        <f>SUM(Q280:Q281)</f>
        <v/>
      </c>
      <c r="R282" s="304">
        <f>SUM(R280:R281)</f>
        <v/>
      </c>
      <c r="S282" s="304">
        <f>SUM(S280:S281)</f>
        <v/>
      </c>
      <c r="T282" s="304">
        <f>SUM(T280:T281)</f>
        <v/>
      </c>
      <c r="U282" s="304">
        <f>SUM(U280:U281)</f>
        <v/>
      </c>
      <c r="V282" s="304">
        <f>SUM(V280:V281)</f>
        <v/>
      </c>
      <c r="W282" s="304">
        <f>SUM(W280:W281)</f>
        <v/>
      </c>
      <c r="X282" s="304">
        <f>SUM(X280:X281)</f>
        <v/>
      </c>
      <c r="Y282" s="304">
        <f>SUM(Y280:Y281)</f>
        <v/>
      </c>
      <c r="Z282" s="304">
        <f>SUM(Z280:Z281)</f>
        <v/>
      </c>
      <c r="AA282" s="304">
        <f>SUM(AA280:AA281)</f>
        <v/>
      </c>
      <c r="AB282" s="304">
        <f>SUM(AB280:AB281)</f>
        <v/>
      </c>
      <c r="AC282" s="304">
        <f>SUM(AC280:AC281)</f>
        <v/>
      </c>
      <c r="AD282" s="304">
        <f>SUM(AD280:AD281)</f>
        <v/>
      </c>
      <c r="AE282" s="304">
        <f>SUM(AE280:AE281)</f>
        <v/>
      </c>
      <c r="AF282" s="304">
        <f>SUM(AF280:AF281)</f>
        <v/>
      </c>
      <c r="AG282" s="304">
        <f>SUM(AG280:AG281)</f>
        <v/>
      </c>
      <c r="AH282" s="304">
        <f>SUM(AH280:AH281)</f>
        <v/>
      </c>
      <c r="AI282" s="304">
        <f>SUM(AI280:AI281)</f>
        <v/>
      </c>
      <c r="AJ282" s="304">
        <f>SUM(AJ280:AJ281)</f>
        <v/>
      </c>
      <c r="AK282" s="304">
        <f>SUM(AK280:AK281)</f>
        <v/>
      </c>
      <c r="AL282" s="304">
        <f>SUM(AL280:AL281)</f>
        <v/>
      </c>
      <c r="AM282" s="304">
        <f>SUM(AM280:AM281)</f>
        <v/>
      </c>
      <c r="AN282" s="304">
        <f>SUM(AN280:AN281)</f>
        <v/>
      </c>
      <c r="AO282" s="304">
        <f>SUM(AO280:AO281)</f>
        <v/>
      </c>
      <c r="AP282" s="320">
        <f>+IFERROR(AP280+AP281,"n/a")</f>
        <v/>
      </c>
      <c r="AQ282" s="320">
        <f>+IFERROR(AQ280+AQ281,"n/a")</f>
        <v/>
      </c>
      <c r="AR282" s="320">
        <f>+IFERROR(AR280+AR281,"n/a")</f>
        <v/>
      </c>
      <c r="AS282" s="320">
        <f>+IFERROR(AS280+AS281,"n/a")</f>
        <v/>
      </c>
      <c r="AT282" s="320">
        <f>+IFERROR(AT280+AT281,"n/a")</f>
        <v/>
      </c>
      <c r="AU282" s="320">
        <f>+IFERROR(AU280+AU281,"n/a")</f>
        <v/>
      </c>
      <c r="AV282" s="320">
        <f>+IFERROR(AV280+AV281,"n/a")</f>
        <v/>
      </c>
      <c r="AW282" s="320">
        <f>+IFERROR(AW280+AW281,"n/a")</f>
        <v/>
      </c>
      <c r="AX282" s="320">
        <f>+IFERROR(AX280+AX281,"n/a")</f>
        <v/>
      </c>
      <c r="AY282" s="320">
        <f>+IFERROR(AY280+AY281,"n/a")</f>
        <v/>
      </c>
      <c r="AZ282" s="320">
        <f>+IFERROR(AZ280+AZ281,"n/a")</f>
        <v/>
      </c>
      <c r="BA282" s="320">
        <f>+IFERROR(BA280+BA281,"n/a")</f>
        <v/>
      </c>
      <c r="BB282" s="320">
        <f>+IFERROR(BB280+BB281,"n/a")</f>
        <v/>
      </c>
      <c r="BC282" s="320">
        <f>+IFERROR(BC280+BC281,"n/a")</f>
        <v/>
      </c>
      <c r="BD282" s="320">
        <f>+IFERROR(BD280+BD281,"n/a")</f>
        <v/>
      </c>
      <c r="BE282" s="320">
        <f>+IFERROR(BE280+BE281,"n/a")</f>
        <v/>
      </c>
      <c r="BF282" s="320">
        <f>+IFERROR(BF280+BF281,"n/a")</f>
        <v/>
      </c>
      <c r="BG282" s="320">
        <f>+IFERROR(BG280+BG281,"n/a")</f>
        <v/>
      </c>
      <c r="BH282" s="320">
        <f>+IFERROR(BH280+BH281,"n/a")</f>
        <v/>
      </c>
      <c r="BI282" s="320">
        <f>+IFERROR(BI280+BI281,"n/a")</f>
        <v/>
      </c>
      <c r="BM282" s="320">
        <f>+IFERROR(BM280+BM281,"n/a")</f>
        <v/>
      </c>
      <c r="BN282" s="320">
        <f>+IFERROR(BN280+BN281,"n/a")</f>
        <v/>
      </c>
      <c r="BO282" s="320">
        <f>+IFERROR(BO280+BO281,"n/a")</f>
        <v/>
      </c>
      <c r="BP282" s="320">
        <f>+IFERROR(BP280+BP281,"n/a")</f>
        <v/>
      </c>
      <c r="BQ282" s="320">
        <f>+IFERROR(BQ280+BQ281,"n/a")</f>
        <v/>
      </c>
      <c r="BR282" s="320">
        <f>+IFERROR(BR280+BR281,"n/a")</f>
        <v/>
      </c>
      <c r="BS282" s="320">
        <f>+IFERROR(BS280+BS281,"n/a")</f>
        <v/>
      </c>
      <c r="BT282" s="320">
        <f>+IFERROR(BT280+BT281,"n/a")</f>
        <v/>
      </c>
      <c r="BU282" s="320">
        <f>+IFERROR(BU280+BU281,"n/a")</f>
        <v/>
      </c>
      <c r="BV282" s="320">
        <f>+IFERROR(BV280+BV281,"n/a")</f>
        <v/>
      </c>
      <c r="BW282" s="320">
        <f>+IFERROR(BW280+BW281,"n/a")</f>
        <v/>
      </c>
      <c r="BX282" s="320">
        <f>+IFERROR(BX280+BX281,"n/a")</f>
        <v/>
      </c>
      <c r="BY282" s="320">
        <f>+IFERROR(BY280+BY281,"n/a")</f>
        <v/>
      </c>
      <c r="BZ282" s="320">
        <f>+IFERROR(BZ280+BZ281,"n/a")</f>
        <v/>
      </c>
      <c r="CA282" s="320">
        <f>+IFERROR(CA280+CA281,"n/a")</f>
        <v/>
      </c>
      <c r="CB282" s="320">
        <f>+IFERROR(CB280+CB281,"n/a")</f>
        <v/>
      </c>
      <c r="CC282" s="320">
        <f>+IFERROR(CC280+CC281,"n/a")</f>
        <v/>
      </c>
    </row>
    <row r="283">
      <c r="B283" s="101" t="n"/>
      <c r="N283" s="304" t="n"/>
      <c r="O283" s="304" t="n"/>
      <c r="P283" s="304" t="n"/>
      <c r="Q283" s="304" t="n"/>
      <c r="R283" s="304" t="n"/>
      <c r="S283" s="304" t="n"/>
      <c r="T283" s="304" t="n"/>
      <c r="U283" s="304" t="n"/>
      <c r="V283" s="304" t="n"/>
      <c r="W283" s="304" t="n"/>
      <c r="X283" s="304" t="n"/>
      <c r="Y283" s="304" t="n"/>
      <c r="Z283" s="304" t="n"/>
      <c r="AA283" s="304" t="n"/>
      <c r="AB283" s="304" t="n"/>
      <c r="AC283" s="304" t="n"/>
      <c r="AD283" s="304" t="n"/>
      <c r="AE283" s="304" t="n"/>
      <c r="AF283" s="304" t="n"/>
      <c r="AG283" s="304" t="n"/>
      <c r="AH283" s="304" t="n"/>
      <c r="AI283" s="304" t="n"/>
      <c r="AJ283" s="304" t="n"/>
      <c r="AK283" s="304" t="n"/>
      <c r="AL283" s="304" t="n"/>
      <c r="AM283" s="304" t="n"/>
      <c r="AN283" s="304" t="n"/>
      <c r="AO283" s="304" t="n"/>
      <c r="BS283" s="304" t="n"/>
      <c r="BT283" s="304" t="n"/>
      <c r="BU283" s="304" t="n"/>
      <c r="BV283" s="304" t="n"/>
      <c r="BW283" s="304" t="n"/>
      <c r="BX283" s="304" t="n"/>
    </row>
    <row r="284">
      <c r="B284" s="52" t="inlineStr">
        <is>
          <t>Core FB Usage/Engagement Data</t>
        </is>
      </c>
      <c r="C284" s="53" t="n"/>
    </row>
    <row r="286">
      <c r="B286" s="54" t="inlineStr">
        <is>
          <t>Core FB DAUs</t>
        </is>
      </c>
    </row>
    <row r="287">
      <c r="B287" t="inlineStr">
        <is>
          <t>US &amp; Canada</t>
        </is>
      </c>
      <c r="D287" s="81" t="n">
        <v>82</v>
      </c>
      <c r="E287" s="81" t="n">
        <v>85</v>
      </c>
      <c r="F287" s="81" t="n">
        <v>92</v>
      </c>
      <c r="G287" s="81" t="n">
        <v>99</v>
      </c>
      <c r="H287" s="81" t="n">
        <v>105</v>
      </c>
      <c r="I287" s="81" t="n">
        <v>117</v>
      </c>
      <c r="J287" s="81" t="n">
        <v>124</v>
      </c>
      <c r="K287" s="81" t="n">
        <v>126</v>
      </c>
      <c r="L287" s="81" t="n">
        <v>129</v>
      </c>
      <c r="M287" s="81" t="n">
        <v>130</v>
      </c>
      <c r="N287" s="81" t="n">
        <v>132</v>
      </c>
      <c r="O287" s="81" t="n">
        <v>135</v>
      </c>
      <c r="P287" s="81" t="n">
        <v>139</v>
      </c>
      <c r="Q287" s="81" t="n">
        <v>142</v>
      </c>
      <c r="R287" s="81" t="n">
        <v>144</v>
      </c>
      <c r="S287" s="81" t="n">
        <v>147</v>
      </c>
      <c r="T287" s="81" t="n">
        <v>150</v>
      </c>
      <c r="U287" s="81" t="n">
        <v>152</v>
      </c>
      <c r="V287" s="81" t="n">
        <v>155</v>
      </c>
      <c r="W287" s="81" t="n">
        <v>157</v>
      </c>
      <c r="X287" s="81" t="n">
        <v>161</v>
      </c>
      <c r="Y287" s="81" t="n">
        <v>164</v>
      </c>
      <c r="Z287" s="81" t="n">
        <v>167</v>
      </c>
      <c r="AA287" s="81" t="n">
        <v>169</v>
      </c>
      <c r="AB287" s="81" t="n">
        <v>172.75</v>
      </c>
      <c r="AC287" s="81" t="n">
        <v>175</v>
      </c>
      <c r="AD287" s="81" t="n">
        <v>178</v>
      </c>
      <c r="AE287" s="81" t="n">
        <v>180</v>
      </c>
      <c r="AF287" s="81" t="n">
        <v>182</v>
      </c>
      <c r="AG287" s="81" t="n">
        <v>183</v>
      </c>
      <c r="AH287" s="81" t="n">
        <v>185</v>
      </c>
      <c r="AI287" s="81" t="n">
        <v>184</v>
      </c>
      <c r="AJ287" s="81" t="n">
        <v>185</v>
      </c>
      <c r="AK287" s="81" t="n">
        <v>185</v>
      </c>
      <c r="AL287" s="81" t="n">
        <v>185</v>
      </c>
      <c r="AM287" s="81" t="n">
        <v>186</v>
      </c>
      <c r="AN287" s="81" t="n">
        <v>186</v>
      </c>
      <c r="AO287" s="81" t="n">
        <v>187</v>
      </c>
      <c r="AP287" s="81" t="n">
        <v>189</v>
      </c>
      <c r="AQ287" s="81" t="n">
        <v>190</v>
      </c>
      <c r="AR287" s="81" t="n">
        <v>195</v>
      </c>
      <c r="AS287" s="81" t="n">
        <v>198</v>
      </c>
      <c r="AT287" s="81" t="n">
        <v>196</v>
      </c>
      <c r="AU287" s="81" t="n">
        <v>195</v>
      </c>
      <c r="AV287" s="81" t="n">
        <v>195</v>
      </c>
      <c r="AW287" s="81" t="n">
        <v>195</v>
      </c>
      <c r="AX287" s="81" t="n">
        <v>196</v>
      </c>
      <c r="AY287" s="81" t="n">
        <v>195</v>
      </c>
      <c r="AZ287" s="81" t="n">
        <v>196</v>
      </c>
      <c r="BA287" s="81" t="n">
        <v>197</v>
      </c>
      <c r="BB287" s="81" t="n">
        <v>197</v>
      </c>
      <c r="BC287" s="81" t="n">
        <v>199</v>
      </c>
      <c r="BD287" s="81" t="n">
        <v>200</v>
      </c>
      <c r="BE287" s="81" t="n">
        <v>202</v>
      </c>
      <c r="BF287" s="81" t="n">
        <v>203</v>
      </c>
      <c r="BG287" s="81" t="n">
        <v>205</v>
      </c>
      <c r="BH287" s="83" t="inlineStr">
        <is>
          <t>n/a</t>
        </is>
      </c>
      <c r="BI287" s="83" t="inlineStr">
        <is>
          <t>n/a</t>
        </is>
      </c>
      <c r="BJ287" s="81" t="n"/>
      <c r="BK287" s="81" t="n"/>
      <c r="BO287" s="81" t="n">
        <v>64</v>
      </c>
      <c r="BP287" s="80">
        <f>+G287</f>
        <v/>
      </c>
      <c r="BQ287" s="64">
        <f>+K287</f>
        <v/>
      </c>
      <c r="BR287" s="64">
        <f>+O287</f>
        <v/>
      </c>
      <c r="BS287" s="64">
        <f>+R287</f>
        <v/>
      </c>
      <c r="BT287" s="64">
        <f>+W287</f>
        <v/>
      </c>
      <c r="BU287" s="64">
        <f>+AA287</f>
        <v/>
      </c>
      <c r="BV287" s="64">
        <f>+AE287</f>
        <v/>
      </c>
      <c r="BW287" s="64">
        <f>+AI287</f>
        <v/>
      </c>
      <c r="BX287" s="64">
        <f>+AM287</f>
        <v/>
      </c>
      <c r="BY287" s="64">
        <f>+AQ287</f>
        <v/>
      </c>
      <c r="BZ287" s="64">
        <f>+AU287</f>
        <v/>
      </c>
      <c r="CA287" s="64">
        <f>+AY287</f>
        <v/>
      </c>
      <c r="CB287" s="64">
        <f>+BC287</f>
        <v/>
      </c>
      <c r="CC287" s="64">
        <f>+BG287</f>
        <v/>
      </c>
      <c r="CD287" s="64" t="n"/>
    </row>
    <row r="288">
      <c r="B288" t="inlineStr">
        <is>
          <t>Europe</t>
        </is>
      </c>
      <c r="D288" s="81" t="n">
        <v>79</v>
      </c>
      <c r="E288" s="81" t="n">
        <v>85</v>
      </c>
      <c r="F288" s="81" t="n">
        <v>94</v>
      </c>
      <c r="G288" s="81" t="n">
        <v>107</v>
      </c>
      <c r="H288" s="81" t="n">
        <v>120</v>
      </c>
      <c r="I288" s="81" t="n">
        <v>127</v>
      </c>
      <c r="J288" s="81" t="n">
        <v>135</v>
      </c>
      <c r="K288" s="81" t="n">
        <v>143</v>
      </c>
      <c r="L288" s="81" t="n">
        <v>152</v>
      </c>
      <c r="M288" s="81" t="n">
        <v>154</v>
      </c>
      <c r="N288" s="81" t="n">
        <v>160</v>
      </c>
      <c r="O288" s="81" t="n">
        <v>169</v>
      </c>
      <c r="P288" s="81" t="n">
        <v>179</v>
      </c>
      <c r="Q288" s="81" t="n">
        <v>182</v>
      </c>
      <c r="R288" s="81" t="n">
        <v>188</v>
      </c>
      <c r="S288" s="81" t="n">
        <v>195</v>
      </c>
      <c r="T288" s="81" t="n">
        <v>203</v>
      </c>
      <c r="U288" s="81" t="n">
        <v>206</v>
      </c>
      <c r="V288" s="81" t="n">
        <v>212</v>
      </c>
      <c r="W288" s="81" t="n">
        <v>217</v>
      </c>
      <c r="X288" s="81" t="n">
        <v>225</v>
      </c>
      <c r="Y288" s="81" t="n">
        <v>228</v>
      </c>
      <c r="Z288" s="81" t="n">
        <v>233</v>
      </c>
      <c r="AA288" s="81" t="n">
        <v>240</v>
      </c>
      <c r="AB288" s="81" t="n">
        <v>248.75</v>
      </c>
      <c r="AC288" s="81" t="n">
        <v>252</v>
      </c>
      <c r="AD288" s="81" t="n">
        <v>256</v>
      </c>
      <c r="AE288" s="81" t="n">
        <v>262</v>
      </c>
      <c r="AF288" s="81" t="n">
        <v>267</v>
      </c>
      <c r="AG288" s="81" t="n">
        <v>271</v>
      </c>
      <c r="AH288" s="81" t="n">
        <v>274</v>
      </c>
      <c r="AI288" s="81" t="n">
        <v>277</v>
      </c>
      <c r="AJ288" s="81" t="n">
        <v>282</v>
      </c>
      <c r="AK288" s="81" t="n">
        <v>279</v>
      </c>
      <c r="AL288" s="81" t="n">
        <v>278</v>
      </c>
      <c r="AM288" s="81" t="n">
        <v>282</v>
      </c>
      <c r="AN288" s="81" t="n">
        <v>286</v>
      </c>
      <c r="AO288" s="81" t="n">
        <v>286</v>
      </c>
      <c r="AP288" s="81" t="n">
        <v>288</v>
      </c>
      <c r="AQ288" s="81" t="n">
        <v>294</v>
      </c>
      <c r="AR288" s="81" t="n">
        <v>305</v>
      </c>
      <c r="AS288" s="81" t="n">
        <v>305</v>
      </c>
      <c r="AT288" s="81" t="n">
        <v>305</v>
      </c>
      <c r="AU288" s="81" t="n">
        <v>308</v>
      </c>
      <c r="AV288" s="81" t="n">
        <v>309</v>
      </c>
      <c r="AW288" s="81" t="n">
        <v>307</v>
      </c>
      <c r="AX288" s="81" t="n">
        <v>308</v>
      </c>
      <c r="AY288" s="81" t="n">
        <v>309</v>
      </c>
      <c r="AZ288" s="81" t="n">
        <v>307</v>
      </c>
      <c r="BA288" s="81" t="n">
        <v>303</v>
      </c>
      <c r="BB288" s="81" t="n">
        <v>303</v>
      </c>
      <c r="BC288" s="81" t="n">
        <v>304</v>
      </c>
      <c r="BD288" s="81" t="n">
        <v>307</v>
      </c>
      <c r="BE288" s="81" t="n">
        <v>307</v>
      </c>
      <c r="BF288" s="81" t="n">
        <v>307</v>
      </c>
      <c r="BG288" s="81" t="n">
        <v>308</v>
      </c>
      <c r="BH288" s="83" t="inlineStr">
        <is>
          <t>n/a</t>
        </is>
      </c>
      <c r="BI288" s="83" t="inlineStr">
        <is>
          <t>n/a</t>
        </is>
      </c>
      <c r="BJ288" s="81" t="n"/>
      <c r="BK288" s="81" t="n"/>
      <c r="BO288" s="81" t="n">
        <v>63</v>
      </c>
      <c r="BP288" s="80">
        <f>+G288</f>
        <v/>
      </c>
      <c r="BQ288" s="64">
        <f>+K288</f>
        <v/>
      </c>
      <c r="BR288" s="64">
        <f>+O288</f>
        <v/>
      </c>
      <c r="BS288" s="64">
        <f>+R288</f>
        <v/>
      </c>
      <c r="BT288" s="64">
        <f>+W288</f>
        <v/>
      </c>
      <c r="BU288" s="64">
        <f>+AA288</f>
        <v/>
      </c>
      <c r="BV288" s="64">
        <f>+AE288</f>
        <v/>
      </c>
      <c r="BW288" s="64">
        <f>+AI288</f>
        <v/>
      </c>
      <c r="BX288" s="64">
        <f>+AM288</f>
        <v/>
      </c>
      <c r="BY288" s="64">
        <f>+AQ288</f>
        <v/>
      </c>
      <c r="BZ288" s="64">
        <f>+AU288</f>
        <v/>
      </c>
      <c r="CA288" s="64">
        <f>+AY288</f>
        <v/>
      </c>
      <c r="CB288" s="64">
        <f>+BC288</f>
        <v/>
      </c>
      <c r="CC288" s="64">
        <f>+BG288</f>
        <v/>
      </c>
      <c r="CD288" s="64" t="n"/>
    </row>
    <row r="289">
      <c r="B289" t="inlineStr">
        <is>
          <t>Asia-Pacific</t>
        </is>
      </c>
      <c r="D289" s="81" t="n">
        <v>39</v>
      </c>
      <c r="E289" s="81" t="n">
        <v>45</v>
      </c>
      <c r="F289" s="81" t="n">
        <v>54</v>
      </c>
      <c r="G289" s="81" t="n">
        <v>64</v>
      </c>
      <c r="H289" s="81" t="n">
        <v>72</v>
      </c>
      <c r="I289" s="81" t="n">
        <v>85</v>
      </c>
      <c r="J289" s="81" t="n">
        <v>98</v>
      </c>
      <c r="K289" s="81" t="n">
        <v>105</v>
      </c>
      <c r="L289" s="81" t="n">
        <v>119</v>
      </c>
      <c r="M289" s="81" t="n">
        <v>129</v>
      </c>
      <c r="N289" s="81" t="n">
        <v>141</v>
      </c>
      <c r="O289" s="81" t="n">
        <v>153</v>
      </c>
      <c r="P289" s="81" t="n">
        <v>167</v>
      </c>
      <c r="Q289" s="81" t="n">
        <v>181</v>
      </c>
      <c r="R289" s="81" t="n">
        <v>189</v>
      </c>
      <c r="S289" s="81" t="n">
        <v>200</v>
      </c>
      <c r="T289" s="81" t="n">
        <v>216</v>
      </c>
      <c r="U289" s="81" t="n">
        <v>228</v>
      </c>
      <c r="V289" s="81" t="n">
        <v>242</v>
      </c>
      <c r="W289" s="81" t="n">
        <v>253</v>
      </c>
      <c r="X289" s="81" t="n">
        <v>270</v>
      </c>
      <c r="Y289" s="81" t="n">
        <v>284.5</v>
      </c>
      <c r="Z289" s="81" t="n">
        <v>300</v>
      </c>
      <c r="AA289" s="81" t="n">
        <v>309</v>
      </c>
      <c r="AB289" s="81" t="n">
        <v>328.75</v>
      </c>
      <c r="AC289" s="81" t="n">
        <v>346</v>
      </c>
      <c r="AD289" s="81" t="n">
        <v>368</v>
      </c>
      <c r="AE289" s="81" t="n">
        <v>396</v>
      </c>
      <c r="AF289" s="81" t="n">
        <v>427</v>
      </c>
      <c r="AG289" s="81" t="n">
        <v>453</v>
      </c>
      <c r="AH289" s="81" t="n">
        <v>476</v>
      </c>
      <c r="AI289" s="81" t="n">
        <v>499</v>
      </c>
      <c r="AJ289" s="81" t="n">
        <v>529</v>
      </c>
      <c r="AK289" s="81" t="n">
        <v>546</v>
      </c>
      <c r="AL289" s="81" t="n">
        <v>561</v>
      </c>
      <c r="AM289" s="81" t="n">
        <v>577</v>
      </c>
      <c r="AN289" s="81" t="n">
        <v>600</v>
      </c>
      <c r="AO289" s="81" t="n">
        <v>615</v>
      </c>
      <c r="AP289" s="81" t="n">
        <v>627</v>
      </c>
      <c r="AQ289" s="81" t="n">
        <v>641</v>
      </c>
      <c r="AR289" s="81" t="n">
        <v>678</v>
      </c>
      <c r="AS289" s="81" t="n">
        <v>699</v>
      </c>
      <c r="AT289" s="81" t="n">
        <v>727</v>
      </c>
      <c r="AU289" s="81" t="n">
        <v>744</v>
      </c>
      <c r="AV289" s="81" t="n">
        <v>760</v>
      </c>
      <c r="AW289" s="81" t="n">
        <v>788</v>
      </c>
      <c r="AX289" s="81" t="n">
        <v>805</v>
      </c>
      <c r="AY289" s="81" t="n">
        <v>806</v>
      </c>
      <c r="AZ289" s="81" t="n">
        <v>827</v>
      </c>
      <c r="BA289" s="81" t="n">
        <v>836</v>
      </c>
      <c r="BB289" s="81" t="n">
        <v>845</v>
      </c>
      <c r="BC289" s="81" t="n">
        <v>854</v>
      </c>
      <c r="BD289" s="81" t="n">
        <v>873</v>
      </c>
      <c r="BE289" s="81" t="n">
        <v>891</v>
      </c>
      <c r="BF289" s="81" t="n">
        <v>899</v>
      </c>
      <c r="BG289" s="81" t="n">
        <v>914</v>
      </c>
      <c r="BH289" s="83" t="inlineStr">
        <is>
          <t>n/a</t>
        </is>
      </c>
      <c r="BI289" s="83" t="inlineStr">
        <is>
          <t>n/a</t>
        </is>
      </c>
      <c r="BJ289" s="81" t="n"/>
      <c r="BK289" s="81" t="n"/>
      <c r="BO289" s="81" t="n">
        <v>29</v>
      </c>
      <c r="BP289" s="80">
        <f>+G289</f>
        <v/>
      </c>
      <c r="BQ289" s="64">
        <f>+K289</f>
        <v/>
      </c>
      <c r="BR289" s="64">
        <f>+O289</f>
        <v/>
      </c>
      <c r="BS289" s="64">
        <f>+R289</f>
        <v/>
      </c>
      <c r="BT289" s="64">
        <f>+W289</f>
        <v/>
      </c>
      <c r="BU289" s="64">
        <f>+AA289</f>
        <v/>
      </c>
      <c r="BV289" s="64">
        <f>+AE289</f>
        <v/>
      </c>
      <c r="BW289" s="64">
        <f>+AI289</f>
        <v/>
      </c>
      <c r="BX289" s="64">
        <f>+AM289</f>
        <v/>
      </c>
      <c r="BY289" s="64">
        <f>+AQ289</f>
        <v/>
      </c>
      <c r="BZ289" s="64">
        <f>+AU289</f>
        <v/>
      </c>
      <c r="CA289" s="64">
        <f>+AY289</f>
        <v/>
      </c>
      <c r="CB289" s="64">
        <f>+BC289</f>
        <v/>
      </c>
      <c r="CC289" s="64">
        <f>+BG289</f>
        <v/>
      </c>
      <c r="CD289" s="64" t="n"/>
    </row>
    <row r="290" ht="13.5" customHeight="1">
      <c r="B290" t="inlineStr">
        <is>
          <t>Rest of World</t>
        </is>
      </c>
      <c r="D290" s="82" t="n">
        <v>34</v>
      </c>
      <c r="E290" s="82" t="n">
        <v>42</v>
      </c>
      <c r="F290" s="82" t="n">
        <v>53</v>
      </c>
      <c r="G290" s="82" t="n">
        <v>57</v>
      </c>
      <c r="H290" s="82" t="n">
        <v>75</v>
      </c>
      <c r="I290" s="82" t="n">
        <v>88</v>
      </c>
      <c r="J290" s="82" t="n">
        <v>100</v>
      </c>
      <c r="K290" s="82" t="n">
        <v>109</v>
      </c>
      <c r="L290" s="82" t="n">
        <v>126</v>
      </c>
      <c r="M290" s="82" t="n">
        <v>139</v>
      </c>
      <c r="N290" s="82" t="n">
        <v>152</v>
      </c>
      <c r="O290" s="82" t="n">
        <v>161</v>
      </c>
      <c r="P290" s="82" t="n">
        <v>180</v>
      </c>
      <c r="Q290" s="82" t="n">
        <v>195</v>
      </c>
      <c r="R290" s="82" t="n">
        <v>208</v>
      </c>
      <c r="S290" s="82" t="n">
        <v>216</v>
      </c>
      <c r="T290" s="82" t="n">
        <v>233</v>
      </c>
      <c r="U290" s="82" t="n">
        <v>244</v>
      </c>
      <c r="V290" s="82" t="n">
        <v>256</v>
      </c>
      <c r="W290" s="82" t="n">
        <v>263</v>
      </c>
      <c r="X290" s="82" t="n">
        <v>280</v>
      </c>
      <c r="Y290" s="82" t="n">
        <v>291.5</v>
      </c>
      <c r="Z290" s="82" t="n">
        <v>308</v>
      </c>
      <c r="AA290" s="82" t="n">
        <v>319</v>
      </c>
      <c r="AB290" s="82" t="n">
        <v>339.75</v>
      </c>
      <c r="AC290" s="82" t="n">
        <v>355</v>
      </c>
      <c r="AD290" s="82" t="n">
        <v>377</v>
      </c>
      <c r="AE290" s="82" t="n">
        <v>388</v>
      </c>
      <c r="AF290" s="82" t="n">
        <v>408</v>
      </c>
      <c r="AG290" s="82" t="n">
        <v>419</v>
      </c>
      <c r="AH290" s="82" t="n">
        <v>433</v>
      </c>
      <c r="AI290" s="82" t="n">
        <v>441</v>
      </c>
      <c r="AJ290" s="82" t="n">
        <v>453</v>
      </c>
      <c r="AK290" s="82" t="n">
        <v>461</v>
      </c>
      <c r="AL290" s="82" t="n">
        <v>470</v>
      </c>
      <c r="AM290" s="82" t="n">
        <v>478</v>
      </c>
      <c r="AN290" s="82" t="n">
        <v>490</v>
      </c>
      <c r="AO290" s="82" t="n">
        <v>499</v>
      </c>
      <c r="AP290" s="82" t="n">
        <v>519</v>
      </c>
      <c r="AQ290" s="82" t="n">
        <v>532</v>
      </c>
      <c r="AR290" s="82" t="n">
        <v>556</v>
      </c>
      <c r="AS290" s="82" t="n">
        <v>583</v>
      </c>
      <c r="AT290" s="82" t="n">
        <v>593</v>
      </c>
      <c r="AU290" s="82" t="n">
        <v>598</v>
      </c>
      <c r="AV290" s="82" t="n">
        <v>613</v>
      </c>
      <c r="AW290" s="82" t="n">
        <v>618</v>
      </c>
      <c r="AX290" s="82" t="n">
        <v>622</v>
      </c>
      <c r="AY290" s="82" t="n">
        <v>619</v>
      </c>
      <c r="AZ290" s="82" t="n">
        <v>629</v>
      </c>
      <c r="BA290" s="82" t="n">
        <v>631</v>
      </c>
      <c r="BB290" s="82" t="n">
        <v>638</v>
      </c>
      <c r="BC290" s="82" t="n">
        <v>643</v>
      </c>
      <c r="BD290" s="82" t="n">
        <v>657</v>
      </c>
      <c r="BE290" s="82" t="n">
        <v>665</v>
      </c>
      <c r="BF290" s="82" t="n">
        <v>676</v>
      </c>
      <c r="BG290" s="82" t="n">
        <v>683</v>
      </c>
      <c r="BH290" s="85" t="inlineStr">
        <is>
          <t>n/a</t>
        </is>
      </c>
      <c r="BI290" s="85" t="inlineStr">
        <is>
          <t>n/a</t>
        </is>
      </c>
      <c r="BJ290" s="82" t="n"/>
      <c r="BK290" s="82" t="n"/>
      <c r="BO290" s="82" t="n">
        <v>29</v>
      </c>
      <c r="BP290" s="72">
        <f>+G290</f>
        <v/>
      </c>
      <c r="BQ290" s="65">
        <f>+K290</f>
        <v/>
      </c>
      <c r="BR290" s="65">
        <f>+O290</f>
        <v/>
      </c>
      <c r="BS290" s="65">
        <f>+R290</f>
        <v/>
      </c>
      <c r="BT290" s="65">
        <f>+W290</f>
        <v/>
      </c>
      <c r="BU290" s="65">
        <f>+AA290</f>
        <v/>
      </c>
      <c r="BV290" s="65">
        <f>+AE290</f>
        <v/>
      </c>
      <c r="BW290" s="65">
        <f>+AI290</f>
        <v/>
      </c>
      <c r="BX290" s="65">
        <f>+AM290</f>
        <v/>
      </c>
      <c r="BY290" s="65">
        <f>+AQ290</f>
        <v/>
      </c>
      <c r="BZ290" s="65">
        <f>+AU290</f>
        <v/>
      </c>
      <c r="CA290" s="65">
        <f>+AY290</f>
        <v/>
      </c>
      <c r="CB290" s="65">
        <f>+BC290</f>
        <v/>
      </c>
      <c r="CC290" s="65">
        <f>+BG290</f>
        <v/>
      </c>
      <c r="CD290" s="65" t="n"/>
    </row>
    <row r="291" customFormat="1" s="44">
      <c r="B291" s="110" t="inlineStr">
        <is>
          <t>Total Core FB DAUs</t>
        </is>
      </c>
      <c r="D291" s="111">
        <f>SUM(D287:D290)</f>
        <v/>
      </c>
      <c r="E291" s="111">
        <f>SUM(E287:E290)</f>
        <v/>
      </c>
      <c r="F291" s="111">
        <f>SUM(F287:F290)</f>
        <v/>
      </c>
      <c r="G291" s="111">
        <f>SUM(G287:G290)</f>
        <v/>
      </c>
      <c r="H291" s="111">
        <f>SUM(H287:H290)</f>
        <v/>
      </c>
      <c r="I291" s="111">
        <f>SUM(I287:I290)</f>
        <v/>
      </c>
      <c r="J291" s="111">
        <f>SUM(J287:J290)</f>
        <v/>
      </c>
      <c r="K291" s="111">
        <f>SUM(K287:K290)</f>
        <v/>
      </c>
      <c r="L291" s="111">
        <f>SUM(L287:L290)</f>
        <v/>
      </c>
      <c r="M291" s="111">
        <f>SUM(M287:M290)</f>
        <v/>
      </c>
      <c r="N291" s="111">
        <f>SUM(N287:N290)</f>
        <v/>
      </c>
      <c r="O291" s="111">
        <f>SUM(O287:O290)</f>
        <v/>
      </c>
      <c r="P291" s="111">
        <f>SUM(P287:P290)</f>
        <v/>
      </c>
      <c r="Q291" s="111">
        <f>SUM(Q287:Q290)</f>
        <v/>
      </c>
      <c r="R291" s="111">
        <f>SUM(R287:R290)</f>
        <v/>
      </c>
      <c r="S291" s="111">
        <f>SUM(S287:S290)</f>
        <v/>
      </c>
      <c r="T291" s="111">
        <f>SUM(T287:T290)</f>
        <v/>
      </c>
      <c r="U291" s="111">
        <f>SUM(U287:U290)</f>
        <v/>
      </c>
      <c r="V291" s="111">
        <f>SUM(V287:V290)</f>
        <v/>
      </c>
      <c r="W291" s="111">
        <f>SUM(W287:W290)</f>
        <v/>
      </c>
      <c r="X291" s="111">
        <f>SUM(X287:X290)</f>
        <v/>
      </c>
      <c r="Y291" s="111">
        <f>SUM(Y287:Y290)</f>
        <v/>
      </c>
      <c r="Z291" s="111">
        <f>SUM(Z287:Z290)</f>
        <v/>
      </c>
      <c r="AA291" s="111">
        <f>SUM(AA287:AA290)</f>
        <v/>
      </c>
      <c r="AB291" s="111">
        <f>SUM(AB287:AB290)</f>
        <v/>
      </c>
      <c r="AC291" s="111">
        <f>SUM(AC287:AC290)</f>
        <v/>
      </c>
      <c r="AD291" s="111">
        <f>SUM(AD287:AD290)</f>
        <v/>
      </c>
      <c r="AE291" s="111">
        <f>SUM(AE287:AE290)</f>
        <v/>
      </c>
      <c r="AF291" s="111">
        <f>SUM(AF287:AF290)</f>
        <v/>
      </c>
      <c r="AG291" s="111">
        <f>SUM(AG287:AG290)</f>
        <v/>
      </c>
      <c r="AH291" s="111">
        <f>SUM(AH287:AH290)</f>
        <v/>
      </c>
      <c r="AI291" s="111">
        <f>SUM(AI287:AI290)</f>
        <v/>
      </c>
      <c r="AJ291" s="111">
        <f>SUM(AJ287:AJ290)</f>
        <v/>
      </c>
      <c r="AK291" s="111">
        <f>SUM(AK287:AK290)</f>
        <v/>
      </c>
      <c r="AL291" s="111">
        <f>SUM(AL287:AL290)</f>
        <v/>
      </c>
      <c r="AM291" s="111">
        <f>SUM(AM287:AM290)</f>
        <v/>
      </c>
      <c r="AN291" s="111">
        <f>SUM(AN287:AN290)</f>
        <v/>
      </c>
      <c r="AO291" s="111">
        <f>SUM(AO287:AO290)</f>
        <v/>
      </c>
      <c r="AP291" s="111">
        <f>SUM(AP287:AP290)</f>
        <v/>
      </c>
      <c r="AQ291" s="111">
        <f>SUM(AQ287:AQ290)</f>
        <v/>
      </c>
      <c r="AR291" s="111">
        <f>SUM(AR287:AR290)</f>
        <v/>
      </c>
      <c r="AS291" s="111">
        <f>SUM(AS287:AS290)</f>
        <v/>
      </c>
      <c r="AT291" s="111">
        <f>SUM(AT287:AT290)</f>
        <v/>
      </c>
      <c r="AU291" s="111">
        <f>SUM(AU287:AU290)</f>
        <v/>
      </c>
      <c r="AV291" s="111">
        <f>SUM(AV287:AV290)</f>
        <v/>
      </c>
      <c r="AW291" s="111">
        <f>SUM(AW287:AW290)</f>
        <v/>
      </c>
      <c r="AX291" s="111">
        <f>SUM(AX287:AX290)</f>
        <v/>
      </c>
      <c r="AY291" s="111">
        <f>SUM(AY287:AY290)</f>
        <v/>
      </c>
      <c r="AZ291" s="111">
        <f>SUM(AZ287:AZ290)</f>
        <v/>
      </c>
      <c r="BA291" s="111">
        <f>SUM(BA287:BA290)</f>
        <v/>
      </c>
      <c r="BB291" s="111">
        <f>SUM(BB287:BB290)</f>
        <v/>
      </c>
      <c r="BC291" s="111">
        <f>SUM(BC287:BC290)</f>
        <v/>
      </c>
      <c r="BD291" s="111">
        <f>SUM(BD287:BD290)</f>
        <v/>
      </c>
      <c r="BE291" s="111">
        <f>SUM(BE287:BE290)</f>
        <v/>
      </c>
      <c r="BF291" s="111">
        <f>SUM(BF287:BF290)</f>
        <v/>
      </c>
      <c r="BG291" s="111">
        <f>SUM(BG287:BG290)</f>
        <v/>
      </c>
      <c r="BH291" s="212">
        <f>IFERROR(BH287+BH288+BH289+BH290,"n/a")</f>
        <v/>
      </c>
      <c r="BI291" s="212">
        <f>IFERROR(BI287+BI288+BI289+BI290,"n/a")</f>
        <v/>
      </c>
      <c r="BJ291" s="111" t="n"/>
      <c r="BK291" s="111" t="n"/>
      <c r="BO291" s="111">
        <f>SUM(BO287:BO290)</f>
        <v/>
      </c>
      <c r="BP291" s="111">
        <f>SUM(BP287:BP290)</f>
        <v/>
      </c>
      <c r="BQ291" s="111">
        <f>SUM(BQ287:BQ290)</f>
        <v/>
      </c>
      <c r="BR291" s="111">
        <f>SUM(BR287:BR290)</f>
        <v/>
      </c>
      <c r="BS291" s="111">
        <f>SUM(BS287:BS290)</f>
        <v/>
      </c>
      <c r="BT291" s="111">
        <f>SUM(BT287:BT290)</f>
        <v/>
      </c>
      <c r="BU291" s="111">
        <f>SUM(BU287:BU290)</f>
        <v/>
      </c>
      <c r="BV291" s="111">
        <f>SUM(BV287:BV290)</f>
        <v/>
      </c>
      <c r="BW291" s="111">
        <f>SUM(BW287:BW290)</f>
        <v/>
      </c>
      <c r="BX291" s="111">
        <f>SUM(BX287:BX290)</f>
        <v/>
      </c>
      <c r="BY291" s="111">
        <f>SUM(BY287:BY290)</f>
        <v/>
      </c>
      <c r="BZ291" s="111">
        <f>+AU291</f>
        <v/>
      </c>
      <c r="CA291" s="111">
        <f>+AY291</f>
        <v/>
      </c>
      <c r="CB291" s="111">
        <f>+BC291</f>
        <v/>
      </c>
      <c r="CC291" s="111">
        <f>+BG291</f>
        <v/>
      </c>
      <c r="CD291" s="111" t="n"/>
    </row>
    <row r="292">
      <c r="AK292" s="123" t="inlineStr">
        <is>
          <t>Excluding Change ==&gt;</t>
        </is>
      </c>
      <c r="AL292" s="115" t="n">
        <v>1510</v>
      </c>
    </row>
    <row r="293">
      <c r="B293" s="62" t="inlineStr">
        <is>
          <t>Y/Y % Change</t>
        </is>
      </c>
    </row>
    <row r="294" customFormat="1" s="76">
      <c r="B294" s="60" t="inlineStr">
        <is>
          <t>US &amp; Canada</t>
        </is>
      </c>
      <c r="H294" s="304">
        <f>+H287/D287-1</f>
        <v/>
      </c>
      <c r="I294" s="304">
        <f>+I287/E287-1</f>
        <v/>
      </c>
      <c r="J294" s="304">
        <f>+J287/F287-1</f>
        <v/>
      </c>
      <c r="K294" s="304">
        <f>+K287/G287-1</f>
        <v/>
      </c>
      <c r="L294" s="304">
        <f>+L287/H287-1</f>
        <v/>
      </c>
      <c r="M294" s="304">
        <f>+M287/I287-1</f>
        <v/>
      </c>
      <c r="N294" s="304">
        <f>+N287/J287-1</f>
        <v/>
      </c>
      <c r="O294" s="304">
        <f>+O287/K287-1</f>
        <v/>
      </c>
      <c r="P294" s="304">
        <f>+P287/L287-1</f>
        <v/>
      </c>
      <c r="Q294" s="304">
        <f>+Q287/M287-1</f>
        <v/>
      </c>
      <c r="R294" s="304">
        <f>+R287/N287-1</f>
        <v/>
      </c>
      <c r="S294" s="304">
        <f>+S287/O287-1</f>
        <v/>
      </c>
      <c r="T294" s="304">
        <f>+T287/P287-1</f>
        <v/>
      </c>
      <c r="U294" s="304">
        <f>+U287/Q287-1</f>
        <v/>
      </c>
      <c r="V294" s="304">
        <f>+V287/R287-1</f>
        <v/>
      </c>
      <c r="W294" s="304">
        <f>+W287/S287-1</f>
        <v/>
      </c>
      <c r="X294" s="304">
        <f>+X287/T287-1</f>
        <v/>
      </c>
      <c r="Y294" s="304">
        <f>+Y287/U287-1</f>
        <v/>
      </c>
      <c r="Z294" s="304">
        <f>+Z287/V287-1</f>
        <v/>
      </c>
      <c r="AA294" s="304">
        <f>+AA287/W287-1</f>
        <v/>
      </c>
      <c r="AB294" s="304">
        <f>+AB287/X287-1</f>
        <v/>
      </c>
      <c r="AC294" s="304">
        <f>+AC287/Y287-1</f>
        <v/>
      </c>
      <c r="AD294" s="304">
        <f>+AD287/Z287-1</f>
        <v/>
      </c>
      <c r="AE294" s="304">
        <f>+AE287/AA287-1</f>
        <v/>
      </c>
      <c r="AF294" s="304">
        <f>+AF287/AB287-1</f>
        <v/>
      </c>
      <c r="AG294" s="304">
        <f>+AG287/AC287-1</f>
        <v/>
      </c>
      <c r="AH294" s="304">
        <f>+AH287/AD287-1</f>
        <v/>
      </c>
      <c r="AI294" s="304">
        <f>+AI287/AE287-1</f>
        <v/>
      </c>
      <c r="AJ294" s="304">
        <f>+AJ287/AF287-1</f>
        <v/>
      </c>
      <c r="AK294" s="304">
        <f>+AK287/AG287-1</f>
        <v/>
      </c>
      <c r="AL294" s="304">
        <f>+AL287/AH287-1</f>
        <v/>
      </c>
      <c r="AM294" s="304">
        <f>+AM287/AI287-1</f>
        <v/>
      </c>
      <c r="AN294" s="304">
        <f>+AN287/AJ287-1</f>
        <v/>
      </c>
      <c r="AO294" s="304">
        <f>+AO287/AK287-1</f>
        <v/>
      </c>
      <c r="AP294" s="304">
        <f>+AP287/AL287-1</f>
        <v/>
      </c>
      <c r="AQ294" s="304">
        <f>+AQ287/AM287-1</f>
        <v/>
      </c>
      <c r="AR294" s="304">
        <f>+AR287/AN287-1</f>
        <v/>
      </c>
      <c r="AS294" s="304">
        <f>+AS287/AO287-1</f>
        <v/>
      </c>
      <c r="AT294" s="304">
        <f>+AT287/AP287-1</f>
        <v/>
      </c>
      <c r="AU294" s="304">
        <f>+AU287/AQ287-1</f>
        <v/>
      </c>
      <c r="AV294" s="304">
        <f>+AV287/AR287-1</f>
        <v/>
      </c>
      <c r="AW294" s="304">
        <f>+AW287/AS287-1</f>
        <v/>
      </c>
      <c r="AX294" s="304">
        <f>+AX287/AT287-1</f>
        <v/>
      </c>
      <c r="AY294" s="304">
        <f>+AY287/AU287-1</f>
        <v/>
      </c>
      <c r="AZ294" s="304">
        <f>+AZ287/AV287-1</f>
        <v/>
      </c>
      <c r="BA294" s="304">
        <f>+BA287/AW287-1</f>
        <v/>
      </c>
      <c r="BB294" s="304">
        <f>+BB287/AX287-1</f>
        <v/>
      </c>
      <c r="BC294" s="304">
        <f>+BC287/AY287-1</f>
        <v/>
      </c>
      <c r="BD294" s="304">
        <f>+BD287/AZ287-1</f>
        <v/>
      </c>
      <c r="BE294" s="304">
        <f>+BE287/BA287-1</f>
        <v/>
      </c>
      <c r="BF294" s="304">
        <f>+BF287/BB287-1</f>
        <v/>
      </c>
      <c r="BG294" s="304">
        <f>+BG287/BC287-1</f>
        <v/>
      </c>
      <c r="BH294" s="320">
        <f>+IFERROR(BH287/BD287-1,"n/a")</f>
        <v/>
      </c>
      <c r="BI294" s="320">
        <f>+IFERROR(BI287/BE287-1,"n/a")</f>
        <v/>
      </c>
      <c r="BJ294" s="304" t="n"/>
      <c r="BK294" s="304" t="n"/>
      <c r="BL294" s="304" t="n"/>
      <c r="BM294" s="304" t="n"/>
      <c r="BN294" s="304" t="n"/>
      <c r="BO294" s="304" t="n"/>
      <c r="BP294" s="304">
        <f>+BP287/BO287-1</f>
        <v/>
      </c>
      <c r="BQ294" s="304">
        <f>+BQ287/BP287-1</f>
        <v/>
      </c>
      <c r="BR294" s="304">
        <f>+BR287/BQ287-1</f>
        <v/>
      </c>
      <c r="BS294" s="304">
        <f>+BS287/BR287-1</f>
        <v/>
      </c>
      <c r="BT294" s="304">
        <f>+BT287/BS287-1</f>
        <v/>
      </c>
      <c r="BU294" s="304">
        <f>+BU287/BT287-1</f>
        <v/>
      </c>
      <c r="BV294" s="304">
        <f>+BV287/BU287-1</f>
        <v/>
      </c>
      <c r="BW294" s="304">
        <f>+BW287/BV287-1</f>
        <v/>
      </c>
      <c r="BX294" s="304">
        <f>+BX287/BW287-1</f>
        <v/>
      </c>
      <c r="BY294" s="304">
        <f>+BY287/BX287-1</f>
        <v/>
      </c>
      <c r="BZ294" s="304">
        <f>+BZ287/BY287-1</f>
        <v/>
      </c>
      <c r="CA294" s="304">
        <f>+CA287/BZ287-1</f>
        <v/>
      </c>
      <c r="CB294" s="304">
        <f>+CB287/CA287-1</f>
        <v/>
      </c>
      <c r="CC294" s="304">
        <f>+CC287/CB287-1</f>
        <v/>
      </c>
      <c r="CD294" s="304" t="n"/>
    </row>
    <row r="295" customFormat="1" s="76">
      <c r="B295" s="60" t="inlineStr">
        <is>
          <t>Europe</t>
        </is>
      </c>
      <c r="H295" s="304">
        <f>+H288/D288-1</f>
        <v/>
      </c>
      <c r="I295" s="304">
        <f>+I288/E288-1</f>
        <v/>
      </c>
      <c r="J295" s="304">
        <f>+J288/F288-1</f>
        <v/>
      </c>
      <c r="K295" s="304">
        <f>+K288/G288-1</f>
        <v/>
      </c>
      <c r="L295" s="304">
        <f>+L288/H288-1</f>
        <v/>
      </c>
      <c r="M295" s="304">
        <f>+M288/I288-1</f>
        <v/>
      </c>
      <c r="N295" s="304">
        <f>+N288/J288-1</f>
        <v/>
      </c>
      <c r="O295" s="304">
        <f>+O288/K288-1</f>
        <v/>
      </c>
      <c r="P295" s="304">
        <f>+P288/L288-1</f>
        <v/>
      </c>
      <c r="Q295" s="304">
        <f>+Q288/M288-1</f>
        <v/>
      </c>
      <c r="R295" s="304">
        <f>+R288/N288-1</f>
        <v/>
      </c>
      <c r="S295" s="304">
        <f>+S288/O288-1</f>
        <v/>
      </c>
      <c r="T295" s="304">
        <f>+T288/P288-1</f>
        <v/>
      </c>
      <c r="U295" s="304">
        <f>+U288/Q288-1</f>
        <v/>
      </c>
      <c r="V295" s="304">
        <f>+V288/R288-1</f>
        <v/>
      </c>
      <c r="W295" s="304">
        <f>+W288/S288-1</f>
        <v/>
      </c>
      <c r="X295" s="304">
        <f>+X288/T288-1</f>
        <v/>
      </c>
      <c r="Y295" s="304">
        <f>+Y288/U288-1</f>
        <v/>
      </c>
      <c r="Z295" s="304">
        <f>+Z288/V288-1</f>
        <v/>
      </c>
      <c r="AA295" s="304">
        <f>+AA288/W288-1</f>
        <v/>
      </c>
      <c r="AB295" s="304">
        <f>+AB288/X288-1</f>
        <v/>
      </c>
      <c r="AC295" s="304">
        <f>+AC288/Y288-1</f>
        <v/>
      </c>
      <c r="AD295" s="304">
        <f>+AD288/Z288-1</f>
        <v/>
      </c>
      <c r="AE295" s="304">
        <f>+AE288/AA288-1</f>
        <v/>
      </c>
      <c r="AF295" s="304">
        <f>+AF288/AB288-1</f>
        <v/>
      </c>
      <c r="AG295" s="304">
        <f>+AG288/AC288-1</f>
        <v/>
      </c>
      <c r="AH295" s="304">
        <f>+AH288/AD288-1</f>
        <v/>
      </c>
      <c r="AI295" s="304">
        <f>+AI288/AE288-1</f>
        <v/>
      </c>
      <c r="AJ295" s="304">
        <f>+AJ288/AF288-1</f>
        <v/>
      </c>
      <c r="AK295" s="304">
        <f>+AK288/AG288-1</f>
        <v/>
      </c>
      <c r="AL295" s="304">
        <f>+AL288/AH288-1</f>
        <v/>
      </c>
      <c r="AM295" s="304">
        <f>+AM288/AI288-1</f>
        <v/>
      </c>
      <c r="AN295" s="304">
        <f>+AN288/AJ288-1</f>
        <v/>
      </c>
      <c r="AO295" s="304">
        <f>+AO288/AK288-1</f>
        <v/>
      </c>
      <c r="AP295" s="304">
        <f>+AP288/AL288-1</f>
        <v/>
      </c>
      <c r="AQ295" s="304">
        <f>+AQ288/AM288-1</f>
        <v/>
      </c>
      <c r="AR295" s="304">
        <f>+AR288/AN288-1</f>
        <v/>
      </c>
      <c r="AS295" s="304">
        <f>+AS288/AO288-1</f>
        <v/>
      </c>
      <c r="AT295" s="304">
        <f>+AT288/AP288-1</f>
        <v/>
      </c>
      <c r="AU295" s="304">
        <f>+AU288/AQ288-1</f>
        <v/>
      </c>
      <c r="AV295" s="304">
        <f>+AV288/AR288-1</f>
        <v/>
      </c>
      <c r="AW295" s="304">
        <f>+AW288/AS288-1</f>
        <v/>
      </c>
      <c r="AX295" s="304">
        <f>+AX288/AT288-1</f>
        <v/>
      </c>
      <c r="AY295" s="304">
        <f>+AY288/AU288-1</f>
        <v/>
      </c>
      <c r="AZ295" s="304">
        <f>+AZ288/AV288-1</f>
        <v/>
      </c>
      <c r="BA295" s="304">
        <f>+BA288/AW288-1</f>
        <v/>
      </c>
      <c r="BB295" s="304">
        <f>+BB288/AX288-1</f>
        <v/>
      </c>
      <c r="BC295" s="304">
        <f>+BC288/AY288-1</f>
        <v/>
      </c>
      <c r="BD295" s="304">
        <f>+BD288/AZ288-1</f>
        <v/>
      </c>
      <c r="BE295" s="304">
        <f>+BE288/BA288-1</f>
        <v/>
      </c>
      <c r="BF295" s="304">
        <f>+BF288/BB288-1</f>
        <v/>
      </c>
      <c r="BG295" s="304">
        <f>+BG288/BC288-1</f>
        <v/>
      </c>
      <c r="BH295" s="320">
        <f>+IFERROR(BH288/BD288-1,"n/a")</f>
        <v/>
      </c>
      <c r="BI295" s="320">
        <f>+IFERROR(BI288/BE288-1,"n/a")</f>
        <v/>
      </c>
      <c r="BJ295" s="304" t="n"/>
      <c r="BK295" s="304" t="n"/>
      <c r="BL295" s="304" t="n"/>
      <c r="BM295" s="304" t="n"/>
      <c r="BN295" s="304" t="n"/>
      <c r="BO295" s="304" t="n"/>
      <c r="BP295" s="304">
        <f>+BP288/BO288-1</f>
        <v/>
      </c>
      <c r="BQ295" s="304">
        <f>+BQ288/BP288-1</f>
        <v/>
      </c>
      <c r="BR295" s="304">
        <f>+BR288/BQ288-1</f>
        <v/>
      </c>
      <c r="BS295" s="304">
        <f>+BS288/BR288-1</f>
        <v/>
      </c>
      <c r="BT295" s="304">
        <f>+BT288/BS288-1</f>
        <v/>
      </c>
      <c r="BU295" s="304">
        <f>+BU288/BT288-1</f>
        <v/>
      </c>
      <c r="BV295" s="304">
        <f>+BV288/BU288-1</f>
        <v/>
      </c>
      <c r="BW295" s="304">
        <f>+BW288/BV288-1</f>
        <v/>
      </c>
      <c r="BX295" s="304">
        <f>+BX288/BW288-1</f>
        <v/>
      </c>
      <c r="BY295" s="304">
        <f>+BY288/BX288-1</f>
        <v/>
      </c>
      <c r="BZ295" s="304">
        <f>+BZ288/BY288-1</f>
        <v/>
      </c>
      <c r="CA295" s="304">
        <f>+CA288/BZ288-1</f>
        <v/>
      </c>
      <c r="CB295" s="304">
        <f>+CB288/CA288-1</f>
        <v/>
      </c>
      <c r="CC295" s="304">
        <f>+CC288/CB288-1</f>
        <v/>
      </c>
      <c r="CD295" s="304" t="n"/>
    </row>
    <row r="296" customFormat="1" s="76">
      <c r="B296" s="60" t="inlineStr">
        <is>
          <t>Asia-Pacific</t>
        </is>
      </c>
      <c r="H296" s="304">
        <f>+H289/D289-1</f>
        <v/>
      </c>
      <c r="I296" s="304">
        <f>+I289/E289-1</f>
        <v/>
      </c>
      <c r="J296" s="304">
        <f>+J289/F289-1</f>
        <v/>
      </c>
      <c r="K296" s="304">
        <f>+K289/G289-1</f>
        <v/>
      </c>
      <c r="L296" s="304">
        <f>+L289/H289-1</f>
        <v/>
      </c>
      <c r="M296" s="304">
        <f>+M289/I289-1</f>
        <v/>
      </c>
      <c r="N296" s="304">
        <f>+N289/J289-1</f>
        <v/>
      </c>
      <c r="O296" s="304">
        <f>+O289/K289-1</f>
        <v/>
      </c>
      <c r="P296" s="304">
        <f>+P289/L289-1</f>
        <v/>
      </c>
      <c r="Q296" s="304">
        <f>+Q289/M289-1</f>
        <v/>
      </c>
      <c r="R296" s="304">
        <f>+R289/N289-1</f>
        <v/>
      </c>
      <c r="S296" s="304">
        <f>+S289/O289-1</f>
        <v/>
      </c>
      <c r="T296" s="304">
        <f>+T289/P289-1</f>
        <v/>
      </c>
      <c r="U296" s="304">
        <f>+U289/Q289-1</f>
        <v/>
      </c>
      <c r="V296" s="304">
        <f>+V289/R289-1</f>
        <v/>
      </c>
      <c r="W296" s="304">
        <f>+W289/S289-1</f>
        <v/>
      </c>
      <c r="X296" s="304">
        <f>+X289/T289-1</f>
        <v/>
      </c>
      <c r="Y296" s="304">
        <f>+Y289/U289-1</f>
        <v/>
      </c>
      <c r="Z296" s="304">
        <f>+Z289/V289-1</f>
        <v/>
      </c>
      <c r="AA296" s="304">
        <f>+AA289/W289-1</f>
        <v/>
      </c>
      <c r="AB296" s="304">
        <f>+AB289/X289-1</f>
        <v/>
      </c>
      <c r="AC296" s="304">
        <f>+AC289/Y289-1</f>
        <v/>
      </c>
      <c r="AD296" s="304">
        <f>+AD289/Z289-1</f>
        <v/>
      </c>
      <c r="AE296" s="304">
        <f>+AE289/AA289-1</f>
        <v/>
      </c>
      <c r="AF296" s="304">
        <f>+AF289/AB289-1</f>
        <v/>
      </c>
      <c r="AG296" s="304">
        <f>+AG289/AC289-1</f>
        <v/>
      </c>
      <c r="AH296" s="304">
        <f>+AH289/AD289-1</f>
        <v/>
      </c>
      <c r="AI296" s="304">
        <f>+AI289/AE289-1</f>
        <v/>
      </c>
      <c r="AJ296" s="304">
        <f>+AJ289/AF289-1</f>
        <v/>
      </c>
      <c r="AK296" s="304">
        <f>+AK289/AG289-1</f>
        <v/>
      </c>
      <c r="AL296" s="304">
        <f>+AL289/AH289-1</f>
        <v/>
      </c>
      <c r="AM296" s="304">
        <f>+AM289/AI289-1</f>
        <v/>
      </c>
      <c r="AN296" s="304">
        <f>+AN289/AJ289-1</f>
        <v/>
      </c>
      <c r="AO296" s="304">
        <f>+AO289/AK289-1</f>
        <v/>
      </c>
      <c r="AP296" s="304">
        <f>+AP289/AL289-1</f>
        <v/>
      </c>
      <c r="AQ296" s="304">
        <f>+AQ289/AM289-1</f>
        <v/>
      </c>
      <c r="AR296" s="304">
        <f>+AR289/AN289-1</f>
        <v/>
      </c>
      <c r="AS296" s="304">
        <f>+AS289/AO289-1</f>
        <v/>
      </c>
      <c r="AT296" s="304">
        <f>+AT289/AP289-1</f>
        <v/>
      </c>
      <c r="AU296" s="304">
        <f>+AU289/AQ289-1</f>
        <v/>
      </c>
      <c r="AV296" s="304">
        <f>+AV289/AR289-1</f>
        <v/>
      </c>
      <c r="AW296" s="304">
        <f>+AW289/AS289-1</f>
        <v/>
      </c>
      <c r="AX296" s="304">
        <f>+AX289/AT289-1</f>
        <v/>
      </c>
      <c r="AY296" s="304">
        <f>+AY289/AU289-1</f>
        <v/>
      </c>
      <c r="AZ296" s="304">
        <f>+AZ289/AV289-1</f>
        <v/>
      </c>
      <c r="BA296" s="304">
        <f>+BA289/AW289-1</f>
        <v/>
      </c>
      <c r="BB296" s="304">
        <f>+BB289/AX289-1</f>
        <v/>
      </c>
      <c r="BC296" s="304">
        <f>+BC289/AY289-1</f>
        <v/>
      </c>
      <c r="BD296" s="304">
        <f>+BD289/AZ289-1</f>
        <v/>
      </c>
      <c r="BE296" s="304">
        <f>+BE289/BA289-1</f>
        <v/>
      </c>
      <c r="BF296" s="304">
        <f>+BF289/BB289-1</f>
        <v/>
      </c>
      <c r="BG296" s="304">
        <f>+BG289/BC289-1</f>
        <v/>
      </c>
      <c r="BH296" s="320">
        <f>+IFERROR(BH289/BD289-1,"n/a")</f>
        <v/>
      </c>
      <c r="BI296" s="320">
        <f>+IFERROR(BI289/BE289-1,"n/a")</f>
        <v/>
      </c>
      <c r="BJ296" s="304" t="n"/>
      <c r="BK296" s="304" t="n"/>
      <c r="BL296" s="304" t="n"/>
      <c r="BM296" s="304" t="n"/>
      <c r="BN296" s="304" t="n"/>
      <c r="BO296" s="304" t="n"/>
      <c r="BP296" s="304">
        <f>+BP289/BO289-1</f>
        <v/>
      </c>
      <c r="BQ296" s="304">
        <f>+BQ289/BP289-1</f>
        <v/>
      </c>
      <c r="BR296" s="304">
        <f>+BR289/BQ289-1</f>
        <v/>
      </c>
      <c r="BS296" s="304">
        <f>+BS289/BR289-1</f>
        <v/>
      </c>
      <c r="BT296" s="304">
        <f>+BT289/BS289-1</f>
        <v/>
      </c>
      <c r="BU296" s="304">
        <f>+BU289/BT289-1</f>
        <v/>
      </c>
      <c r="BV296" s="304">
        <f>+BV289/BU289-1</f>
        <v/>
      </c>
      <c r="BW296" s="304">
        <f>+BW289/BV289-1</f>
        <v/>
      </c>
      <c r="BX296" s="304">
        <f>+BX289/BW289-1</f>
        <v/>
      </c>
      <c r="BY296" s="304">
        <f>+BY289/BX289-1</f>
        <v/>
      </c>
      <c r="BZ296" s="304">
        <f>+BZ289/BY289-1</f>
        <v/>
      </c>
      <c r="CA296" s="304">
        <f>+CA289/BZ289-1</f>
        <v/>
      </c>
      <c r="CB296" s="304">
        <f>+CB289/CA289-1</f>
        <v/>
      </c>
      <c r="CC296" s="304">
        <f>+CC289/CB289-1</f>
        <v/>
      </c>
      <c r="CD296" s="304" t="n"/>
    </row>
    <row r="297" ht="13.5" customFormat="1" customHeight="1" s="76">
      <c r="B297" s="60" t="inlineStr">
        <is>
          <t>Rest of World</t>
        </is>
      </c>
      <c r="H297" s="313">
        <f>+H290/D290-1</f>
        <v/>
      </c>
      <c r="I297" s="313">
        <f>+I290/E290-1</f>
        <v/>
      </c>
      <c r="J297" s="313">
        <f>+J290/F290-1</f>
        <v/>
      </c>
      <c r="K297" s="313">
        <f>+K290/G290-1</f>
        <v/>
      </c>
      <c r="L297" s="313">
        <f>+L290/H290-1</f>
        <v/>
      </c>
      <c r="M297" s="313">
        <f>+M290/I290-1</f>
        <v/>
      </c>
      <c r="N297" s="313">
        <f>+N290/J290-1</f>
        <v/>
      </c>
      <c r="O297" s="313">
        <f>+O290/K290-1</f>
        <v/>
      </c>
      <c r="P297" s="313">
        <f>+P290/L290-1</f>
        <v/>
      </c>
      <c r="Q297" s="313">
        <f>+Q290/M290-1</f>
        <v/>
      </c>
      <c r="R297" s="313">
        <f>+R290/N290-1</f>
        <v/>
      </c>
      <c r="S297" s="313">
        <f>+S290/O290-1</f>
        <v/>
      </c>
      <c r="T297" s="313">
        <f>+T290/P290-1</f>
        <v/>
      </c>
      <c r="U297" s="313">
        <f>+U290/Q290-1</f>
        <v/>
      </c>
      <c r="V297" s="313">
        <f>+V290/R290-1</f>
        <v/>
      </c>
      <c r="W297" s="313">
        <f>+W290/S290-1</f>
        <v/>
      </c>
      <c r="X297" s="313">
        <f>+X290/T290-1</f>
        <v/>
      </c>
      <c r="Y297" s="313">
        <f>+Y290/U290-1</f>
        <v/>
      </c>
      <c r="Z297" s="313">
        <f>+Z290/V290-1</f>
        <v/>
      </c>
      <c r="AA297" s="313">
        <f>+AA290/W290-1</f>
        <v/>
      </c>
      <c r="AB297" s="313">
        <f>+AB290/X290-1</f>
        <v/>
      </c>
      <c r="AC297" s="313">
        <f>+AC290/Y290-1</f>
        <v/>
      </c>
      <c r="AD297" s="313">
        <f>+AD290/Z290-1</f>
        <v/>
      </c>
      <c r="AE297" s="313">
        <f>+AE290/AA290-1</f>
        <v/>
      </c>
      <c r="AF297" s="313">
        <f>+AF290/AB290-1</f>
        <v/>
      </c>
      <c r="AG297" s="313">
        <f>+AG290/AC290-1</f>
        <v/>
      </c>
      <c r="AH297" s="313">
        <f>+AH290/AD290-1</f>
        <v/>
      </c>
      <c r="AI297" s="313">
        <f>+AI290/AE290-1</f>
        <v/>
      </c>
      <c r="AJ297" s="313">
        <f>+AJ290/AF290-1</f>
        <v/>
      </c>
      <c r="AK297" s="313">
        <f>+AK290/AG290-1</f>
        <v/>
      </c>
      <c r="AL297" s="313">
        <f>+AL290/AH290-1</f>
        <v/>
      </c>
      <c r="AM297" s="313">
        <f>+AM290/AI290-1</f>
        <v/>
      </c>
      <c r="AN297" s="313">
        <f>+AN290/AJ290-1</f>
        <v/>
      </c>
      <c r="AO297" s="313">
        <f>+AO290/AK290-1</f>
        <v/>
      </c>
      <c r="AP297" s="313">
        <f>+AP290/AL290-1</f>
        <v/>
      </c>
      <c r="AQ297" s="313">
        <f>+AQ290/AM290-1</f>
        <v/>
      </c>
      <c r="AR297" s="313">
        <f>+AR290/AN290-1</f>
        <v/>
      </c>
      <c r="AS297" s="313">
        <f>+AS290/AO290-1</f>
        <v/>
      </c>
      <c r="AT297" s="313">
        <f>+AT290/AP290-1</f>
        <v/>
      </c>
      <c r="AU297" s="313">
        <f>+AU290/AQ290-1</f>
        <v/>
      </c>
      <c r="AV297" s="313">
        <f>+AV290/AR290-1</f>
        <v/>
      </c>
      <c r="AW297" s="313">
        <f>+AW290/AS290-1</f>
        <v/>
      </c>
      <c r="AX297" s="313">
        <f>+AX290/AT290-1</f>
        <v/>
      </c>
      <c r="AY297" s="313">
        <f>+AY290/AU290-1</f>
        <v/>
      </c>
      <c r="AZ297" s="313">
        <f>+AZ290/AV290-1</f>
        <v/>
      </c>
      <c r="BA297" s="313">
        <f>+BA290/AW290-1</f>
        <v/>
      </c>
      <c r="BB297" s="313">
        <f>+BB290/AX290-1</f>
        <v/>
      </c>
      <c r="BC297" s="313">
        <f>+BC290/AY290-1</f>
        <v/>
      </c>
      <c r="BD297" s="313">
        <f>+BD290/AZ290-1</f>
        <v/>
      </c>
      <c r="BE297" s="313">
        <f>+BE290/BA290-1</f>
        <v/>
      </c>
      <c r="BF297" s="313">
        <f>+BF290/BB290-1</f>
        <v/>
      </c>
      <c r="BG297" s="313">
        <f>+BG290/BC290-1</f>
        <v/>
      </c>
      <c r="BH297" s="317">
        <f>+IFERROR(BH290/BD290-1,"n/a")</f>
        <v/>
      </c>
      <c r="BI297" s="317">
        <f>+IFERROR(BI290/BE290-1,"n/a")</f>
        <v/>
      </c>
      <c r="BJ297" s="313" t="n"/>
      <c r="BK297" s="313" t="n"/>
      <c r="BL297" s="313" t="n"/>
      <c r="BM297" s="313" t="n"/>
      <c r="BN297" s="313" t="n"/>
      <c r="BO297" s="313" t="n"/>
      <c r="BP297" s="313">
        <f>+BP290/BO290-1</f>
        <v/>
      </c>
      <c r="BQ297" s="313">
        <f>+BQ290/BP290-1</f>
        <v/>
      </c>
      <c r="BR297" s="313">
        <f>+BR290/BQ290-1</f>
        <v/>
      </c>
      <c r="BS297" s="313">
        <f>+BS290/BR290-1</f>
        <v/>
      </c>
      <c r="BT297" s="313">
        <f>+BT290/BS290-1</f>
        <v/>
      </c>
      <c r="BU297" s="313">
        <f>+BU290/BT290-1</f>
        <v/>
      </c>
      <c r="BV297" s="313">
        <f>+BV290/BU290-1</f>
        <v/>
      </c>
      <c r="BW297" s="313">
        <f>+BW290/BV290-1</f>
        <v/>
      </c>
      <c r="BX297" s="313">
        <f>+BX290/BW290-1</f>
        <v/>
      </c>
      <c r="BY297" s="313">
        <f>+BY290/BX290-1</f>
        <v/>
      </c>
      <c r="BZ297" s="313">
        <f>+BZ290/BY290-1</f>
        <v/>
      </c>
      <c r="CA297" s="313">
        <f>+CA290/BZ290-1</f>
        <v/>
      </c>
      <c r="CB297" s="313">
        <f>+CB290/CA290-1</f>
        <v/>
      </c>
      <c r="CC297" s="313">
        <f>+CC290/CB290-1</f>
        <v/>
      </c>
      <c r="CD297" s="313" t="n"/>
    </row>
    <row r="298" customFormat="1" s="76">
      <c r="B298" s="101" t="inlineStr">
        <is>
          <t>Total Core FB DAUs</t>
        </is>
      </c>
      <c r="D298" s="57" t="n"/>
      <c r="E298" s="57" t="n"/>
      <c r="F298" s="57" t="n"/>
      <c r="G298" s="57" t="n"/>
      <c r="H298" s="304">
        <f>+H291/D291-1</f>
        <v/>
      </c>
      <c r="I298" s="304">
        <f>+I291/E291-1</f>
        <v/>
      </c>
      <c r="J298" s="304">
        <f>+J291/F291-1</f>
        <v/>
      </c>
      <c r="K298" s="304">
        <f>+K291/G291-1</f>
        <v/>
      </c>
      <c r="L298" s="304">
        <f>+L291/H291-1</f>
        <v/>
      </c>
      <c r="M298" s="304">
        <f>+M291/I291-1</f>
        <v/>
      </c>
      <c r="N298" s="304">
        <f>+N291/J291-1</f>
        <v/>
      </c>
      <c r="O298" s="304">
        <f>+O291/K291-1</f>
        <v/>
      </c>
      <c r="P298" s="304">
        <f>+P291/L291-1</f>
        <v/>
      </c>
      <c r="Q298" s="304">
        <f>+Q291/M291-1</f>
        <v/>
      </c>
      <c r="R298" s="304">
        <f>+R291/N291-1</f>
        <v/>
      </c>
      <c r="S298" s="304">
        <f>+S291/O291-1</f>
        <v/>
      </c>
      <c r="T298" s="304">
        <f>+T291/P291-1</f>
        <v/>
      </c>
      <c r="U298" s="304">
        <f>+U291/Q291-1</f>
        <v/>
      </c>
      <c r="V298" s="304">
        <f>+V291/R291-1</f>
        <v/>
      </c>
      <c r="W298" s="304">
        <f>+W291/S291-1</f>
        <v/>
      </c>
      <c r="X298" s="304">
        <f>+X291/T291-1</f>
        <v/>
      </c>
      <c r="Y298" s="304">
        <f>+Y291/U291-1</f>
        <v/>
      </c>
      <c r="Z298" s="304">
        <f>+Z291/V291-1</f>
        <v/>
      </c>
      <c r="AA298" s="304">
        <f>+AA291/W291-1</f>
        <v/>
      </c>
      <c r="AB298" s="304">
        <f>+AB291/X291-1</f>
        <v/>
      </c>
      <c r="AC298" s="304">
        <f>+AC291/Y291-1</f>
        <v/>
      </c>
      <c r="AD298" s="304">
        <f>+AD291/Z291-1</f>
        <v/>
      </c>
      <c r="AE298" s="304">
        <f>+AE291/AA291-1</f>
        <v/>
      </c>
      <c r="AF298" s="304">
        <f>+AF291/AB291-1</f>
        <v/>
      </c>
      <c r="AG298" s="304">
        <f>+AG291/AC291-1</f>
        <v/>
      </c>
      <c r="AH298" s="304">
        <f>+AH291/AD291-1</f>
        <v/>
      </c>
      <c r="AI298" s="304">
        <f>+AI291/AE291-1</f>
        <v/>
      </c>
      <c r="AJ298" s="304">
        <f>+AJ291/AF291-1</f>
        <v/>
      </c>
      <c r="AK298" s="304">
        <f>+AK291/AG291-1</f>
        <v/>
      </c>
      <c r="AL298" s="304">
        <f>+AL291/AH291-1</f>
        <v/>
      </c>
      <c r="AM298" s="304">
        <f>+AM291/AI291-1</f>
        <v/>
      </c>
      <c r="AN298" s="304">
        <f>+AN291/AJ291-1</f>
        <v/>
      </c>
      <c r="AO298" s="304">
        <f>+AO291/AK291-1</f>
        <v/>
      </c>
      <c r="AP298" s="304">
        <f>+AP291/AL291-1</f>
        <v/>
      </c>
      <c r="AQ298" s="304">
        <f>+AQ291/AM291-1</f>
        <v/>
      </c>
      <c r="AR298" s="304">
        <f>+AR291/AN291-1</f>
        <v/>
      </c>
      <c r="AS298" s="304">
        <f>+AS291/AO291-1</f>
        <v/>
      </c>
      <c r="AT298" s="304">
        <f>+AT291/AP291-1</f>
        <v/>
      </c>
      <c r="AU298" s="304">
        <f>+AU291/AQ291-1</f>
        <v/>
      </c>
      <c r="AV298" s="304">
        <f>+AV291/AR291-1</f>
        <v/>
      </c>
      <c r="AW298" s="304">
        <f>+AW291/AS291-1</f>
        <v/>
      </c>
      <c r="AX298" s="304">
        <f>+AX291/AT291-1</f>
        <v/>
      </c>
      <c r="AY298" s="304">
        <f>+AY291/AU291-1</f>
        <v/>
      </c>
      <c r="AZ298" s="304">
        <f>+AZ291/AV291-1</f>
        <v/>
      </c>
      <c r="BA298" s="304">
        <f>+BA291/AW291-1</f>
        <v/>
      </c>
      <c r="BB298" s="304">
        <f>+BB291/AX291-1</f>
        <v/>
      </c>
      <c r="BC298" s="304">
        <f>+BC291/AY291-1</f>
        <v/>
      </c>
      <c r="BD298" s="304">
        <f>+BD291/AZ291-1</f>
        <v/>
      </c>
      <c r="BE298" s="304">
        <f>+BE291/BA291-1</f>
        <v/>
      </c>
      <c r="BF298" s="304">
        <f>+BF291/BB291-1</f>
        <v/>
      </c>
      <c r="BG298" s="304">
        <f>+BG291/BC291-1</f>
        <v/>
      </c>
      <c r="BH298" s="320">
        <f>+IFERROR(BH291/BD291-1,"n/a")</f>
        <v/>
      </c>
      <c r="BI298" s="320">
        <f>+IFERROR(BI291/BE291-1,"n/a")</f>
        <v/>
      </c>
      <c r="BJ298" s="304" t="n"/>
      <c r="BK298" s="304" t="n"/>
      <c r="BL298" s="304" t="n"/>
      <c r="BM298" s="304" t="n"/>
      <c r="BN298" s="304" t="n"/>
      <c r="BO298" s="304" t="n"/>
      <c r="BP298" s="304">
        <f>+BP291/BO291-1</f>
        <v/>
      </c>
      <c r="BQ298" s="304">
        <f>+BQ291/BP291-1</f>
        <v/>
      </c>
      <c r="BR298" s="304">
        <f>+BR291/BQ291-1</f>
        <v/>
      </c>
      <c r="BS298" s="304">
        <f>+BS291/BR291-1</f>
        <v/>
      </c>
      <c r="BT298" s="304">
        <f>+BT291/BS291-1</f>
        <v/>
      </c>
      <c r="BU298" s="304">
        <f>+BU291/BT291-1</f>
        <v/>
      </c>
      <c r="BV298" s="304">
        <f>+BV291/BU291-1</f>
        <v/>
      </c>
      <c r="BW298" s="304">
        <f>+BW291/BV291-1</f>
        <v/>
      </c>
      <c r="BX298" s="304">
        <f>+BX291/BW291-1</f>
        <v/>
      </c>
      <c r="BY298" s="304">
        <f>+BY291/BX291-1</f>
        <v/>
      </c>
      <c r="BZ298" s="304">
        <f>+BZ291/BY291-1</f>
        <v/>
      </c>
      <c r="CA298" s="304">
        <f>+CA291/BZ291-1</f>
        <v/>
      </c>
      <c r="CB298" s="304">
        <f>+CB291/CA291-1</f>
        <v/>
      </c>
      <c r="CC298" s="304">
        <f>+CC291/CB291-1</f>
        <v/>
      </c>
      <c r="CD298" s="304" t="n"/>
    </row>
    <row r="299">
      <c r="AK299" s="123" t="inlineStr">
        <is>
          <t>Excluding Change ==&gt;</t>
        </is>
      </c>
      <c r="AL299" s="304">
        <f>+AL292/AH291-1</f>
        <v/>
      </c>
    </row>
    <row r="300">
      <c r="B300" s="62" t="inlineStr">
        <is>
          <t>Q/Q % Change</t>
        </is>
      </c>
    </row>
    <row r="301" customFormat="1" s="76">
      <c r="B301" s="60" t="inlineStr">
        <is>
          <t>US &amp; Canada</t>
        </is>
      </c>
      <c r="E301" s="304">
        <f>+E287/D287-1</f>
        <v/>
      </c>
      <c r="F301" s="304">
        <f>+F287/E287-1</f>
        <v/>
      </c>
      <c r="G301" s="304">
        <f>+G287/F287-1</f>
        <v/>
      </c>
      <c r="H301" s="304">
        <f>+H287/G287-1</f>
        <v/>
      </c>
      <c r="I301" s="304">
        <f>+I287/H287-1</f>
        <v/>
      </c>
      <c r="J301" s="304">
        <f>+J287/I287-1</f>
        <v/>
      </c>
      <c r="K301" s="304">
        <f>+K287/J287-1</f>
        <v/>
      </c>
      <c r="L301" s="304">
        <f>+L287/K287-1</f>
        <v/>
      </c>
      <c r="M301" s="304">
        <f>+M287/L287-1</f>
        <v/>
      </c>
      <c r="N301" s="304">
        <f>+N287/M287-1</f>
        <v/>
      </c>
      <c r="O301" s="304">
        <f>+O287/N287-1</f>
        <v/>
      </c>
      <c r="P301" s="304">
        <f>+P287/O287-1</f>
        <v/>
      </c>
      <c r="Q301" s="304">
        <f>+Q287/P287-1</f>
        <v/>
      </c>
      <c r="R301" s="304">
        <f>+R287/Q287-1</f>
        <v/>
      </c>
      <c r="S301" s="304">
        <f>+S287/R287-1</f>
        <v/>
      </c>
      <c r="T301" s="304">
        <f>+T287/S287-1</f>
        <v/>
      </c>
      <c r="U301" s="304">
        <f>+U287/T287-1</f>
        <v/>
      </c>
      <c r="V301" s="304">
        <f>+V287/U287-1</f>
        <v/>
      </c>
      <c r="W301" s="304">
        <f>+W287/V287-1</f>
        <v/>
      </c>
      <c r="X301" s="304">
        <f>+X287/W287-1</f>
        <v/>
      </c>
      <c r="Y301" s="304">
        <f>+Y287/X287-1</f>
        <v/>
      </c>
      <c r="Z301" s="304">
        <f>+Z287/Y287-1</f>
        <v/>
      </c>
      <c r="AA301" s="304">
        <f>+AA287/Z287-1</f>
        <v/>
      </c>
      <c r="AB301" s="304">
        <f>+AB287/AA287-1</f>
        <v/>
      </c>
      <c r="AC301" s="304">
        <f>+AC287/AB287-1</f>
        <v/>
      </c>
      <c r="AD301" s="304">
        <f>+AD287/AC287-1</f>
        <v/>
      </c>
      <c r="AE301" s="304">
        <f>+AE287/AD287-1</f>
        <v/>
      </c>
      <c r="AF301" s="304">
        <f>+AF287/AE287-1</f>
        <v/>
      </c>
      <c r="AG301" s="304">
        <f>+AG287/AF287-1</f>
        <v/>
      </c>
      <c r="AH301" s="304">
        <f>+AH287/AG287-1</f>
        <v/>
      </c>
      <c r="AI301" s="304">
        <f>+AI287/AH287-1</f>
        <v/>
      </c>
      <c r="AJ301" s="304">
        <f>+AJ287/AI287-1</f>
        <v/>
      </c>
      <c r="AK301" s="304">
        <f>+AK287/AJ287-1</f>
        <v/>
      </c>
      <c r="AL301" s="304">
        <f>+AL287/AK287-1</f>
        <v/>
      </c>
      <c r="AM301" s="304">
        <f>+AM287/AL287-1</f>
        <v/>
      </c>
      <c r="AN301" s="304">
        <f>+AN287/AM287-1</f>
        <v/>
      </c>
      <c r="AO301" s="304">
        <f>+AO287/AN287-1</f>
        <v/>
      </c>
      <c r="AP301" s="304">
        <f>+AP287/AO287-1</f>
        <v/>
      </c>
      <c r="AQ301" s="304">
        <f>+AQ287/AP287-1</f>
        <v/>
      </c>
      <c r="AR301" s="304">
        <f>+AR287/AQ287-1</f>
        <v/>
      </c>
      <c r="AS301" s="304">
        <f>+AS287/AR287-1</f>
        <v/>
      </c>
      <c r="AT301" s="304">
        <f>+AT287/AS287-1</f>
        <v/>
      </c>
      <c r="AU301" s="304">
        <f>+AU287/AT287-1</f>
        <v/>
      </c>
      <c r="AV301" s="304">
        <f>+AV287/AU287-1</f>
        <v/>
      </c>
      <c r="AW301" s="304">
        <f>+AW287/AV287-1</f>
        <v/>
      </c>
      <c r="AX301" s="304">
        <f>+AX287/AW287-1</f>
        <v/>
      </c>
      <c r="AY301" s="304">
        <f>+AY287/AX287-1</f>
        <v/>
      </c>
      <c r="AZ301" s="304">
        <f>+AZ287/AY287-1</f>
        <v/>
      </c>
      <c r="BA301" s="304">
        <f>+BA287/AZ287-1</f>
        <v/>
      </c>
      <c r="BB301" s="304">
        <f>+BB287/BA287-1</f>
        <v/>
      </c>
      <c r="BC301" s="304">
        <f>+BC287/BB287-1</f>
        <v/>
      </c>
      <c r="BD301" s="304">
        <f>+BD287/BC287-1</f>
        <v/>
      </c>
      <c r="BE301" s="304">
        <f>+BE287/BD287-1</f>
        <v/>
      </c>
      <c r="BF301" s="304">
        <f>+BF287/BE287-1</f>
        <v/>
      </c>
      <c r="BG301" s="304">
        <f>+BG287/BF287-1</f>
        <v/>
      </c>
      <c r="BH301" s="320">
        <f>+IFERROR(BH287/BG287-1,"n/a")</f>
        <v/>
      </c>
      <c r="BI301" s="320">
        <f>+IFERROR(BI287/BH287-1,"n/a")</f>
        <v/>
      </c>
      <c r="BJ301" s="304" t="n"/>
      <c r="BK301" s="304" t="n"/>
    </row>
    <row r="302" customFormat="1" s="76">
      <c r="B302" s="60" t="inlineStr">
        <is>
          <t>Europe</t>
        </is>
      </c>
      <c r="E302" s="304">
        <f>+E288/D288-1</f>
        <v/>
      </c>
      <c r="F302" s="304">
        <f>+F288/E288-1</f>
        <v/>
      </c>
      <c r="G302" s="304">
        <f>+G288/F288-1</f>
        <v/>
      </c>
      <c r="H302" s="304">
        <f>+H288/G288-1</f>
        <v/>
      </c>
      <c r="I302" s="304">
        <f>+I288/H288-1</f>
        <v/>
      </c>
      <c r="J302" s="304">
        <f>+J288/I288-1</f>
        <v/>
      </c>
      <c r="K302" s="304">
        <f>+K288/J288-1</f>
        <v/>
      </c>
      <c r="L302" s="304">
        <f>+L288/K288-1</f>
        <v/>
      </c>
      <c r="M302" s="304">
        <f>+M288/L288-1</f>
        <v/>
      </c>
      <c r="N302" s="304">
        <f>+N288/M288-1</f>
        <v/>
      </c>
      <c r="O302" s="304">
        <f>+O288/N288-1</f>
        <v/>
      </c>
      <c r="P302" s="304">
        <f>+P288/O288-1</f>
        <v/>
      </c>
      <c r="Q302" s="304">
        <f>+Q288/P288-1</f>
        <v/>
      </c>
      <c r="R302" s="304">
        <f>+R288/Q288-1</f>
        <v/>
      </c>
      <c r="S302" s="304">
        <f>+S288/R288-1</f>
        <v/>
      </c>
      <c r="T302" s="304">
        <f>+T288/S288-1</f>
        <v/>
      </c>
      <c r="U302" s="304">
        <f>+U288/T288-1</f>
        <v/>
      </c>
      <c r="V302" s="304">
        <f>+V288/U288-1</f>
        <v/>
      </c>
      <c r="W302" s="304">
        <f>+W288/V288-1</f>
        <v/>
      </c>
      <c r="X302" s="304">
        <f>+X288/W288-1</f>
        <v/>
      </c>
      <c r="Y302" s="304">
        <f>+Y288/X288-1</f>
        <v/>
      </c>
      <c r="Z302" s="304">
        <f>+Z288/Y288-1</f>
        <v/>
      </c>
      <c r="AA302" s="304">
        <f>+AA288/Z288-1</f>
        <v/>
      </c>
      <c r="AB302" s="304">
        <f>+AB288/AA288-1</f>
        <v/>
      </c>
      <c r="AC302" s="304">
        <f>+AC288/AB288-1</f>
        <v/>
      </c>
      <c r="AD302" s="304">
        <f>+AD288/AC288-1</f>
        <v/>
      </c>
      <c r="AE302" s="304">
        <f>+AE288/AD288-1</f>
        <v/>
      </c>
      <c r="AF302" s="304">
        <f>+AF288/AE288-1</f>
        <v/>
      </c>
      <c r="AG302" s="304">
        <f>+AG288/AF288-1</f>
        <v/>
      </c>
      <c r="AH302" s="304">
        <f>+AH288/AG288-1</f>
        <v/>
      </c>
      <c r="AI302" s="304">
        <f>+AI288/AH288-1</f>
        <v/>
      </c>
      <c r="AJ302" s="304">
        <f>+AJ288/AI288-1</f>
        <v/>
      </c>
      <c r="AK302" s="304">
        <f>+AK288/AJ288-1</f>
        <v/>
      </c>
      <c r="AL302" s="304">
        <f>+AL288/AK288-1</f>
        <v/>
      </c>
      <c r="AM302" s="304">
        <f>+AM288/AL288-1</f>
        <v/>
      </c>
      <c r="AN302" s="304">
        <f>+AN288/AM288-1</f>
        <v/>
      </c>
      <c r="AO302" s="304">
        <f>+AO288/AN288-1</f>
        <v/>
      </c>
      <c r="AP302" s="304">
        <f>+AP288/AO288-1</f>
        <v/>
      </c>
      <c r="AQ302" s="304">
        <f>+AQ288/AP288-1</f>
        <v/>
      </c>
      <c r="AR302" s="304">
        <f>+AR288/AQ288-1</f>
        <v/>
      </c>
      <c r="AS302" s="304">
        <f>+AS288/AR288-1</f>
        <v/>
      </c>
      <c r="AT302" s="304">
        <f>+AT288/AS288-1</f>
        <v/>
      </c>
      <c r="AU302" s="304">
        <f>+AU288/AT288-1</f>
        <v/>
      </c>
      <c r="AV302" s="304">
        <f>+AV288/AU288-1</f>
        <v/>
      </c>
      <c r="AW302" s="304">
        <f>+AW288/AV288-1</f>
        <v/>
      </c>
      <c r="AX302" s="304">
        <f>+AX288/AW288-1</f>
        <v/>
      </c>
      <c r="AY302" s="304">
        <f>+AY288/AX288-1</f>
        <v/>
      </c>
      <c r="AZ302" s="304">
        <f>+AZ288/AY288-1</f>
        <v/>
      </c>
      <c r="BA302" s="304">
        <f>+BA288/AZ288-1</f>
        <v/>
      </c>
      <c r="BB302" s="304">
        <f>+BB288/BA288-1</f>
        <v/>
      </c>
      <c r="BC302" s="304">
        <f>+BC288/BB288-1</f>
        <v/>
      </c>
      <c r="BD302" s="304">
        <f>+BD288/BC288-1</f>
        <v/>
      </c>
      <c r="BE302" s="304">
        <f>+BE288/BD288-1</f>
        <v/>
      </c>
      <c r="BF302" s="304">
        <f>+BF288/BE288-1</f>
        <v/>
      </c>
      <c r="BG302" s="304">
        <f>+BG288/BF288-1</f>
        <v/>
      </c>
      <c r="BH302" s="320">
        <f>+IFERROR(BH288/BG288-1,"n/a")</f>
        <v/>
      </c>
      <c r="BI302" s="320">
        <f>+IFERROR(BI288/BH288-1,"n/a")</f>
        <v/>
      </c>
      <c r="BJ302" s="304" t="n"/>
      <c r="BK302" s="304" t="n"/>
    </row>
    <row r="303" customFormat="1" s="76">
      <c r="B303" s="60" t="inlineStr">
        <is>
          <t>Asia-Pacific</t>
        </is>
      </c>
      <c r="E303" s="304">
        <f>+E289/D289-1</f>
        <v/>
      </c>
      <c r="F303" s="304">
        <f>+F289/E289-1</f>
        <v/>
      </c>
      <c r="G303" s="304">
        <f>+G289/F289-1</f>
        <v/>
      </c>
      <c r="H303" s="304">
        <f>+H289/G289-1</f>
        <v/>
      </c>
      <c r="I303" s="304">
        <f>+I289/H289-1</f>
        <v/>
      </c>
      <c r="J303" s="304">
        <f>+J289/I289-1</f>
        <v/>
      </c>
      <c r="K303" s="304">
        <f>+K289/J289-1</f>
        <v/>
      </c>
      <c r="L303" s="304">
        <f>+L289/K289-1</f>
        <v/>
      </c>
      <c r="M303" s="304">
        <f>+M289/L289-1</f>
        <v/>
      </c>
      <c r="N303" s="304">
        <f>+N289/M289-1</f>
        <v/>
      </c>
      <c r="O303" s="304">
        <f>+O289/N289-1</f>
        <v/>
      </c>
      <c r="P303" s="304">
        <f>+P289/O289-1</f>
        <v/>
      </c>
      <c r="Q303" s="304">
        <f>+Q289/P289-1</f>
        <v/>
      </c>
      <c r="R303" s="304">
        <f>+R289/Q289-1</f>
        <v/>
      </c>
      <c r="S303" s="304">
        <f>+S289/R289-1</f>
        <v/>
      </c>
      <c r="T303" s="304">
        <f>+T289/S289-1</f>
        <v/>
      </c>
      <c r="U303" s="304">
        <f>+U289/T289-1</f>
        <v/>
      </c>
      <c r="V303" s="304">
        <f>+V289/U289-1</f>
        <v/>
      </c>
      <c r="W303" s="304">
        <f>+W289/V289-1</f>
        <v/>
      </c>
      <c r="X303" s="304">
        <f>+X289/W289-1</f>
        <v/>
      </c>
      <c r="Y303" s="304">
        <f>+Y289/X289-1</f>
        <v/>
      </c>
      <c r="Z303" s="304">
        <f>+Z289/Y289-1</f>
        <v/>
      </c>
      <c r="AA303" s="304">
        <f>+AA289/Z289-1</f>
        <v/>
      </c>
      <c r="AB303" s="304">
        <f>+AB289/AA289-1</f>
        <v/>
      </c>
      <c r="AC303" s="304">
        <f>+AC289/AB289-1</f>
        <v/>
      </c>
      <c r="AD303" s="304">
        <f>+AD289/AC289-1</f>
        <v/>
      </c>
      <c r="AE303" s="304">
        <f>+AE289/AD289-1</f>
        <v/>
      </c>
      <c r="AF303" s="304">
        <f>+AF289/AE289-1</f>
        <v/>
      </c>
      <c r="AG303" s="304">
        <f>+AG289/AF289-1</f>
        <v/>
      </c>
      <c r="AH303" s="304">
        <f>+AH289/AG289-1</f>
        <v/>
      </c>
      <c r="AI303" s="304">
        <f>+AI289/AH289-1</f>
        <v/>
      </c>
      <c r="AJ303" s="304">
        <f>+AJ289/AI289-1</f>
        <v/>
      </c>
      <c r="AK303" s="304">
        <f>+AK289/AJ289-1</f>
        <v/>
      </c>
      <c r="AL303" s="304">
        <f>+AL289/AK289-1</f>
        <v/>
      </c>
      <c r="AM303" s="304">
        <f>+AM289/AL289-1</f>
        <v/>
      </c>
      <c r="AN303" s="304">
        <f>+AN289/AM289-1</f>
        <v/>
      </c>
      <c r="AO303" s="304">
        <f>+AO289/AN289-1</f>
        <v/>
      </c>
      <c r="AP303" s="304">
        <f>+AP289/AO289-1</f>
        <v/>
      </c>
      <c r="AQ303" s="304">
        <f>+AQ289/AP289-1</f>
        <v/>
      </c>
      <c r="AR303" s="304">
        <f>+AR289/AQ289-1</f>
        <v/>
      </c>
      <c r="AS303" s="304">
        <f>+AS289/AR289-1</f>
        <v/>
      </c>
      <c r="AT303" s="304">
        <f>+AT289/AS289-1</f>
        <v/>
      </c>
      <c r="AU303" s="304">
        <f>+AU289/AT289-1</f>
        <v/>
      </c>
      <c r="AV303" s="304">
        <f>+AV289/AU289-1</f>
        <v/>
      </c>
      <c r="AW303" s="304">
        <f>+AW289/AV289-1</f>
        <v/>
      </c>
      <c r="AX303" s="304">
        <f>+AX289/AW289-1</f>
        <v/>
      </c>
      <c r="AY303" s="304">
        <f>+AY289/AX289-1</f>
        <v/>
      </c>
      <c r="AZ303" s="304">
        <f>+AZ289/AY289-1</f>
        <v/>
      </c>
      <c r="BA303" s="304">
        <f>+BA289/AZ289-1</f>
        <v/>
      </c>
      <c r="BB303" s="304">
        <f>+BB289/BA289-1</f>
        <v/>
      </c>
      <c r="BC303" s="304">
        <f>+BC289/BB289-1</f>
        <v/>
      </c>
      <c r="BD303" s="304">
        <f>+BD289/BC289-1</f>
        <v/>
      </c>
      <c r="BE303" s="304">
        <f>+BE289/BD289-1</f>
        <v/>
      </c>
      <c r="BF303" s="304">
        <f>+BF289/BE289-1</f>
        <v/>
      </c>
      <c r="BG303" s="304">
        <f>+BG289/BF289-1</f>
        <v/>
      </c>
      <c r="BH303" s="320">
        <f>+IFERROR(BH289/BG289-1,"n/a")</f>
        <v/>
      </c>
      <c r="BI303" s="320">
        <f>+IFERROR(BI289/BH289-1,"n/a")</f>
        <v/>
      </c>
      <c r="BJ303" s="304" t="n"/>
      <c r="BK303" s="304" t="n"/>
    </row>
    <row r="304" ht="13.5" customFormat="1" customHeight="1" s="76">
      <c r="B304" s="60" t="inlineStr">
        <is>
          <t>Rest of World</t>
        </is>
      </c>
      <c r="E304" s="313">
        <f>+E290/D290-1</f>
        <v/>
      </c>
      <c r="F304" s="313">
        <f>+F290/E290-1</f>
        <v/>
      </c>
      <c r="G304" s="313">
        <f>+G290/F290-1</f>
        <v/>
      </c>
      <c r="H304" s="313">
        <f>+H290/G290-1</f>
        <v/>
      </c>
      <c r="I304" s="313">
        <f>+I290/H290-1</f>
        <v/>
      </c>
      <c r="J304" s="313">
        <f>+J290/I290-1</f>
        <v/>
      </c>
      <c r="K304" s="313">
        <f>+K290/J290-1</f>
        <v/>
      </c>
      <c r="L304" s="313">
        <f>+L290/K290-1</f>
        <v/>
      </c>
      <c r="M304" s="313">
        <f>+M290/L290-1</f>
        <v/>
      </c>
      <c r="N304" s="313">
        <f>+N290/M290-1</f>
        <v/>
      </c>
      <c r="O304" s="313">
        <f>+O290/N290-1</f>
        <v/>
      </c>
      <c r="P304" s="313">
        <f>+P290/O290-1</f>
        <v/>
      </c>
      <c r="Q304" s="313">
        <f>+Q290/P290-1</f>
        <v/>
      </c>
      <c r="R304" s="313">
        <f>+R290/Q290-1</f>
        <v/>
      </c>
      <c r="S304" s="313">
        <f>+S290/R290-1</f>
        <v/>
      </c>
      <c r="T304" s="313">
        <f>+T290/S290-1</f>
        <v/>
      </c>
      <c r="U304" s="313">
        <f>+U290/T290-1</f>
        <v/>
      </c>
      <c r="V304" s="313">
        <f>+V290/U290-1</f>
        <v/>
      </c>
      <c r="W304" s="313">
        <f>+W290/V290-1</f>
        <v/>
      </c>
      <c r="X304" s="313">
        <f>+X290/W290-1</f>
        <v/>
      </c>
      <c r="Y304" s="313">
        <f>+Y290/X290-1</f>
        <v/>
      </c>
      <c r="Z304" s="313">
        <f>+Z290/Y290-1</f>
        <v/>
      </c>
      <c r="AA304" s="313">
        <f>+AA290/Z290-1</f>
        <v/>
      </c>
      <c r="AB304" s="313">
        <f>+AB290/AA290-1</f>
        <v/>
      </c>
      <c r="AC304" s="313">
        <f>+AC290/AB290-1</f>
        <v/>
      </c>
      <c r="AD304" s="313">
        <f>+AD290/AC290-1</f>
        <v/>
      </c>
      <c r="AE304" s="313">
        <f>+AE290/AD290-1</f>
        <v/>
      </c>
      <c r="AF304" s="313">
        <f>+AF290/AE290-1</f>
        <v/>
      </c>
      <c r="AG304" s="313">
        <f>+AG290/AF290-1</f>
        <v/>
      </c>
      <c r="AH304" s="313">
        <f>+AH290/AG290-1</f>
        <v/>
      </c>
      <c r="AI304" s="313">
        <f>+AI290/AH290-1</f>
        <v/>
      </c>
      <c r="AJ304" s="313">
        <f>+AJ290/AI290-1</f>
        <v/>
      </c>
      <c r="AK304" s="313">
        <f>+AK290/AJ290-1</f>
        <v/>
      </c>
      <c r="AL304" s="313">
        <f>+AL290/AK290-1</f>
        <v/>
      </c>
      <c r="AM304" s="313">
        <f>+AM290/AL290-1</f>
        <v/>
      </c>
      <c r="AN304" s="313">
        <f>+AN290/AM290-1</f>
        <v/>
      </c>
      <c r="AO304" s="313">
        <f>+AO290/AN290-1</f>
        <v/>
      </c>
      <c r="AP304" s="313">
        <f>+AP290/AO290-1</f>
        <v/>
      </c>
      <c r="AQ304" s="313">
        <f>+AQ290/AP290-1</f>
        <v/>
      </c>
      <c r="AR304" s="313">
        <f>+AR290/AQ290-1</f>
        <v/>
      </c>
      <c r="AS304" s="313">
        <f>+AS290/AR290-1</f>
        <v/>
      </c>
      <c r="AT304" s="313">
        <f>+AT290/AS290-1</f>
        <v/>
      </c>
      <c r="AU304" s="313">
        <f>+AU290/AT290-1</f>
        <v/>
      </c>
      <c r="AV304" s="313">
        <f>+AV290/AU290-1</f>
        <v/>
      </c>
      <c r="AW304" s="313">
        <f>+AW290/AV290-1</f>
        <v/>
      </c>
      <c r="AX304" s="313">
        <f>+AX290/AW290-1</f>
        <v/>
      </c>
      <c r="AY304" s="313">
        <f>+AY290/AX290-1</f>
        <v/>
      </c>
      <c r="AZ304" s="313">
        <f>+AZ290/AY290-1</f>
        <v/>
      </c>
      <c r="BA304" s="313">
        <f>+BA290/AZ290-1</f>
        <v/>
      </c>
      <c r="BB304" s="313">
        <f>+BB290/BA290-1</f>
        <v/>
      </c>
      <c r="BC304" s="313">
        <f>+BC290/BB290-1</f>
        <v/>
      </c>
      <c r="BD304" s="313">
        <f>+BD290/BC290-1</f>
        <v/>
      </c>
      <c r="BE304" s="313">
        <f>+BE290/BD290-1</f>
        <v/>
      </c>
      <c r="BF304" s="313">
        <f>+BF290/BE290-1</f>
        <v/>
      </c>
      <c r="BG304" s="313">
        <f>+BG290/BF290-1</f>
        <v/>
      </c>
      <c r="BH304" s="317">
        <f>+IFERROR(BH290/BG290-1,"n/a")</f>
        <v/>
      </c>
      <c r="BI304" s="317">
        <f>+IFERROR(BI290/BH290-1,"n/a")</f>
        <v/>
      </c>
      <c r="BJ304" s="313" t="n"/>
      <c r="BK304" s="313" t="n"/>
    </row>
    <row r="305" customFormat="1" s="76">
      <c r="B305" s="101" t="inlineStr">
        <is>
          <t>Total Core FB DAUs</t>
        </is>
      </c>
      <c r="E305" s="304">
        <f>+E291/D291-1</f>
        <v/>
      </c>
      <c r="F305" s="304">
        <f>+F291/E291-1</f>
        <v/>
      </c>
      <c r="G305" s="304">
        <f>+G291/F291-1</f>
        <v/>
      </c>
      <c r="H305" s="304">
        <f>+H291/G291-1</f>
        <v/>
      </c>
      <c r="I305" s="304">
        <f>+I291/H291-1</f>
        <v/>
      </c>
      <c r="J305" s="304">
        <f>+J291/I291-1</f>
        <v/>
      </c>
      <c r="K305" s="304">
        <f>+K291/J291-1</f>
        <v/>
      </c>
      <c r="L305" s="304">
        <f>+L291/K291-1</f>
        <v/>
      </c>
      <c r="M305" s="304">
        <f>+M291/L291-1</f>
        <v/>
      </c>
      <c r="N305" s="304">
        <f>+N291/M291-1</f>
        <v/>
      </c>
      <c r="O305" s="304">
        <f>+O291/N291-1</f>
        <v/>
      </c>
      <c r="P305" s="304">
        <f>+P291/O291-1</f>
        <v/>
      </c>
      <c r="Q305" s="304">
        <f>+Q291/P291-1</f>
        <v/>
      </c>
      <c r="R305" s="304">
        <f>+R291/Q291-1</f>
        <v/>
      </c>
      <c r="S305" s="304">
        <f>+S291/R291-1</f>
        <v/>
      </c>
      <c r="T305" s="304">
        <f>+T291/S291-1</f>
        <v/>
      </c>
      <c r="U305" s="304">
        <f>+U291/T291-1</f>
        <v/>
      </c>
      <c r="V305" s="304">
        <f>+V291/U291-1</f>
        <v/>
      </c>
      <c r="W305" s="304">
        <f>+W291/V291-1</f>
        <v/>
      </c>
      <c r="X305" s="304">
        <f>+X291/W291-1</f>
        <v/>
      </c>
      <c r="Y305" s="304">
        <f>+Y291/X291-1</f>
        <v/>
      </c>
      <c r="Z305" s="304">
        <f>+Z291/Y291-1</f>
        <v/>
      </c>
      <c r="AA305" s="304">
        <f>+AA291/Z291-1</f>
        <v/>
      </c>
      <c r="AB305" s="304">
        <f>+AB291/AA291-1</f>
        <v/>
      </c>
      <c r="AC305" s="304">
        <f>+AC291/AB291-1</f>
        <v/>
      </c>
      <c r="AD305" s="304">
        <f>+AD291/AC291-1</f>
        <v/>
      </c>
      <c r="AE305" s="304">
        <f>+AE291/AD291-1</f>
        <v/>
      </c>
      <c r="AF305" s="304">
        <f>+AF291/AE291-1</f>
        <v/>
      </c>
      <c r="AG305" s="304">
        <f>+AG291/AF291-1</f>
        <v/>
      </c>
      <c r="AH305" s="304">
        <f>+AH291/AG291-1</f>
        <v/>
      </c>
      <c r="AI305" s="304">
        <f>+AI291/AH291-1</f>
        <v/>
      </c>
      <c r="AJ305" s="304">
        <f>+AJ291/AI291-1</f>
        <v/>
      </c>
      <c r="AK305" s="304">
        <f>+AK291/AJ291-1</f>
        <v/>
      </c>
      <c r="AL305" s="304">
        <f>+AL291/AK291-1</f>
        <v/>
      </c>
      <c r="AM305" s="304">
        <f>+AM291/AL291-1</f>
        <v/>
      </c>
      <c r="AN305" s="304">
        <f>+AN291/AM291-1</f>
        <v/>
      </c>
      <c r="AO305" s="304">
        <f>+AO291/AN291-1</f>
        <v/>
      </c>
      <c r="AP305" s="304">
        <f>+AP291/AO291-1</f>
        <v/>
      </c>
      <c r="AQ305" s="304">
        <f>+AQ291/AP291-1</f>
        <v/>
      </c>
      <c r="AR305" s="304">
        <f>+AR291/AQ291-1</f>
        <v/>
      </c>
      <c r="AS305" s="304">
        <f>+AS291/AR291-1</f>
        <v/>
      </c>
      <c r="AT305" s="304">
        <f>+AT291/AS291-1</f>
        <v/>
      </c>
      <c r="AU305" s="304">
        <f>+AU291/AT291-1</f>
        <v/>
      </c>
      <c r="AV305" s="304">
        <f>+AV291/AU291-1</f>
        <v/>
      </c>
      <c r="AW305" s="304">
        <f>+AW291/AV291-1</f>
        <v/>
      </c>
      <c r="AX305" s="304">
        <f>+AX291/AW291-1</f>
        <v/>
      </c>
      <c r="AY305" s="304">
        <f>+AY291/AX291-1</f>
        <v/>
      </c>
      <c r="AZ305" s="304">
        <f>+AZ291/AY291-1</f>
        <v/>
      </c>
      <c r="BA305" s="304">
        <f>+BA291/AZ291-1</f>
        <v/>
      </c>
      <c r="BB305" s="304">
        <f>+BB291/BA291-1</f>
        <v/>
      </c>
      <c r="BC305" s="304">
        <f>+BC291/BB291-1</f>
        <v/>
      </c>
      <c r="BD305" s="304">
        <f>+BD291/BC291-1</f>
        <v/>
      </c>
      <c r="BE305" s="304">
        <f>+BE291/BD291-1</f>
        <v/>
      </c>
      <c r="BF305" s="304">
        <f>+BF291/BE291-1</f>
        <v/>
      </c>
      <c r="BG305" s="304">
        <f>+BG291/BF291-1</f>
        <v/>
      </c>
      <c r="BH305" s="320">
        <f>+IFERROR(BH291/BG291-1,"n/a")</f>
        <v/>
      </c>
      <c r="BI305" s="320">
        <f>+IFERROR(BI291/BH291-1,"n/a")</f>
        <v/>
      </c>
      <c r="BJ305" s="304" t="n"/>
      <c r="BK305" s="304" t="n"/>
    </row>
    <row r="306">
      <c r="AK306" s="123" t="inlineStr">
        <is>
          <t>Excluding Change ==&gt;</t>
        </is>
      </c>
      <c r="AL306" s="304">
        <f>+AL292/AK291-1</f>
        <v/>
      </c>
    </row>
    <row r="307">
      <c r="B307" s="54" t="inlineStr">
        <is>
          <t>Core FB MAUs</t>
        </is>
      </c>
    </row>
    <row r="308">
      <c r="B308" t="inlineStr">
        <is>
          <t>US &amp; Canada</t>
        </is>
      </c>
      <c r="D308" s="81" t="n">
        <v>130</v>
      </c>
      <c r="E308" s="81" t="n">
        <v>137</v>
      </c>
      <c r="F308" s="81" t="n">
        <v>144</v>
      </c>
      <c r="G308" s="81" t="n">
        <v>154</v>
      </c>
      <c r="H308" s="81" t="n">
        <v>163</v>
      </c>
      <c r="I308" s="81" t="n">
        <v>169</v>
      </c>
      <c r="J308" s="81" t="n">
        <v>176</v>
      </c>
      <c r="K308" s="81" t="n">
        <v>179</v>
      </c>
      <c r="L308" s="81" t="n">
        <v>183</v>
      </c>
      <c r="M308" s="81" t="n">
        <v>186</v>
      </c>
      <c r="N308" s="81" t="n">
        <v>189</v>
      </c>
      <c r="O308" s="81" t="n">
        <v>193</v>
      </c>
      <c r="P308" s="81" t="n">
        <v>195</v>
      </c>
      <c r="Q308" s="81" t="n">
        <v>198</v>
      </c>
      <c r="R308" s="81" t="n">
        <v>199</v>
      </c>
      <c r="S308" s="81" t="n">
        <v>201</v>
      </c>
      <c r="T308" s="81" t="n">
        <v>202</v>
      </c>
      <c r="U308" s="81" t="n">
        <v>204</v>
      </c>
      <c r="V308" s="81" t="n">
        <v>206</v>
      </c>
      <c r="W308" s="81" t="n">
        <v>208</v>
      </c>
      <c r="X308" s="81" t="n">
        <v>210</v>
      </c>
      <c r="Y308" s="81" t="n">
        <v>213</v>
      </c>
      <c r="Z308" s="81" t="n">
        <v>217</v>
      </c>
      <c r="AA308" s="81" t="n">
        <v>219</v>
      </c>
      <c r="AB308" s="81" t="n">
        <v>222</v>
      </c>
      <c r="AC308" s="81" t="n">
        <v>226</v>
      </c>
      <c r="AD308" s="81" t="n">
        <v>229</v>
      </c>
      <c r="AE308" s="81" t="n">
        <v>231</v>
      </c>
      <c r="AF308" s="81" t="n">
        <v>234</v>
      </c>
      <c r="AG308" s="81" t="n">
        <v>236</v>
      </c>
      <c r="AH308" s="81" t="n">
        <v>239</v>
      </c>
      <c r="AI308" s="81" t="n">
        <v>239</v>
      </c>
      <c r="AJ308" s="81" t="n">
        <v>241</v>
      </c>
      <c r="AK308" s="81" t="n">
        <v>241</v>
      </c>
      <c r="AL308" s="81" t="n">
        <v>242</v>
      </c>
      <c r="AM308" s="81" t="n">
        <v>242</v>
      </c>
      <c r="AN308" s="81" t="n">
        <v>243</v>
      </c>
      <c r="AO308" s="81" t="n">
        <v>244</v>
      </c>
      <c r="AP308" s="81" t="n">
        <v>247</v>
      </c>
      <c r="AQ308" s="81" t="n">
        <v>248</v>
      </c>
      <c r="AR308" s="81" t="n">
        <v>253</v>
      </c>
      <c r="AS308" s="81" t="n">
        <v>256</v>
      </c>
      <c r="AT308" s="81" t="n">
        <v>255</v>
      </c>
      <c r="AU308" s="81" t="n">
        <v>258</v>
      </c>
      <c r="AV308" s="81" t="n">
        <v>259</v>
      </c>
      <c r="AW308" s="81" t="n">
        <v>259</v>
      </c>
      <c r="AX308" s="81" t="n">
        <v>261</v>
      </c>
      <c r="AY308" s="81" t="n">
        <v>262</v>
      </c>
      <c r="AZ308" s="81" t="n">
        <v>263</v>
      </c>
      <c r="BA308" s="81" t="n">
        <v>264</v>
      </c>
      <c r="BB308" s="81" t="n">
        <v>266</v>
      </c>
      <c r="BC308" s="81" t="n">
        <v>266</v>
      </c>
      <c r="BD308" s="81" t="n">
        <v>269</v>
      </c>
      <c r="BE308" s="81" t="n">
        <v>270</v>
      </c>
      <c r="BF308" s="81" t="n">
        <v>271</v>
      </c>
      <c r="BG308" s="81" t="n">
        <v>272</v>
      </c>
      <c r="BH308" s="83" t="inlineStr">
        <is>
          <t>n/a</t>
        </is>
      </c>
      <c r="BI308" s="83" t="inlineStr">
        <is>
          <t>n/a</t>
        </is>
      </c>
      <c r="BJ308" s="81" t="n"/>
      <c r="BK308" s="81" t="n"/>
      <c r="BO308" s="81" t="n">
        <v>112</v>
      </c>
      <c r="BP308" s="80">
        <f>+G308</f>
        <v/>
      </c>
      <c r="BQ308" s="64">
        <f>+K308</f>
        <v/>
      </c>
      <c r="BR308" s="64">
        <f>+O308</f>
        <v/>
      </c>
      <c r="BS308" s="64">
        <f>+R308</f>
        <v/>
      </c>
      <c r="BT308" s="64">
        <f>+W308</f>
        <v/>
      </c>
      <c r="BU308" s="64">
        <f>+AA308</f>
        <v/>
      </c>
      <c r="BV308" s="64">
        <f>+AE308</f>
        <v/>
      </c>
      <c r="BW308" s="64">
        <f>+AI308</f>
        <v/>
      </c>
      <c r="BX308" s="64">
        <f>+AM308</f>
        <v/>
      </c>
      <c r="BY308" s="64">
        <f>+AQ308</f>
        <v/>
      </c>
      <c r="BZ308" s="64">
        <f>+AU308</f>
        <v/>
      </c>
      <c r="CA308" s="64">
        <f>+AY308</f>
        <v/>
      </c>
      <c r="CB308" s="64">
        <f>+BC308</f>
        <v/>
      </c>
      <c r="CC308" s="64">
        <f>+BG308</f>
        <v/>
      </c>
      <c r="CD308" s="64" t="n"/>
    </row>
    <row r="309">
      <c r="B309" t="inlineStr">
        <is>
          <t>Europe</t>
        </is>
      </c>
      <c r="D309" s="81" t="n">
        <v>138</v>
      </c>
      <c r="E309" s="81" t="n">
        <v>151</v>
      </c>
      <c r="F309" s="81" t="n">
        <v>167</v>
      </c>
      <c r="G309" s="81" t="n">
        <v>183</v>
      </c>
      <c r="H309" s="81" t="n">
        <v>201</v>
      </c>
      <c r="I309" s="81" t="n">
        <v>212</v>
      </c>
      <c r="J309" s="81" t="n">
        <v>221</v>
      </c>
      <c r="K309" s="81" t="n">
        <v>229</v>
      </c>
      <c r="L309" s="81" t="n">
        <v>239</v>
      </c>
      <c r="M309" s="81" t="n">
        <v>246</v>
      </c>
      <c r="N309" s="81" t="n">
        <v>253</v>
      </c>
      <c r="O309" s="81" t="n">
        <v>261</v>
      </c>
      <c r="P309" s="81" t="n">
        <v>269</v>
      </c>
      <c r="Q309" s="81" t="n">
        <v>272</v>
      </c>
      <c r="R309" s="81" t="n">
        <v>276</v>
      </c>
      <c r="S309" s="81" t="n">
        <v>282</v>
      </c>
      <c r="T309" s="81" t="n">
        <v>289</v>
      </c>
      <c r="U309" s="81" t="n">
        <v>292</v>
      </c>
      <c r="V309" s="81" t="n">
        <v>296</v>
      </c>
      <c r="W309" s="81" t="n">
        <v>301</v>
      </c>
      <c r="X309" s="81" t="n">
        <v>307</v>
      </c>
      <c r="Y309" s="81" t="n">
        <v>311</v>
      </c>
      <c r="Z309" s="81" t="n">
        <v>315</v>
      </c>
      <c r="AA309" s="81" t="n">
        <v>323</v>
      </c>
      <c r="AB309" s="81" t="n">
        <v>333</v>
      </c>
      <c r="AC309" s="81" t="n">
        <v>338</v>
      </c>
      <c r="AD309" s="81" t="n">
        <v>342</v>
      </c>
      <c r="AE309" s="81" t="n">
        <v>349</v>
      </c>
      <c r="AF309" s="81" t="n">
        <v>354</v>
      </c>
      <c r="AG309" s="81" t="n">
        <v>360</v>
      </c>
      <c r="AH309" s="81" t="n">
        <v>364</v>
      </c>
      <c r="AI309" s="81" t="n">
        <v>370</v>
      </c>
      <c r="AJ309" s="81" t="n">
        <v>377</v>
      </c>
      <c r="AK309" s="81" t="n">
        <v>376</v>
      </c>
      <c r="AL309" s="81" t="n">
        <v>375</v>
      </c>
      <c r="AM309" s="81" t="n">
        <v>381</v>
      </c>
      <c r="AN309" s="81" t="n">
        <v>384</v>
      </c>
      <c r="AO309" s="81" t="n">
        <v>385</v>
      </c>
      <c r="AP309" s="81" t="n">
        <v>387</v>
      </c>
      <c r="AQ309" s="81" t="n">
        <v>394</v>
      </c>
      <c r="AR309" s="81" t="n">
        <v>406</v>
      </c>
      <c r="AS309" s="81" t="n">
        <v>410</v>
      </c>
      <c r="AT309" s="81" t="n">
        <v>413</v>
      </c>
      <c r="AU309" s="81" t="n">
        <v>419</v>
      </c>
      <c r="AV309" s="81" t="n">
        <v>423</v>
      </c>
      <c r="AW309" s="81" t="n">
        <v>420</v>
      </c>
      <c r="AX309" s="81" t="n">
        <v>423</v>
      </c>
      <c r="AY309" s="81" t="n">
        <v>427</v>
      </c>
      <c r="AZ309" s="81" t="n">
        <v>418</v>
      </c>
      <c r="BA309" s="81" t="n">
        <v>407</v>
      </c>
      <c r="BB309" s="81" t="n">
        <v>408</v>
      </c>
      <c r="BC309" s="81" t="n">
        <v>407</v>
      </c>
      <c r="BD309" s="81" t="n">
        <v>411</v>
      </c>
      <c r="BE309" s="81" t="n">
        <v>409</v>
      </c>
      <c r="BF309" s="81" t="n">
        <v>408</v>
      </c>
      <c r="BG309" s="81" t="n">
        <v>408</v>
      </c>
      <c r="BH309" s="83" t="inlineStr">
        <is>
          <t>n/a</t>
        </is>
      </c>
      <c r="BI309" s="83" t="inlineStr">
        <is>
          <t>n/a</t>
        </is>
      </c>
      <c r="BJ309" s="81" t="n"/>
      <c r="BK309" s="81" t="n"/>
      <c r="BO309" s="81" t="n">
        <v>117</v>
      </c>
      <c r="BP309" s="80">
        <f>+G309</f>
        <v/>
      </c>
      <c r="BQ309" s="64">
        <f>+K309</f>
        <v/>
      </c>
      <c r="BR309" s="64">
        <f>+O309</f>
        <v/>
      </c>
      <c r="BS309" s="64">
        <f>+R309</f>
        <v/>
      </c>
      <c r="BT309" s="64">
        <f>+W309</f>
        <v/>
      </c>
      <c r="BU309" s="64">
        <f>+AA309</f>
        <v/>
      </c>
      <c r="BV309" s="64">
        <f>+AE309</f>
        <v/>
      </c>
      <c r="BW309" s="64">
        <f>+AI309</f>
        <v/>
      </c>
      <c r="BX309" s="64">
        <f>+AM309</f>
        <v/>
      </c>
      <c r="BY309" s="64">
        <f>+AQ309</f>
        <v/>
      </c>
      <c r="BZ309" s="64">
        <f>+AU309</f>
        <v/>
      </c>
      <c r="CA309" s="64">
        <f>+AY309</f>
        <v/>
      </c>
      <c r="CB309" s="64">
        <f>+BC309</f>
        <v/>
      </c>
      <c r="CC309" s="64">
        <f>+BG309</f>
        <v/>
      </c>
      <c r="CD309" s="64" t="n"/>
    </row>
    <row r="310">
      <c r="B310" t="inlineStr">
        <is>
          <t>Asia-Pacific</t>
        </is>
      </c>
      <c r="D310" s="81" t="n">
        <v>81</v>
      </c>
      <c r="E310" s="81" t="n">
        <v>96</v>
      </c>
      <c r="F310" s="81" t="n">
        <v>113</v>
      </c>
      <c r="G310" s="81" t="n">
        <v>138</v>
      </c>
      <c r="H310" s="81" t="n">
        <v>156</v>
      </c>
      <c r="I310" s="81" t="n">
        <v>174</v>
      </c>
      <c r="J310" s="81" t="n">
        <v>196</v>
      </c>
      <c r="K310" s="81" t="n">
        <v>212</v>
      </c>
      <c r="L310" s="81" t="n">
        <v>234</v>
      </c>
      <c r="M310" s="81" t="n">
        <v>255</v>
      </c>
      <c r="N310" s="81" t="n">
        <v>277</v>
      </c>
      <c r="O310" s="81" t="n">
        <v>298</v>
      </c>
      <c r="P310" s="81" t="n">
        <v>319</v>
      </c>
      <c r="Q310" s="81" t="n">
        <v>339</v>
      </c>
      <c r="R310" s="81" t="n">
        <v>351</v>
      </c>
      <c r="S310" s="81" t="n">
        <v>368</v>
      </c>
      <c r="T310" s="81" t="n">
        <v>390</v>
      </c>
      <c r="U310" s="81" t="n">
        <v>410</v>
      </c>
      <c r="V310" s="81" t="n">
        <v>426</v>
      </c>
      <c r="W310" s="81" t="n">
        <v>449</v>
      </c>
      <c r="X310" s="81" t="n">
        <v>471</v>
      </c>
      <c r="Y310" s="81" t="n">
        <v>495.5</v>
      </c>
      <c r="Z310" s="81" t="n">
        <v>521.5</v>
      </c>
      <c r="AA310" s="81" t="n">
        <v>540</v>
      </c>
      <c r="AB310" s="81" t="n">
        <v>566</v>
      </c>
      <c r="AC310" s="81" t="n">
        <v>592</v>
      </c>
      <c r="AD310" s="81" t="n">
        <v>629</v>
      </c>
      <c r="AE310" s="81" t="n">
        <v>673</v>
      </c>
      <c r="AF310" s="81" t="n">
        <v>716</v>
      </c>
      <c r="AG310" s="81" t="n">
        <v>756</v>
      </c>
      <c r="AH310" s="81" t="n">
        <v>794</v>
      </c>
      <c r="AI310" s="81" t="n">
        <v>828</v>
      </c>
      <c r="AJ310" s="81" t="n">
        <v>873</v>
      </c>
      <c r="AK310" s="81" t="n">
        <v>894</v>
      </c>
      <c r="AL310" s="81" t="n">
        <v>917</v>
      </c>
      <c r="AM310" s="81" t="n">
        <v>947</v>
      </c>
      <c r="AN310" s="81" t="n">
        <v>981</v>
      </c>
      <c r="AO310" s="81" t="n">
        <v>1003</v>
      </c>
      <c r="AP310" s="81" t="n">
        <v>1013</v>
      </c>
      <c r="AQ310" s="81" t="n">
        <v>1038</v>
      </c>
      <c r="AR310" s="81" t="n">
        <v>1093</v>
      </c>
      <c r="AS310" s="81" t="n">
        <v>1142</v>
      </c>
      <c r="AT310" s="81" t="n">
        <v>1166</v>
      </c>
      <c r="AU310" s="81" t="n">
        <v>1199</v>
      </c>
      <c r="AV310" s="81" t="n">
        <v>1230</v>
      </c>
      <c r="AW310" s="81" t="n">
        <v>1265</v>
      </c>
      <c r="AX310" s="81" t="n">
        <v>1278</v>
      </c>
      <c r="AY310" s="81" t="n">
        <v>1278</v>
      </c>
      <c r="AZ310" s="81" t="n">
        <v>1297</v>
      </c>
      <c r="BA310" s="81" t="n">
        <v>1305</v>
      </c>
      <c r="BB310" s="81" t="n">
        <v>1312</v>
      </c>
      <c r="BC310" s="81" t="n">
        <v>1312</v>
      </c>
      <c r="BD310" s="81" t="n">
        <v>1324</v>
      </c>
      <c r="BE310" s="81" t="n">
        <v>1349</v>
      </c>
      <c r="BF310" s="81" t="n">
        <v>1357</v>
      </c>
      <c r="BG310" s="81" t="n">
        <v>1367</v>
      </c>
      <c r="BH310" s="83" t="inlineStr">
        <is>
          <t>n/a</t>
        </is>
      </c>
      <c r="BI310" s="83" t="inlineStr">
        <is>
          <t>n/a</t>
        </is>
      </c>
      <c r="BJ310" s="81" t="n"/>
      <c r="BK310" s="81" t="n"/>
      <c r="BO310" s="81" t="n">
        <v>62</v>
      </c>
      <c r="BP310" s="80">
        <f>+G310</f>
        <v/>
      </c>
      <c r="BQ310" s="64">
        <f>+K310</f>
        <v/>
      </c>
      <c r="BR310" s="64">
        <f>+O310</f>
        <v/>
      </c>
      <c r="BS310" s="64">
        <f>+R310</f>
        <v/>
      </c>
      <c r="BT310" s="64">
        <f>+W310</f>
        <v/>
      </c>
      <c r="BU310" s="64">
        <f>+AA310</f>
        <v/>
      </c>
      <c r="BV310" s="64">
        <f>+AE310</f>
        <v/>
      </c>
      <c r="BW310" s="64">
        <f>+AI310</f>
        <v/>
      </c>
      <c r="BX310" s="64">
        <f>+AM310</f>
        <v/>
      </c>
      <c r="BY310" s="64">
        <f>+AQ310</f>
        <v/>
      </c>
      <c r="BZ310" s="64">
        <f>+AU310</f>
        <v/>
      </c>
      <c r="CA310" s="64">
        <f>+AY310</f>
        <v/>
      </c>
      <c r="CB310" s="64">
        <f>+BC310</f>
        <v/>
      </c>
      <c r="CC310" s="64">
        <f>+BG310</f>
        <v/>
      </c>
      <c r="CD310" s="64" t="n"/>
    </row>
    <row r="311" ht="13.5" customHeight="1">
      <c r="B311" t="inlineStr">
        <is>
          <t>Rest of World</t>
        </is>
      </c>
      <c r="D311" s="82" t="n">
        <v>83</v>
      </c>
      <c r="E311" s="82" t="n">
        <v>98</v>
      </c>
      <c r="F311" s="82" t="n">
        <v>126</v>
      </c>
      <c r="G311" s="82" t="n">
        <v>133</v>
      </c>
      <c r="H311" s="82" t="n">
        <v>161</v>
      </c>
      <c r="I311" s="82" t="n">
        <v>183</v>
      </c>
      <c r="J311" s="82" t="n">
        <v>207</v>
      </c>
      <c r="K311" s="82" t="n">
        <v>225</v>
      </c>
      <c r="L311" s="82" t="n">
        <v>245</v>
      </c>
      <c r="M311" s="82" t="n">
        <v>268</v>
      </c>
      <c r="N311" s="82" t="n">
        <v>288</v>
      </c>
      <c r="O311" s="82" t="n">
        <v>304</v>
      </c>
      <c r="P311" s="82" t="n">
        <v>327</v>
      </c>
      <c r="Q311" s="82" t="n">
        <v>346</v>
      </c>
      <c r="R311" s="82" t="n">
        <v>363</v>
      </c>
      <c r="S311" s="82" t="n">
        <v>376</v>
      </c>
      <c r="T311" s="82" t="n">
        <v>395</v>
      </c>
      <c r="U311" s="82" t="n">
        <v>411</v>
      </c>
      <c r="V311" s="82" t="n">
        <v>423</v>
      </c>
      <c r="W311" s="82" t="n">
        <v>436</v>
      </c>
      <c r="X311" s="82" t="n">
        <v>453</v>
      </c>
      <c r="Y311" s="82" t="n">
        <v>470.5</v>
      </c>
      <c r="Z311" s="82" t="n">
        <v>491.5</v>
      </c>
      <c r="AA311" s="82" t="n">
        <v>509</v>
      </c>
      <c r="AB311" s="82" t="n">
        <v>533</v>
      </c>
      <c r="AC311" s="82" t="n">
        <v>556</v>
      </c>
      <c r="AD311" s="82" t="n">
        <v>587</v>
      </c>
      <c r="AE311" s="82" t="n">
        <v>606</v>
      </c>
      <c r="AF311" s="82" t="n">
        <v>632</v>
      </c>
      <c r="AG311" s="82" t="n">
        <v>654</v>
      </c>
      <c r="AH311" s="82" t="n">
        <v>675</v>
      </c>
      <c r="AI311" s="82" t="n">
        <v>692</v>
      </c>
      <c r="AJ311" s="82" t="n">
        <v>705</v>
      </c>
      <c r="AK311" s="82" t="n">
        <v>723</v>
      </c>
      <c r="AL311" s="82" t="n">
        <v>736</v>
      </c>
      <c r="AM311" s="82" t="n">
        <v>750</v>
      </c>
      <c r="AN311" s="82" t="n">
        <v>768</v>
      </c>
      <c r="AO311" s="82" t="n">
        <v>782</v>
      </c>
      <c r="AP311" s="82" t="n">
        <v>802</v>
      </c>
      <c r="AQ311" s="82" t="n">
        <v>817</v>
      </c>
      <c r="AR311" s="82" t="n">
        <v>851</v>
      </c>
      <c r="AS311" s="82" t="n">
        <v>892</v>
      </c>
      <c r="AT311" s="82" t="n">
        <v>906</v>
      </c>
      <c r="AU311" s="82" t="n">
        <v>921</v>
      </c>
      <c r="AV311" s="82" t="n">
        <v>940</v>
      </c>
      <c r="AW311" s="82" t="n">
        <v>951</v>
      </c>
      <c r="AX311" s="82" t="n">
        <v>949</v>
      </c>
      <c r="AY311" s="82" t="n">
        <v>945</v>
      </c>
      <c r="AZ311" s="82" t="n">
        <v>957</v>
      </c>
      <c r="BA311" s="82" t="n">
        <v>959</v>
      </c>
      <c r="BB311" s="82" t="n">
        <v>971</v>
      </c>
      <c r="BC311" s="82" t="n">
        <v>979</v>
      </c>
      <c r="BD311" s="82" t="n">
        <v>986</v>
      </c>
      <c r="BE311" s="82" t="n">
        <v>1002</v>
      </c>
      <c r="BF311" s="82" t="n">
        <v>1013</v>
      </c>
      <c r="BG311" s="82" t="n">
        <v>1018</v>
      </c>
      <c r="BH311" s="85" t="inlineStr">
        <is>
          <t>n/a</t>
        </is>
      </c>
      <c r="BI311" s="85" t="inlineStr">
        <is>
          <t>n/a</t>
        </is>
      </c>
      <c r="BJ311" s="82" t="n"/>
      <c r="BK311" s="82" t="n"/>
      <c r="BO311" s="82" t="n">
        <v>69</v>
      </c>
      <c r="BP311" s="72">
        <f>+G311</f>
        <v/>
      </c>
      <c r="BQ311" s="65">
        <f>+K311</f>
        <v/>
      </c>
      <c r="BR311" s="65">
        <f>+O311</f>
        <v/>
      </c>
      <c r="BS311" s="65">
        <f>+R311</f>
        <v/>
      </c>
      <c r="BT311" s="65">
        <f>+W311</f>
        <v/>
      </c>
      <c r="BU311" s="65">
        <f>+AA311</f>
        <v/>
      </c>
      <c r="BV311" s="65">
        <f>+AE311</f>
        <v/>
      </c>
      <c r="BW311" s="65">
        <f>+AI311</f>
        <v/>
      </c>
      <c r="BX311" s="65">
        <f>+AM311</f>
        <v/>
      </c>
      <c r="BY311" s="65">
        <f>+AQ311</f>
        <v/>
      </c>
      <c r="BZ311" s="65">
        <f>+AU311</f>
        <v/>
      </c>
      <c r="CA311" s="65">
        <f>+AY311</f>
        <v/>
      </c>
      <c r="CB311" s="65">
        <f>+BC311</f>
        <v/>
      </c>
      <c r="CC311" s="65">
        <f>+BG311</f>
        <v/>
      </c>
      <c r="CD311" s="65" t="n"/>
    </row>
    <row r="312" customFormat="1" s="44">
      <c r="B312" s="110" t="inlineStr">
        <is>
          <t>Total Core FB MAUs</t>
        </is>
      </c>
      <c r="D312" s="111">
        <f>SUM(D308:D311)</f>
        <v/>
      </c>
      <c r="E312" s="111">
        <f>SUM(E308:E311)</f>
        <v/>
      </c>
      <c r="F312" s="111">
        <f>SUM(F308:F311)</f>
        <v/>
      </c>
      <c r="G312" s="111">
        <f>SUM(G308:G311)</f>
        <v/>
      </c>
      <c r="H312" s="111">
        <f>SUM(H308:H311)</f>
        <v/>
      </c>
      <c r="I312" s="111">
        <f>SUM(I308:I311)</f>
        <v/>
      </c>
      <c r="J312" s="111">
        <f>SUM(J308:J311)</f>
        <v/>
      </c>
      <c r="K312" s="111">
        <f>SUM(K308:K311)</f>
        <v/>
      </c>
      <c r="L312" s="111">
        <f>SUM(L308:L311)</f>
        <v/>
      </c>
      <c r="M312" s="111">
        <f>SUM(M308:M311)</f>
        <v/>
      </c>
      <c r="N312" s="111">
        <f>SUM(N308:N311)</f>
        <v/>
      </c>
      <c r="O312" s="111">
        <f>SUM(O308:O311)</f>
        <v/>
      </c>
      <c r="P312" s="111">
        <f>SUM(P308:P311)</f>
        <v/>
      </c>
      <c r="Q312" s="111">
        <f>SUM(Q308:Q311)</f>
        <v/>
      </c>
      <c r="R312" s="111">
        <f>SUM(R308:R311)</f>
        <v/>
      </c>
      <c r="S312" s="111">
        <f>SUM(S308:S311)</f>
        <v/>
      </c>
      <c r="T312" s="111">
        <f>SUM(T308:T311)</f>
        <v/>
      </c>
      <c r="U312" s="111">
        <f>SUM(U308:U311)</f>
        <v/>
      </c>
      <c r="V312" s="111">
        <f>SUM(V308:V311)</f>
        <v/>
      </c>
      <c r="W312" s="111">
        <f>SUM(W308:W311)</f>
        <v/>
      </c>
      <c r="X312" s="111">
        <f>SUM(X308:X311)</f>
        <v/>
      </c>
      <c r="Y312" s="111">
        <f>SUM(Y308:Y311)</f>
        <v/>
      </c>
      <c r="Z312" s="111">
        <f>SUM(Z308:Z311)</f>
        <v/>
      </c>
      <c r="AA312" s="111">
        <f>SUM(AA308:AA311)</f>
        <v/>
      </c>
      <c r="AB312" s="111">
        <f>SUM(AB308:AB311)</f>
        <v/>
      </c>
      <c r="AC312" s="111">
        <f>SUM(AC308:AC311)</f>
        <v/>
      </c>
      <c r="AD312" s="111">
        <f>SUM(AD308:AD311)</f>
        <v/>
      </c>
      <c r="AE312" s="111">
        <f>SUM(AE308:AE311)</f>
        <v/>
      </c>
      <c r="AF312" s="111">
        <f>SUM(AF308:AF311)</f>
        <v/>
      </c>
      <c r="AG312" s="111">
        <f>SUM(AG308:AG311)</f>
        <v/>
      </c>
      <c r="AH312" s="111">
        <f>SUM(AH308:AH311)</f>
        <v/>
      </c>
      <c r="AI312" s="111">
        <f>SUM(AI308:AI311)</f>
        <v/>
      </c>
      <c r="AJ312" s="111">
        <f>SUM(AJ308:AJ311)</f>
        <v/>
      </c>
      <c r="AK312" s="111">
        <f>SUM(AK308:AK311)</f>
        <v/>
      </c>
      <c r="AL312" s="111">
        <f>SUM(AL308:AL311)</f>
        <v/>
      </c>
      <c r="AM312" s="111">
        <f>SUM(AM308:AM311)</f>
        <v/>
      </c>
      <c r="AN312" s="111">
        <f>SUM(AN308:AN311)</f>
        <v/>
      </c>
      <c r="AO312" s="111">
        <f>SUM(AO308:AO311)</f>
        <v/>
      </c>
      <c r="AP312" s="111">
        <f>SUM(AP308:AP311)</f>
        <v/>
      </c>
      <c r="AQ312" s="111">
        <f>SUM(AQ308:AQ311)</f>
        <v/>
      </c>
      <c r="AR312" s="111">
        <f>SUM(AR308:AR311)</f>
        <v/>
      </c>
      <c r="AS312" s="111">
        <f>SUM(AS308:AS311)</f>
        <v/>
      </c>
      <c r="AT312" s="111">
        <f>SUM(AT308:AT311)</f>
        <v/>
      </c>
      <c r="AU312" s="111">
        <f>SUM(AU308:AU311)</f>
        <v/>
      </c>
      <c r="AV312" s="111">
        <f>SUM(AV308:AV311)</f>
        <v/>
      </c>
      <c r="AW312" s="111">
        <f>SUM(AW308:AW311)</f>
        <v/>
      </c>
      <c r="AX312" s="111">
        <f>SUM(AX308:AX311)</f>
        <v/>
      </c>
      <c r="AY312" s="111">
        <f>SUM(AY308:AY311)</f>
        <v/>
      </c>
      <c r="AZ312" s="111">
        <f>SUM(AZ308:AZ311)</f>
        <v/>
      </c>
      <c r="BA312" s="111">
        <f>SUM(BA308:BA311)</f>
        <v/>
      </c>
      <c r="BB312" s="111">
        <f>SUM(BB308:BB311)</f>
        <v/>
      </c>
      <c r="BC312" s="111">
        <f>SUM(BC308:BC311)</f>
        <v/>
      </c>
      <c r="BD312" s="111">
        <f>SUM(BD308:BD311)</f>
        <v/>
      </c>
      <c r="BE312" s="111">
        <f>SUM(BE308:BE311)</f>
        <v/>
      </c>
      <c r="BF312" s="111">
        <f>SUM(BF308:BF311)</f>
        <v/>
      </c>
      <c r="BG312" s="111">
        <f>SUM(BG308:BG311)</f>
        <v/>
      </c>
      <c r="BH312" s="212">
        <f>IFERROR(BH308+BH309+BH310+BH311,"n/a")</f>
        <v/>
      </c>
      <c r="BI312" s="212">
        <f>IFERROR(BI308+BI309+BI310+BI311,"n/a")</f>
        <v/>
      </c>
      <c r="BJ312" s="111" t="n"/>
      <c r="BK312" s="111" t="n"/>
      <c r="BO312" s="111">
        <f>SUM(BO308:BO311)</f>
        <v/>
      </c>
      <c r="BP312" s="111">
        <f>SUM(BP308:BP311)</f>
        <v/>
      </c>
      <c r="BQ312" s="111">
        <f>SUM(BQ308:BQ311)</f>
        <v/>
      </c>
      <c r="BR312" s="111">
        <f>SUM(BR308:BR311)</f>
        <v/>
      </c>
      <c r="BS312" s="111">
        <f>SUM(BS308:BS311)</f>
        <v/>
      </c>
      <c r="BT312" s="111">
        <f>SUM(BT308:BT311)</f>
        <v/>
      </c>
      <c r="BU312" s="111">
        <f>SUM(BU308:BU311)</f>
        <v/>
      </c>
      <c r="BV312" s="111">
        <f>SUM(BV308:BV311)</f>
        <v/>
      </c>
      <c r="BW312" s="111">
        <f>SUM(BW308:BW311)</f>
        <v/>
      </c>
      <c r="BX312" s="111">
        <f>SUM(BX308:BX311)</f>
        <v/>
      </c>
      <c r="BY312" s="111">
        <f>SUM(BY308:BY311)</f>
        <v/>
      </c>
      <c r="BZ312" s="111">
        <f>+AU312</f>
        <v/>
      </c>
      <c r="CA312" s="111">
        <f>+AY312</f>
        <v/>
      </c>
      <c r="CB312" s="111">
        <f>+BC312</f>
        <v/>
      </c>
      <c r="CC312" s="111">
        <f>+BG312</f>
        <v/>
      </c>
      <c r="CD312" s="111" t="n"/>
    </row>
    <row r="313">
      <c r="AI313" s="55" t="n"/>
      <c r="AJ313" s="55" t="n"/>
      <c r="AK313" s="123" t="inlineStr">
        <is>
          <t>Excluding Change ==&gt;</t>
        </is>
      </c>
      <c r="AL313" s="115" t="n">
        <v>2280</v>
      </c>
      <c r="AM313" s="55" t="n"/>
      <c r="AN313" s="55" t="n"/>
      <c r="AO313" s="55" t="n"/>
      <c r="AP313" s="55" t="n"/>
      <c r="AQ313" s="55" t="n"/>
      <c r="AR313" s="55" t="n"/>
      <c r="AS313" s="55" t="n"/>
      <c r="AT313" s="55" t="n"/>
      <c r="AU313" s="55" t="n"/>
      <c r="AV313" s="55" t="n"/>
      <c r="AW313" s="55" t="n"/>
      <c r="AX313" s="55" t="n"/>
      <c r="AY313" s="55" t="n"/>
      <c r="AZ313" s="55" t="n"/>
      <c r="BA313" s="55" t="n"/>
      <c r="BB313" s="55" t="n"/>
      <c r="BC313" s="55" t="n"/>
      <c r="BD313" s="55" t="n"/>
      <c r="BE313" s="55" t="n"/>
      <c r="BF313" s="55" t="n"/>
      <c r="BG313" s="55" t="n"/>
      <c r="BH313" s="55" t="n"/>
      <c r="BI313" s="55" t="n"/>
      <c r="BJ313" s="55" t="n"/>
      <c r="BK313" s="55" t="n"/>
    </row>
    <row r="314">
      <c r="B314" s="62" t="inlineStr">
        <is>
          <t>Y/Y % Change</t>
        </is>
      </c>
    </row>
    <row r="315">
      <c r="B315" s="60" t="inlineStr">
        <is>
          <t>US &amp; Canada</t>
        </is>
      </c>
      <c r="E315" s="76" t="n"/>
      <c r="F315" s="76" t="n"/>
      <c r="G315" s="76" t="n"/>
      <c r="H315" s="304">
        <f>+H308/D308-1</f>
        <v/>
      </c>
      <c r="I315" s="304">
        <f>+I308/E308-1</f>
        <v/>
      </c>
      <c r="J315" s="304">
        <f>+J308/F308-1</f>
        <v/>
      </c>
      <c r="K315" s="304">
        <f>+K308/G308-1</f>
        <v/>
      </c>
      <c r="L315" s="304">
        <f>+L308/H308-1</f>
        <v/>
      </c>
      <c r="M315" s="304">
        <f>+M308/I308-1</f>
        <v/>
      </c>
      <c r="N315" s="304">
        <f>+N308/J308-1</f>
        <v/>
      </c>
      <c r="O315" s="304">
        <f>+O308/K308-1</f>
        <v/>
      </c>
      <c r="P315" s="304">
        <f>+P308/L308-1</f>
        <v/>
      </c>
      <c r="Q315" s="304">
        <f>+Q308/M308-1</f>
        <v/>
      </c>
      <c r="R315" s="304">
        <f>+R308/N308-1</f>
        <v/>
      </c>
      <c r="S315" s="304">
        <f>+S308/O308-1</f>
        <v/>
      </c>
      <c r="T315" s="304">
        <f>+T308/P308-1</f>
        <v/>
      </c>
      <c r="U315" s="304">
        <f>+U308/Q308-1</f>
        <v/>
      </c>
      <c r="V315" s="304">
        <f>+V308/R308-1</f>
        <v/>
      </c>
      <c r="W315" s="304">
        <f>+W308/S308-1</f>
        <v/>
      </c>
      <c r="X315" s="304">
        <f>+X308/T308-1</f>
        <v/>
      </c>
      <c r="Y315" s="304">
        <f>+Y308/U308-1</f>
        <v/>
      </c>
      <c r="Z315" s="304">
        <f>+Z308/V308-1</f>
        <v/>
      </c>
      <c r="AA315" s="304">
        <f>+AA308/W308-1</f>
        <v/>
      </c>
      <c r="AB315" s="304">
        <f>+AB308/X308-1</f>
        <v/>
      </c>
      <c r="AC315" s="304">
        <f>+AC308/Y308-1</f>
        <v/>
      </c>
      <c r="AD315" s="304">
        <f>+AD308/Z308-1</f>
        <v/>
      </c>
      <c r="AE315" s="304">
        <f>+AE308/AA308-1</f>
        <v/>
      </c>
      <c r="AF315" s="304">
        <f>+AF308/AB308-1</f>
        <v/>
      </c>
      <c r="AG315" s="304">
        <f>+AG308/AC308-1</f>
        <v/>
      </c>
      <c r="AH315" s="304">
        <f>+AH308/AD308-1</f>
        <v/>
      </c>
      <c r="AI315" s="304">
        <f>+AI308/AE308-1</f>
        <v/>
      </c>
      <c r="AJ315" s="304">
        <f>+AJ308/AF308-1</f>
        <v/>
      </c>
      <c r="AK315" s="304">
        <f>+AK308/AG308-1</f>
        <v/>
      </c>
      <c r="AL315" s="304">
        <f>+AL308/AH308-1</f>
        <v/>
      </c>
      <c r="AM315" s="304">
        <f>+AM308/AI308-1</f>
        <v/>
      </c>
      <c r="AN315" s="304">
        <f>+AN308/AJ308-1</f>
        <v/>
      </c>
      <c r="AO315" s="304">
        <f>+AO308/AK308-1</f>
        <v/>
      </c>
      <c r="AP315" s="304">
        <f>+AP308/AL308-1</f>
        <v/>
      </c>
      <c r="AQ315" s="304">
        <f>+AQ308/AM308-1</f>
        <v/>
      </c>
      <c r="AR315" s="304">
        <f>+AR308/AN308-1</f>
        <v/>
      </c>
      <c r="AS315" s="304">
        <f>+AS308/AO308-1</f>
        <v/>
      </c>
      <c r="AT315" s="304">
        <f>+AT308/AP308-1</f>
        <v/>
      </c>
      <c r="AU315" s="304">
        <f>+AU308/AQ308-1</f>
        <v/>
      </c>
      <c r="AV315" s="304">
        <f>+AV308/AR308-1</f>
        <v/>
      </c>
      <c r="AW315" s="304">
        <f>+AW308/AS308-1</f>
        <v/>
      </c>
      <c r="AX315" s="304">
        <f>+AX308/AT308-1</f>
        <v/>
      </c>
      <c r="AY315" s="304">
        <f>+AY308/AU308-1</f>
        <v/>
      </c>
      <c r="AZ315" s="304">
        <f>+AZ308/AV308-1</f>
        <v/>
      </c>
      <c r="BA315" s="304">
        <f>+BA308/AW308-1</f>
        <v/>
      </c>
      <c r="BB315" s="304">
        <f>+BB308/AX308-1</f>
        <v/>
      </c>
      <c r="BC315" s="304">
        <f>+BC308/AY308-1</f>
        <v/>
      </c>
      <c r="BD315" s="304">
        <f>+BD308/AZ308-1</f>
        <v/>
      </c>
      <c r="BE315" s="304">
        <f>+BE308/BA308-1</f>
        <v/>
      </c>
      <c r="BF315" s="304">
        <f>+BF308/BB308-1</f>
        <v/>
      </c>
      <c r="BG315" s="304">
        <f>+BG308/BC308-1</f>
        <v/>
      </c>
      <c r="BH315" s="320">
        <f>+IFERROR(BH308/BD308-1,"n/a")</f>
        <v/>
      </c>
      <c r="BI315" s="320">
        <f>+IFERROR(BI308/BE308-1,"n/a")</f>
        <v/>
      </c>
      <c r="BJ315" s="304" t="n"/>
      <c r="BK315" s="304" t="n"/>
      <c r="BL315" s="304" t="n"/>
      <c r="BM315" s="304" t="n"/>
      <c r="BN315" s="304" t="n"/>
      <c r="BO315" s="304" t="n"/>
      <c r="BP315" s="304">
        <f>+BP308/BO308-1</f>
        <v/>
      </c>
      <c r="BQ315" s="304">
        <f>+BQ308/BP308-1</f>
        <v/>
      </c>
      <c r="BR315" s="304">
        <f>+BR308/BQ308-1</f>
        <v/>
      </c>
      <c r="BS315" s="304">
        <f>+BS308/BR308-1</f>
        <v/>
      </c>
      <c r="BT315" s="304">
        <f>+BT308/BS308-1</f>
        <v/>
      </c>
      <c r="BU315" s="304">
        <f>+BU308/BT308-1</f>
        <v/>
      </c>
      <c r="BV315" s="304">
        <f>+BV308/BU308-1</f>
        <v/>
      </c>
      <c r="BW315" s="304">
        <f>+BW308/BV308-1</f>
        <v/>
      </c>
      <c r="BX315" s="304">
        <f>+BX308/BW308-1</f>
        <v/>
      </c>
      <c r="BY315" s="304">
        <f>+BY308/BX308-1</f>
        <v/>
      </c>
      <c r="BZ315" s="304">
        <f>+BZ308/BY308-1</f>
        <v/>
      </c>
      <c r="CA315" s="304">
        <f>+CA308/BZ308-1</f>
        <v/>
      </c>
      <c r="CB315" s="304">
        <f>+CB308/CA308-1</f>
        <v/>
      </c>
      <c r="CC315" s="304">
        <f>+CC308/CB308-1</f>
        <v/>
      </c>
      <c r="CD315" s="304" t="n"/>
    </row>
    <row r="316">
      <c r="B316" s="60" t="inlineStr">
        <is>
          <t>Europe</t>
        </is>
      </c>
      <c r="E316" s="76" t="n"/>
      <c r="F316" s="76" t="n"/>
      <c r="G316" s="76" t="n"/>
      <c r="H316" s="304">
        <f>+H309/D309-1</f>
        <v/>
      </c>
      <c r="I316" s="304">
        <f>+I309/E309-1</f>
        <v/>
      </c>
      <c r="J316" s="304">
        <f>+J309/F309-1</f>
        <v/>
      </c>
      <c r="K316" s="304">
        <f>+K309/G309-1</f>
        <v/>
      </c>
      <c r="L316" s="304">
        <f>+L309/H309-1</f>
        <v/>
      </c>
      <c r="M316" s="304">
        <f>+M309/I309-1</f>
        <v/>
      </c>
      <c r="N316" s="304">
        <f>+N309/J309-1</f>
        <v/>
      </c>
      <c r="O316" s="304">
        <f>+O309/K309-1</f>
        <v/>
      </c>
      <c r="P316" s="304">
        <f>+P309/L309-1</f>
        <v/>
      </c>
      <c r="Q316" s="304">
        <f>+Q309/M309-1</f>
        <v/>
      </c>
      <c r="R316" s="304">
        <f>+R309/N309-1</f>
        <v/>
      </c>
      <c r="S316" s="304">
        <f>+S309/O309-1</f>
        <v/>
      </c>
      <c r="T316" s="304">
        <f>+T309/P309-1</f>
        <v/>
      </c>
      <c r="U316" s="304">
        <f>+U309/Q309-1</f>
        <v/>
      </c>
      <c r="V316" s="304">
        <f>+V309/R309-1</f>
        <v/>
      </c>
      <c r="W316" s="304">
        <f>+W309/S309-1</f>
        <v/>
      </c>
      <c r="X316" s="304">
        <f>+X309/T309-1</f>
        <v/>
      </c>
      <c r="Y316" s="304">
        <f>+Y309/U309-1</f>
        <v/>
      </c>
      <c r="Z316" s="304">
        <f>+Z309/V309-1</f>
        <v/>
      </c>
      <c r="AA316" s="304">
        <f>+AA309/W309-1</f>
        <v/>
      </c>
      <c r="AB316" s="304">
        <f>+AB309/X309-1</f>
        <v/>
      </c>
      <c r="AC316" s="304">
        <f>+AC309/Y309-1</f>
        <v/>
      </c>
      <c r="AD316" s="304">
        <f>+AD309/Z309-1</f>
        <v/>
      </c>
      <c r="AE316" s="304">
        <f>+AE309/AA309-1</f>
        <v/>
      </c>
      <c r="AF316" s="304">
        <f>+AF309/AB309-1</f>
        <v/>
      </c>
      <c r="AG316" s="304">
        <f>+AG309/AC309-1</f>
        <v/>
      </c>
      <c r="AH316" s="304">
        <f>+AH309/AD309-1</f>
        <v/>
      </c>
      <c r="AI316" s="304">
        <f>+AI309/AE309-1</f>
        <v/>
      </c>
      <c r="AJ316" s="304">
        <f>+AJ309/AF309-1</f>
        <v/>
      </c>
      <c r="AK316" s="304">
        <f>+AK309/AG309-1</f>
        <v/>
      </c>
      <c r="AL316" s="304">
        <f>+AL309/AH309-1</f>
        <v/>
      </c>
      <c r="AM316" s="304">
        <f>+AM309/AI309-1</f>
        <v/>
      </c>
      <c r="AN316" s="304">
        <f>+AN309/AJ309-1</f>
        <v/>
      </c>
      <c r="AO316" s="304">
        <f>+AO309/AK309-1</f>
        <v/>
      </c>
      <c r="AP316" s="304">
        <f>+AP309/AL309-1</f>
        <v/>
      </c>
      <c r="AQ316" s="304">
        <f>+AQ309/AM309-1</f>
        <v/>
      </c>
      <c r="AR316" s="304">
        <f>+AR309/AN309-1</f>
        <v/>
      </c>
      <c r="AS316" s="304">
        <f>+AS309/AO309-1</f>
        <v/>
      </c>
      <c r="AT316" s="304">
        <f>+AT309/AP309-1</f>
        <v/>
      </c>
      <c r="AU316" s="304">
        <f>+AU309/AQ309-1</f>
        <v/>
      </c>
      <c r="AV316" s="304">
        <f>+AV309/AR309-1</f>
        <v/>
      </c>
      <c r="AW316" s="304">
        <f>+AW309/AS309-1</f>
        <v/>
      </c>
      <c r="AX316" s="304">
        <f>+AX309/AT309-1</f>
        <v/>
      </c>
      <c r="AY316" s="304">
        <f>+AY309/AU309-1</f>
        <v/>
      </c>
      <c r="AZ316" s="304">
        <f>+AZ309/AV309-1</f>
        <v/>
      </c>
      <c r="BA316" s="304">
        <f>+BA309/AW309-1</f>
        <v/>
      </c>
      <c r="BB316" s="304">
        <f>+BB309/AX309-1</f>
        <v/>
      </c>
      <c r="BC316" s="304">
        <f>+BC309/AY309-1</f>
        <v/>
      </c>
      <c r="BD316" s="304">
        <f>+BD309/AZ309-1</f>
        <v/>
      </c>
      <c r="BE316" s="304">
        <f>+BE309/BA309-1</f>
        <v/>
      </c>
      <c r="BF316" s="304">
        <f>+BF309/BB309-1</f>
        <v/>
      </c>
      <c r="BG316" s="304">
        <f>+BG309/BC309-1</f>
        <v/>
      </c>
      <c r="BH316" s="320">
        <f>+IFERROR(BH309/BD309-1,"n/a")</f>
        <v/>
      </c>
      <c r="BI316" s="320">
        <f>+IFERROR(BI309/BE309-1,"n/a")</f>
        <v/>
      </c>
      <c r="BJ316" s="304" t="n"/>
      <c r="BK316" s="304" t="n"/>
      <c r="BL316" s="304" t="n"/>
      <c r="BM316" s="304" t="n"/>
      <c r="BN316" s="304" t="n"/>
      <c r="BO316" s="304" t="n"/>
      <c r="BP316" s="304">
        <f>+BP309/BO309-1</f>
        <v/>
      </c>
      <c r="BQ316" s="304">
        <f>+BQ309/BP309-1</f>
        <v/>
      </c>
      <c r="BR316" s="304">
        <f>+BR309/BQ309-1</f>
        <v/>
      </c>
      <c r="BS316" s="304">
        <f>+BS309/BR309-1</f>
        <v/>
      </c>
      <c r="BT316" s="304">
        <f>+BT309/BS309-1</f>
        <v/>
      </c>
      <c r="BU316" s="304">
        <f>+BU309/BT309-1</f>
        <v/>
      </c>
      <c r="BV316" s="304">
        <f>+BV309/BU309-1</f>
        <v/>
      </c>
      <c r="BW316" s="304">
        <f>+BW309/BV309-1</f>
        <v/>
      </c>
      <c r="BX316" s="304">
        <f>+BX309/BW309-1</f>
        <v/>
      </c>
      <c r="BY316" s="304">
        <f>+BY309/BX309-1</f>
        <v/>
      </c>
      <c r="BZ316" s="304">
        <f>+BZ309/BY309-1</f>
        <v/>
      </c>
      <c r="CA316" s="304">
        <f>+CA309/BZ309-1</f>
        <v/>
      </c>
      <c r="CB316" s="304">
        <f>+CB309/CA309-1</f>
        <v/>
      </c>
      <c r="CC316" s="304">
        <f>+CC309/CB309-1</f>
        <v/>
      </c>
      <c r="CD316" s="304" t="n"/>
    </row>
    <row r="317">
      <c r="B317" s="60" t="inlineStr">
        <is>
          <t>Asia-Pacific</t>
        </is>
      </c>
      <c r="E317" s="76" t="n"/>
      <c r="F317" s="76" t="n"/>
      <c r="G317" s="76" t="n"/>
      <c r="H317" s="304">
        <f>+H310/D310-1</f>
        <v/>
      </c>
      <c r="I317" s="304">
        <f>+I310/E310-1</f>
        <v/>
      </c>
      <c r="J317" s="304">
        <f>+J310/F310-1</f>
        <v/>
      </c>
      <c r="K317" s="304">
        <f>+K310/G310-1</f>
        <v/>
      </c>
      <c r="L317" s="304">
        <f>+L310/H310-1</f>
        <v/>
      </c>
      <c r="M317" s="304">
        <f>+M310/I310-1</f>
        <v/>
      </c>
      <c r="N317" s="304">
        <f>+N310/J310-1</f>
        <v/>
      </c>
      <c r="O317" s="304">
        <f>+O310/K310-1</f>
        <v/>
      </c>
      <c r="P317" s="304">
        <f>+P310/L310-1</f>
        <v/>
      </c>
      <c r="Q317" s="304">
        <f>+Q310/M310-1</f>
        <v/>
      </c>
      <c r="R317" s="304">
        <f>+R310/N310-1</f>
        <v/>
      </c>
      <c r="S317" s="304">
        <f>+S310/O310-1</f>
        <v/>
      </c>
      <c r="T317" s="304">
        <f>+T310/P310-1</f>
        <v/>
      </c>
      <c r="U317" s="304">
        <f>+U310/Q310-1</f>
        <v/>
      </c>
      <c r="V317" s="304">
        <f>+V310/R310-1</f>
        <v/>
      </c>
      <c r="W317" s="304">
        <f>+W310/S310-1</f>
        <v/>
      </c>
      <c r="X317" s="304">
        <f>+X310/T310-1</f>
        <v/>
      </c>
      <c r="Y317" s="304">
        <f>+Y310/U310-1</f>
        <v/>
      </c>
      <c r="Z317" s="304">
        <f>+Z310/V310-1</f>
        <v/>
      </c>
      <c r="AA317" s="304">
        <f>+AA310/W310-1</f>
        <v/>
      </c>
      <c r="AB317" s="304">
        <f>+AB310/X310-1</f>
        <v/>
      </c>
      <c r="AC317" s="304">
        <f>+AC310/Y310-1</f>
        <v/>
      </c>
      <c r="AD317" s="304">
        <f>+AD310/Z310-1</f>
        <v/>
      </c>
      <c r="AE317" s="304">
        <f>+AE310/AA310-1</f>
        <v/>
      </c>
      <c r="AF317" s="304">
        <f>+AF310/AB310-1</f>
        <v/>
      </c>
      <c r="AG317" s="304">
        <f>+AG310/AC310-1</f>
        <v/>
      </c>
      <c r="AH317" s="304">
        <f>+AH310/AD310-1</f>
        <v/>
      </c>
      <c r="AI317" s="304">
        <f>+AI310/AE310-1</f>
        <v/>
      </c>
      <c r="AJ317" s="304">
        <f>+AJ310/AF310-1</f>
        <v/>
      </c>
      <c r="AK317" s="304">
        <f>+AK310/AG310-1</f>
        <v/>
      </c>
      <c r="AL317" s="304">
        <f>+AL310/AH310-1</f>
        <v/>
      </c>
      <c r="AM317" s="304">
        <f>+AM310/AI310-1</f>
        <v/>
      </c>
      <c r="AN317" s="304">
        <f>+AN310/AJ310-1</f>
        <v/>
      </c>
      <c r="AO317" s="304">
        <f>+AO310/AK310-1</f>
        <v/>
      </c>
      <c r="AP317" s="304">
        <f>+AP310/AL310-1</f>
        <v/>
      </c>
      <c r="AQ317" s="304">
        <f>+AQ310/AM310-1</f>
        <v/>
      </c>
      <c r="AR317" s="304">
        <f>+AR310/AN310-1</f>
        <v/>
      </c>
      <c r="AS317" s="304">
        <f>+AS310/AO310-1</f>
        <v/>
      </c>
      <c r="AT317" s="304">
        <f>+AT310/AP310-1</f>
        <v/>
      </c>
      <c r="AU317" s="304">
        <f>+AU310/AQ310-1</f>
        <v/>
      </c>
      <c r="AV317" s="304">
        <f>+AV310/AR310-1</f>
        <v/>
      </c>
      <c r="AW317" s="304">
        <f>+AW310/AS310-1</f>
        <v/>
      </c>
      <c r="AX317" s="304">
        <f>+AX310/AT310-1</f>
        <v/>
      </c>
      <c r="AY317" s="304">
        <f>+AY310/AU310-1</f>
        <v/>
      </c>
      <c r="AZ317" s="304">
        <f>+AZ310/AV310-1</f>
        <v/>
      </c>
      <c r="BA317" s="304">
        <f>+BA310/AW310-1</f>
        <v/>
      </c>
      <c r="BB317" s="304">
        <f>+BB310/AX310-1</f>
        <v/>
      </c>
      <c r="BC317" s="304">
        <f>+BC310/AY310-1</f>
        <v/>
      </c>
      <c r="BD317" s="304">
        <f>+BD310/AZ310-1</f>
        <v/>
      </c>
      <c r="BE317" s="304">
        <f>+BE310/BA310-1</f>
        <v/>
      </c>
      <c r="BF317" s="304">
        <f>+BF310/BB310-1</f>
        <v/>
      </c>
      <c r="BG317" s="304">
        <f>+BG310/BC310-1</f>
        <v/>
      </c>
      <c r="BH317" s="320">
        <f>+IFERROR(BH310/BD310-1,"n/a")</f>
        <v/>
      </c>
      <c r="BI317" s="320">
        <f>+IFERROR(BI310/BE310-1,"n/a")</f>
        <v/>
      </c>
      <c r="BJ317" s="304" t="n"/>
      <c r="BK317" s="304" t="n"/>
      <c r="BL317" s="304" t="n"/>
      <c r="BM317" s="304" t="n"/>
      <c r="BN317" s="304" t="n"/>
      <c r="BO317" s="304" t="n"/>
      <c r="BP317" s="304">
        <f>+BP310/BO310-1</f>
        <v/>
      </c>
      <c r="BQ317" s="304">
        <f>+BQ310/BP310-1</f>
        <v/>
      </c>
      <c r="BR317" s="304">
        <f>+BR310/BQ310-1</f>
        <v/>
      </c>
      <c r="BS317" s="304">
        <f>+BS310/BR310-1</f>
        <v/>
      </c>
      <c r="BT317" s="304">
        <f>+BT310/BS310-1</f>
        <v/>
      </c>
      <c r="BU317" s="304">
        <f>+BU310/BT310-1</f>
        <v/>
      </c>
      <c r="BV317" s="304">
        <f>+BV310/BU310-1</f>
        <v/>
      </c>
      <c r="BW317" s="304">
        <f>+BW310/BV310-1</f>
        <v/>
      </c>
      <c r="BX317" s="304">
        <f>+BX310/BW310-1</f>
        <v/>
      </c>
      <c r="BY317" s="304">
        <f>+BY310/BX310-1</f>
        <v/>
      </c>
      <c r="BZ317" s="304">
        <f>+BZ310/BY310-1</f>
        <v/>
      </c>
      <c r="CA317" s="304">
        <f>+CA310/BZ310-1</f>
        <v/>
      </c>
      <c r="CB317" s="304">
        <f>+CB310/CA310-1</f>
        <v/>
      </c>
      <c r="CC317" s="304">
        <f>+CC310/CB310-1</f>
        <v/>
      </c>
      <c r="CD317" s="304" t="n"/>
    </row>
    <row r="318" ht="13.5" customHeight="1">
      <c r="B318" s="60" t="inlineStr">
        <is>
          <t>Rest of World</t>
        </is>
      </c>
      <c r="E318" s="76" t="n"/>
      <c r="F318" s="76" t="n"/>
      <c r="G318" s="76" t="n"/>
      <c r="H318" s="313">
        <f>+H311/D311-1</f>
        <v/>
      </c>
      <c r="I318" s="313">
        <f>+I311/E311-1</f>
        <v/>
      </c>
      <c r="J318" s="313">
        <f>+J311/F311-1</f>
        <v/>
      </c>
      <c r="K318" s="313">
        <f>+K311/G311-1</f>
        <v/>
      </c>
      <c r="L318" s="313">
        <f>+L311/H311-1</f>
        <v/>
      </c>
      <c r="M318" s="313">
        <f>+M311/I311-1</f>
        <v/>
      </c>
      <c r="N318" s="313">
        <f>+N311/J311-1</f>
        <v/>
      </c>
      <c r="O318" s="313">
        <f>+O311/K311-1</f>
        <v/>
      </c>
      <c r="P318" s="313">
        <f>+P311/L311-1</f>
        <v/>
      </c>
      <c r="Q318" s="313">
        <f>+Q311/M311-1</f>
        <v/>
      </c>
      <c r="R318" s="313">
        <f>+R311/N311-1</f>
        <v/>
      </c>
      <c r="S318" s="313">
        <f>+S311/O311-1</f>
        <v/>
      </c>
      <c r="T318" s="313">
        <f>+T311/P311-1</f>
        <v/>
      </c>
      <c r="U318" s="313">
        <f>+U311/Q311-1</f>
        <v/>
      </c>
      <c r="V318" s="313">
        <f>+V311/R311-1</f>
        <v/>
      </c>
      <c r="W318" s="313">
        <f>+W311/S311-1</f>
        <v/>
      </c>
      <c r="X318" s="313">
        <f>+X311/T311-1</f>
        <v/>
      </c>
      <c r="Y318" s="313">
        <f>+Y311/U311-1</f>
        <v/>
      </c>
      <c r="Z318" s="313">
        <f>+Z311/V311-1</f>
        <v/>
      </c>
      <c r="AA318" s="313">
        <f>+AA311/W311-1</f>
        <v/>
      </c>
      <c r="AB318" s="313">
        <f>+AB311/X311-1</f>
        <v/>
      </c>
      <c r="AC318" s="313">
        <f>+AC311/Y311-1</f>
        <v/>
      </c>
      <c r="AD318" s="313">
        <f>+AD311/Z311-1</f>
        <v/>
      </c>
      <c r="AE318" s="313">
        <f>+AE311/AA311-1</f>
        <v/>
      </c>
      <c r="AF318" s="313">
        <f>+AF311/AB311-1</f>
        <v/>
      </c>
      <c r="AG318" s="313">
        <f>+AG311/AC311-1</f>
        <v/>
      </c>
      <c r="AH318" s="313">
        <f>+AH311/AD311-1</f>
        <v/>
      </c>
      <c r="AI318" s="313">
        <f>+AI311/AE311-1</f>
        <v/>
      </c>
      <c r="AJ318" s="313">
        <f>+AJ311/AF311-1</f>
        <v/>
      </c>
      <c r="AK318" s="313">
        <f>+AK311/AG311-1</f>
        <v/>
      </c>
      <c r="AL318" s="313">
        <f>+AL311/AH311-1</f>
        <v/>
      </c>
      <c r="AM318" s="313">
        <f>+AM311/AI311-1</f>
        <v/>
      </c>
      <c r="AN318" s="313">
        <f>+AN311/AJ311-1</f>
        <v/>
      </c>
      <c r="AO318" s="313">
        <f>+AO311/AK311-1</f>
        <v/>
      </c>
      <c r="AP318" s="313">
        <f>+AP311/AL311-1</f>
        <v/>
      </c>
      <c r="AQ318" s="313">
        <f>+AQ311/AM311-1</f>
        <v/>
      </c>
      <c r="AR318" s="313">
        <f>+AR311/AN311-1</f>
        <v/>
      </c>
      <c r="AS318" s="313">
        <f>+AS311/AO311-1</f>
        <v/>
      </c>
      <c r="AT318" s="313">
        <f>+AT311/AP311-1</f>
        <v/>
      </c>
      <c r="AU318" s="313">
        <f>+AU311/AQ311-1</f>
        <v/>
      </c>
      <c r="AV318" s="313">
        <f>+AV311/AR311-1</f>
        <v/>
      </c>
      <c r="AW318" s="313">
        <f>+AW311/AS311-1</f>
        <v/>
      </c>
      <c r="AX318" s="313">
        <f>+AX311/AT311-1</f>
        <v/>
      </c>
      <c r="AY318" s="313">
        <f>+AY311/AU311-1</f>
        <v/>
      </c>
      <c r="AZ318" s="313">
        <f>+AZ311/AV311-1</f>
        <v/>
      </c>
      <c r="BA318" s="313">
        <f>+BA311/AW311-1</f>
        <v/>
      </c>
      <c r="BB318" s="313">
        <f>+BB311/AX311-1</f>
        <v/>
      </c>
      <c r="BC318" s="313">
        <f>+BC311/AY311-1</f>
        <v/>
      </c>
      <c r="BD318" s="313">
        <f>+BD311/AZ311-1</f>
        <v/>
      </c>
      <c r="BE318" s="313">
        <f>+BE311/BA311-1</f>
        <v/>
      </c>
      <c r="BF318" s="313">
        <f>+BF311/BB311-1</f>
        <v/>
      </c>
      <c r="BG318" s="313">
        <f>+BG311/BC311-1</f>
        <v/>
      </c>
      <c r="BH318" s="317">
        <f>+IFERROR(BH311/BD311-1,"n/a")</f>
        <v/>
      </c>
      <c r="BI318" s="317">
        <f>+IFERROR(BI311/BE311-1,"n/a")</f>
        <v/>
      </c>
      <c r="BJ318" s="313" t="n"/>
      <c r="BK318" s="313" t="n"/>
      <c r="BL318" s="313" t="n"/>
      <c r="BM318" s="313" t="n"/>
      <c r="BN318" s="313" t="n"/>
      <c r="BO318" s="313" t="n"/>
      <c r="BP318" s="313">
        <f>+BP311/BO311-1</f>
        <v/>
      </c>
      <c r="BQ318" s="313">
        <f>+BQ311/BP311-1</f>
        <v/>
      </c>
      <c r="BR318" s="313">
        <f>+BR311/BQ311-1</f>
        <v/>
      </c>
      <c r="BS318" s="313">
        <f>+BS311/BR311-1</f>
        <v/>
      </c>
      <c r="BT318" s="313">
        <f>+BT311/BS311-1</f>
        <v/>
      </c>
      <c r="BU318" s="313">
        <f>+BU311/BT311-1</f>
        <v/>
      </c>
      <c r="BV318" s="313">
        <f>+BV311/BU311-1</f>
        <v/>
      </c>
      <c r="BW318" s="313">
        <f>+BW311/BV311-1</f>
        <v/>
      </c>
      <c r="BX318" s="313">
        <f>+BX311/BW311-1</f>
        <v/>
      </c>
      <c r="BY318" s="313">
        <f>+BY311/BX311-1</f>
        <v/>
      </c>
      <c r="BZ318" s="313">
        <f>+BZ311/BY311-1</f>
        <v/>
      </c>
      <c r="CA318" s="313">
        <f>+CA311/BZ311-1</f>
        <v/>
      </c>
      <c r="CB318" s="313">
        <f>+CB311/CA311-1</f>
        <v/>
      </c>
      <c r="CC318" s="313">
        <f>+CC311/CB311-1</f>
        <v/>
      </c>
      <c r="CD318" s="313" t="n"/>
    </row>
    <row r="319">
      <c r="B319" s="101" t="inlineStr">
        <is>
          <t>Total Core FB MAUs</t>
        </is>
      </c>
      <c r="D319" s="68" t="n"/>
      <c r="E319" s="57" t="n"/>
      <c r="F319" s="57" t="n"/>
      <c r="G319" s="57" t="n"/>
      <c r="H319" s="304">
        <f>+H312/D312-1</f>
        <v/>
      </c>
      <c r="I319" s="304">
        <f>+I312/E312-1</f>
        <v/>
      </c>
      <c r="J319" s="304">
        <f>+J312/F312-1</f>
        <v/>
      </c>
      <c r="K319" s="304">
        <f>+K312/G312-1</f>
        <v/>
      </c>
      <c r="L319" s="304">
        <f>+L312/H312-1</f>
        <v/>
      </c>
      <c r="M319" s="304">
        <f>+M312/I312-1</f>
        <v/>
      </c>
      <c r="N319" s="304">
        <f>+N312/J312-1</f>
        <v/>
      </c>
      <c r="O319" s="304">
        <f>+O312/K312-1</f>
        <v/>
      </c>
      <c r="P319" s="304">
        <f>+P312/L312-1</f>
        <v/>
      </c>
      <c r="Q319" s="304">
        <f>+Q312/M312-1</f>
        <v/>
      </c>
      <c r="R319" s="304">
        <f>+R312/N312-1</f>
        <v/>
      </c>
      <c r="S319" s="304">
        <f>+S312/O312-1</f>
        <v/>
      </c>
      <c r="T319" s="304">
        <f>+T312/P312-1</f>
        <v/>
      </c>
      <c r="U319" s="304">
        <f>+U312/Q312-1</f>
        <v/>
      </c>
      <c r="V319" s="304">
        <f>+V312/R312-1</f>
        <v/>
      </c>
      <c r="W319" s="304">
        <f>+W312/S312-1</f>
        <v/>
      </c>
      <c r="X319" s="304">
        <f>+X312/T312-1</f>
        <v/>
      </c>
      <c r="Y319" s="304">
        <f>+Y312/U312-1</f>
        <v/>
      </c>
      <c r="Z319" s="304">
        <f>+Z312/V312-1</f>
        <v/>
      </c>
      <c r="AA319" s="304">
        <f>+AA312/W312-1</f>
        <v/>
      </c>
      <c r="AB319" s="304">
        <f>+AB312/X312-1</f>
        <v/>
      </c>
      <c r="AC319" s="304">
        <f>+AC312/Y312-1</f>
        <v/>
      </c>
      <c r="AD319" s="304">
        <f>+AD312/Z312-1</f>
        <v/>
      </c>
      <c r="AE319" s="304">
        <f>+AE312/AA312-1</f>
        <v/>
      </c>
      <c r="AF319" s="304">
        <f>+AF312/AB312-1</f>
        <v/>
      </c>
      <c r="AG319" s="304">
        <f>+AG312/AC312-1</f>
        <v/>
      </c>
      <c r="AH319" s="304">
        <f>+AH312/AD312-1</f>
        <v/>
      </c>
      <c r="AI319" s="304">
        <f>+AI312/AE312-1</f>
        <v/>
      </c>
      <c r="AJ319" s="304">
        <f>+AJ312/AF312-1</f>
        <v/>
      </c>
      <c r="AK319" s="304">
        <f>+AK312/AG312-1</f>
        <v/>
      </c>
      <c r="AL319" s="304">
        <f>+AL312/AH312-1</f>
        <v/>
      </c>
      <c r="AM319" s="304">
        <f>+AM312/AI312-1</f>
        <v/>
      </c>
      <c r="AN319" s="304">
        <f>+AN312/AJ312-1</f>
        <v/>
      </c>
      <c r="AO319" s="304">
        <f>+AO312/AK312-1</f>
        <v/>
      </c>
      <c r="AP319" s="304">
        <f>+AP312/AL312-1</f>
        <v/>
      </c>
      <c r="AQ319" s="304">
        <f>+AQ312/AM312-1</f>
        <v/>
      </c>
      <c r="AR319" s="304">
        <f>+AR312/AN312-1</f>
        <v/>
      </c>
      <c r="AS319" s="304">
        <f>+AS312/AO312-1</f>
        <v/>
      </c>
      <c r="AT319" s="304">
        <f>+AT312/AP312-1</f>
        <v/>
      </c>
      <c r="AU319" s="304">
        <f>+AU312/AQ312-1</f>
        <v/>
      </c>
      <c r="AV319" s="304">
        <f>+AV312/AR312-1</f>
        <v/>
      </c>
      <c r="AW319" s="304">
        <f>+AW312/AS312-1</f>
        <v/>
      </c>
      <c r="AX319" s="304">
        <f>+AX312/AT312-1</f>
        <v/>
      </c>
      <c r="AY319" s="304">
        <f>+AY312/AU312-1</f>
        <v/>
      </c>
      <c r="AZ319" s="304">
        <f>+AZ312/AV312-1</f>
        <v/>
      </c>
      <c r="BA319" s="304">
        <f>+BA312/AW312-1</f>
        <v/>
      </c>
      <c r="BB319" s="304">
        <f>+BB312/AX312-1</f>
        <v/>
      </c>
      <c r="BC319" s="304">
        <f>+BC312/AY312-1</f>
        <v/>
      </c>
      <c r="BD319" s="304">
        <f>+BD312/AZ312-1</f>
        <v/>
      </c>
      <c r="BE319" s="304">
        <f>+BE312/BA312-1</f>
        <v/>
      </c>
      <c r="BF319" s="304">
        <f>+BF312/BB312-1</f>
        <v/>
      </c>
      <c r="BG319" s="304">
        <f>+BG312/BC312-1</f>
        <v/>
      </c>
      <c r="BH319" s="320">
        <f>+IFERROR(BH312/BD312-1,"n/a")</f>
        <v/>
      </c>
      <c r="BI319" s="320">
        <f>+IFERROR(BI312/BE312-1,"n/a")</f>
        <v/>
      </c>
      <c r="BJ319" s="304" t="n"/>
      <c r="BK319" s="304" t="n"/>
      <c r="BL319" s="304" t="n"/>
      <c r="BM319" s="304" t="n"/>
      <c r="BN319" s="304" t="n"/>
      <c r="BO319" s="304" t="n"/>
      <c r="BP319" s="304">
        <f>+BP312/BO312-1</f>
        <v/>
      </c>
      <c r="BQ319" s="304">
        <f>+BQ312/BP312-1</f>
        <v/>
      </c>
      <c r="BR319" s="304">
        <f>+BR312/BQ312-1</f>
        <v/>
      </c>
      <c r="BS319" s="304">
        <f>+BS312/BR312-1</f>
        <v/>
      </c>
      <c r="BT319" s="304">
        <f>+BT312/BS312-1</f>
        <v/>
      </c>
      <c r="BU319" s="304">
        <f>+BU312/BT312-1</f>
        <v/>
      </c>
      <c r="BV319" s="304">
        <f>+BV312/BU312-1</f>
        <v/>
      </c>
      <c r="BW319" s="304">
        <f>+BW312/BV312-1</f>
        <v/>
      </c>
      <c r="BX319" s="304">
        <f>+BX312/BW312-1</f>
        <v/>
      </c>
      <c r="BY319" s="304">
        <f>+BY312/BX312-1</f>
        <v/>
      </c>
      <c r="BZ319" s="304">
        <f>+BZ312/BY312-1</f>
        <v/>
      </c>
      <c r="CA319" s="304">
        <f>+CA312/BZ312-1</f>
        <v/>
      </c>
      <c r="CB319" s="304">
        <f>+CB312/CA312-1</f>
        <v/>
      </c>
      <c r="CC319" s="304">
        <f>+CC312/CB312-1</f>
        <v/>
      </c>
      <c r="CD319" s="304" t="n"/>
    </row>
    <row r="320">
      <c r="AK320" s="123" t="inlineStr">
        <is>
          <t>Excluding Change ==&gt;</t>
        </is>
      </c>
      <c r="AL320" s="304">
        <f>+AL313/AH312-1</f>
        <v/>
      </c>
    </row>
    <row r="321">
      <c r="B321" s="62" t="inlineStr">
        <is>
          <t>Q/Q % Change</t>
        </is>
      </c>
    </row>
    <row r="322">
      <c r="B322" s="60" t="inlineStr">
        <is>
          <t>US &amp; Canada</t>
        </is>
      </c>
      <c r="E322" s="304">
        <f>+E308/D308-1</f>
        <v/>
      </c>
      <c r="F322" s="304">
        <f>+F308/E308-1</f>
        <v/>
      </c>
      <c r="G322" s="304">
        <f>+G308/F308-1</f>
        <v/>
      </c>
      <c r="H322" s="304">
        <f>+H308/G308-1</f>
        <v/>
      </c>
      <c r="I322" s="304">
        <f>+I308/H308-1</f>
        <v/>
      </c>
      <c r="J322" s="304">
        <f>+J308/I308-1</f>
        <v/>
      </c>
      <c r="K322" s="304">
        <f>+K308/J308-1</f>
        <v/>
      </c>
      <c r="L322" s="304">
        <f>+L308/K308-1</f>
        <v/>
      </c>
      <c r="M322" s="304">
        <f>+M308/L308-1</f>
        <v/>
      </c>
      <c r="N322" s="304">
        <f>+N308/M308-1</f>
        <v/>
      </c>
      <c r="O322" s="304">
        <f>+O308/N308-1</f>
        <v/>
      </c>
      <c r="P322" s="304">
        <f>+P308/O308-1</f>
        <v/>
      </c>
      <c r="Q322" s="304">
        <f>+Q308/P308-1</f>
        <v/>
      </c>
      <c r="R322" s="304">
        <f>+R308/Q308-1</f>
        <v/>
      </c>
      <c r="S322" s="304">
        <f>+S308/R308-1</f>
        <v/>
      </c>
      <c r="T322" s="304">
        <f>+T308/S308-1</f>
        <v/>
      </c>
      <c r="U322" s="304">
        <f>+U308/T308-1</f>
        <v/>
      </c>
      <c r="V322" s="304">
        <f>+V308/U308-1</f>
        <v/>
      </c>
      <c r="W322" s="304">
        <f>+W308/V308-1</f>
        <v/>
      </c>
      <c r="X322" s="304">
        <f>+X308/W308-1</f>
        <v/>
      </c>
      <c r="Y322" s="304">
        <f>+Y308/X308-1</f>
        <v/>
      </c>
      <c r="Z322" s="304">
        <f>+Z308/Y308-1</f>
        <v/>
      </c>
      <c r="AA322" s="304">
        <f>+AA308/Z308-1</f>
        <v/>
      </c>
      <c r="AB322" s="304">
        <f>+AB308/AA308-1</f>
        <v/>
      </c>
      <c r="AC322" s="304">
        <f>+AC308/AB308-1</f>
        <v/>
      </c>
      <c r="AD322" s="304">
        <f>+AD308/AC308-1</f>
        <v/>
      </c>
      <c r="AE322" s="304">
        <f>+AE308/AD308-1</f>
        <v/>
      </c>
      <c r="AF322" s="304">
        <f>+AF308/AE308-1</f>
        <v/>
      </c>
      <c r="AG322" s="304">
        <f>+AG308/AF308-1</f>
        <v/>
      </c>
      <c r="AH322" s="304">
        <f>+AH308/AG308-1</f>
        <v/>
      </c>
      <c r="AI322" s="304">
        <f>+AI308/AH308-1</f>
        <v/>
      </c>
      <c r="AJ322" s="304">
        <f>+AJ308/AI308-1</f>
        <v/>
      </c>
      <c r="AK322" s="304">
        <f>+AK308/AJ308-1</f>
        <v/>
      </c>
      <c r="AL322" s="304">
        <f>+AL308/AK308-1</f>
        <v/>
      </c>
      <c r="AM322" s="304">
        <f>+AM308/AL308-1</f>
        <v/>
      </c>
      <c r="AN322" s="304">
        <f>+AN308/AM308-1</f>
        <v/>
      </c>
      <c r="AO322" s="304">
        <f>+AO308/AN308-1</f>
        <v/>
      </c>
      <c r="AP322" s="304">
        <f>+AP308/AO308-1</f>
        <v/>
      </c>
      <c r="AQ322" s="304">
        <f>+AQ308/AP308-1</f>
        <v/>
      </c>
      <c r="AR322" s="304">
        <f>+AR308/AQ308-1</f>
        <v/>
      </c>
      <c r="AS322" s="304">
        <f>+AS308/AR308-1</f>
        <v/>
      </c>
      <c r="AT322" s="304">
        <f>+AT308/AS308-1</f>
        <v/>
      </c>
      <c r="AU322" s="304">
        <f>+AU308/AT308-1</f>
        <v/>
      </c>
      <c r="AV322" s="304">
        <f>+AV308/AU308-1</f>
        <v/>
      </c>
      <c r="AW322" s="304">
        <f>+AW308/AV308-1</f>
        <v/>
      </c>
      <c r="AX322" s="304">
        <f>+AX308/AW308-1</f>
        <v/>
      </c>
      <c r="AY322" s="304">
        <f>+AY308/AX308-1</f>
        <v/>
      </c>
      <c r="AZ322" s="304">
        <f>+AZ308/AY308-1</f>
        <v/>
      </c>
      <c r="BA322" s="304">
        <f>+BA308/AZ308-1</f>
        <v/>
      </c>
      <c r="BB322" s="304">
        <f>+BB308/BA308-1</f>
        <v/>
      </c>
      <c r="BC322" s="304">
        <f>+BC308/BB308-1</f>
        <v/>
      </c>
      <c r="BD322" s="304">
        <f>+BD308/BC308-1</f>
        <v/>
      </c>
      <c r="BE322" s="304">
        <f>+BE308/BD308-1</f>
        <v/>
      </c>
      <c r="BF322" s="304">
        <f>+BF308/BE308-1</f>
        <v/>
      </c>
      <c r="BG322" s="304">
        <f>+BG308/BF308-1</f>
        <v/>
      </c>
      <c r="BH322" s="320">
        <f>+IFERROR(BH308/BG308-1,"n/a")</f>
        <v/>
      </c>
      <c r="BI322" s="320">
        <f>+IFERROR(BI308/BH308-1,"n/a")</f>
        <v/>
      </c>
      <c r="BJ322" s="304" t="n"/>
      <c r="BK322" s="304" t="n"/>
      <c r="BL322" s="76" t="n"/>
      <c r="BM322" s="76" t="n"/>
      <c r="BN322" s="76" t="n"/>
      <c r="BO322" s="76" t="n"/>
      <c r="BP322" s="76" t="n"/>
      <c r="BQ322" s="76" t="n"/>
      <c r="BR322" s="76" t="n"/>
      <c r="BS322" s="76" t="n"/>
      <c r="BT322" s="76" t="n"/>
      <c r="BU322" s="76" t="n"/>
      <c r="BV322" s="76" t="n"/>
      <c r="BW322" s="76" t="n"/>
      <c r="BX322" s="76" t="n"/>
      <c r="BY322" s="76" t="n"/>
      <c r="BZ322" s="76" t="n"/>
    </row>
    <row r="323">
      <c r="B323" s="60" t="inlineStr">
        <is>
          <t>Europe</t>
        </is>
      </c>
      <c r="E323" s="304">
        <f>+E309/D309-1</f>
        <v/>
      </c>
      <c r="F323" s="304">
        <f>+F309/E309-1</f>
        <v/>
      </c>
      <c r="G323" s="304">
        <f>+G309/F309-1</f>
        <v/>
      </c>
      <c r="H323" s="304">
        <f>+H309/G309-1</f>
        <v/>
      </c>
      <c r="I323" s="304">
        <f>+I309/H309-1</f>
        <v/>
      </c>
      <c r="J323" s="304">
        <f>+J309/I309-1</f>
        <v/>
      </c>
      <c r="K323" s="304">
        <f>+K309/J309-1</f>
        <v/>
      </c>
      <c r="L323" s="304">
        <f>+L309/K309-1</f>
        <v/>
      </c>
      <c r="M323" s="304">
        <f>+M309/L309-1</f>
        <v/>
      </c>
      <c r="N323" s="304">
        <f>+N309/M309-1</f>
        <v/>
      </c>
      <c r="O323" s="304">
        <f>+O309/N309-1</f>
        <v/>
      </c>
      <c r="P323" s="304">
        <f>+P309/O309-1</f>
        <v/>
      </c>
      <c r="Q323" s="304">
        <f>+Q309/P309-1</f>
        <v/>
      </c>
      <c r="R323" s="304">
        <f>+R309/Q309-1</f>
        <v/>
      </c>
      <c r="S323" s="304">
        <f>+S309/R309-1</f>
        <v/>
      </c>
      <c r="T323" s="304">
        <f>+T309/S309-1</f>
        <v/>
      </c>
      <c r="U323" s="304">
        <f>+U309/T309-1</f>
        <v/>
      </c>
      <c r="V323" s="304">
        <f>+V309/U309-1</f>
        <v/>
      </c>
      <c r="W323" s="304">
        <f>+W309/V309-1</f>
        <v/>
      </c>
      <c r="X323" s="304">
        <f>+X309/W309-1</f>
        <v/>
      </c>
      <c r="Y323" s="304">
        <f>+Y309/X309-1</f>
        <v/>
      </c>
      <c r="Z323" s="304">
        <f>+Z309/Y309-1</f>
        <v/>
      </c>
      <c r="AA323" s="304">
        <f>+AA309/Z309-1</f>
        <v/>
      </c>
      <c r="AB323" s="304">
        <f>+AB309/AA309-1</f>
        <v/>
      </c>
      <c r="AC323" s="304">
        <f>+AC309/AB309-1</f>
        <v/>
      </c>
      <c r="AD323" s="304">
        <f>+AD309/AC309-1</f>
        <v/>
      </c>
      <c r="AE323" s="304">
        <f>+AE309/AD309-1</f>
        <v/>
      </c>
      <c r="AF323" s="304">
        <f>+AF309/AE309-1</f>
        <v/>
      </c>
      <c r="AG323" s="304">
        <f>+AG309/AF309-1</f>
        <v/>
      </c>
      <c r="AH323" s="304">
        <f>+AH309/AG309-1</f>
        <v/>
      </c>
      <c r="AI323" s="304">
        <f>+AI309/AH309-1</f>
        <v/>
      </c>
      <c r="AJ323" s="304">
        <f>+AJ309/AI309-1</f>
        <v/>
      </c>
      <c r="AK323" s="304">
        <f>+AK309/AJ309-1</f>
        <v/>
      </c>
      <c r="AL323" s="304">
        <f>+AL309/AK309-1</f>
        <v/>
      </c>
      <c r="AM323" s="304">
        <f>+AM309/AL309-1</f>
        <v/>
      </c>
      <c r="AN323" s="304">
        <f>+AN309/AM309-1</f>
        <v/>
      </c>
      <c r="AO323" s="304">
        <f>+AO309/AN309-1</f>
        <v/>
      </c>
      <c r="AP323" s="304">
        <f>+AP309/AO309-1</f>
        <v/>
      </c>
      <c r="AQ323" s="304">
        <f>+AQ309/AP309-1</f>
        <v/>
      </c>
      <c r="AR323" s="304">
        <f>+AR309/AQ309-1</f>
        <v/>
      </c>
      <c r="AS323" s="304">
        <f>+AS309/AR309-1</f>
        <v/>
      </c>
      <c r="AT323" s="304">
        <f>+AT309/AS309-1</f>
        <v/>
      </c>
      <c r="AU323" s="304">
        <f>+AU309/AT309-1</f>
        <v/>
      </c>
      <c r="AV323" s="304">
        <f>+AV309/AU309-1</f>
        <v/>
      </c>
      <c r="AW323" s="304">
        <f>+AW309/AV309-1</f>
        <v/>
      </c>
      <c r="AX323" s="304">
        <f>+AX309/AW309-1</f>
        <v/>
      </c>
      <c r="AY323" s="304">
        <f>+AY309/AX309-1</f>
        <v/>
      </c>
      <c r="AZ323" s="304">
        <f>+AZ309/AY309-1</f>
        <v/>
      </c>
      <c r="BA323" s="304">
        <f>+BA309/AZ309-1</f>
        <v/>
      </c>
      <c r="BB323" s="304">
        <f>+BB309/BA309-1</f>
        <v/>
      </c>
      <c r="BC323" s="304">
        <f>+BC309/BB309-1</f>
        <v/>
      </c>
      <c r="BD323" s="304">
        <f>+BD309/BC309-1</f>
        <v/>
      </c>
      <c r="BE323" s="304">
        <f>+BE309/BD309-1</f>
        <v/>
      </c>
      <c r="BF323" s="304">
        <f>+BF309/BE309-1</f>
        <v/>
      </c>
      <c r="BG323" s="304">
        <f>+BG309/BF309-1</f>
        <v/>
      </c>
      <c r="BH323" s="320">
        <f>+IFERROR(BH309/BG309-1,"n/a")</f>
        <v/>
      </c>
      <c r="BI323" s="320">
        <f>+IFERROR(BI309/BH309-1,"n/a")</f>
        <v/>
      </c>
      <c r="BJ323" s="304" t="n"/>
      <c r="BK323" s="304" t="n"/>
      <c r="BL323" s="76" t="n"/>
      <c r="BM323" s="76" t="n"/>
      <c r="BN323" s="76" t="n"/>
      <c r="BO323" s="76" t="n"/>
      <c r="BP323" s="76" t="n"/>
      <c r="BQ323" s="76" t="n"/>
      <c r="BR323" s="76" t="n"/>
      <c r="BS323" s="76" t="n"/>
      <c r="BT323" s="76" t="n"/>
      <c r="BU323" s="76" t="n"/>
      <c r="BV323" s="76" t="n"/>
      <c r="BW323" s="76" t="n"/>
      <c r="BX323" s="76" t="n"/>
      <c r="BY323" s="76" t="n"/>
      <c r="BZ323" s="76" t="n"/>
    </row>
    <row r="324">
      <c r="B324" s="60" t="inlineStr">
        <is>
          <t>Asia-Pacific</t>
        </is>
      </c>
      <c r="E324" s="304">
        <f>+E310/D310-1</f>
        <v/>
      </c>
      <c r="F324" s="304">
        <f>+F310/E310-1</f>
        <v/>
      </c>
      <c r="G324" s="304">
        <f>+G310/F310-1</f>
        <v/>
      </c>
      <c r="H324" s="304">
        <f>+H310/G310-1</f>
        <v/>
      </c>
      <c r="I324" s="304">
        <f>+I310/H310-1</f>
        <v/>
      </c>
      <c r="J324" s="304">
        <f>+J310/I310-1</f>
        <v/>
      </c>
      <c r="K324" s="304">
        <f>+K310/J310-1</f>
        <v/>
      </c>
      <c r="L324" s="304">
        <f>+L310/K310-1</f>
        <v/>
      </c>
      <c r="M324" s="304">
        <f>+M310/L310-1</f>
        <v/>
      </c>
      <c r="N324" s="304">
        <f>+N310/M310-1</f>
        <v/>
      </c>
      <c r="O324" s="304">
        <f>+O310/N310-1</f>
        <v/>
      </c>
      <c r="P324" s="304">
        <f>+P310/O310-1</f>
        <v/>
      </c>
      <c r="Q324" s="304">
        <f>+Q310/P310-1</f>
        <v/>
      </c>
      <c r="R324" s="304">
        <f>+R310/Q310-1</f>
        <v/>
      </c>
      <c r="S324" s="304">
        <f>+S310/R310-1</f>
        <v/>
      </c>
      <c r="T324" s="304">
        <f>+T310/S310-1</f>
        <v/>
      </c>
      <c r="U324" s="304">
        <f>+U310/T310-1</f>
        <v/>
      </c>
      <c r="V324" s="304">
        <f>+V310/U310-1</f>
        <v/>
      </c>
      <c r="W324" s="304">
        <f>+W310/V310-1</f>
        <v/>
      </c>
      <c r="X324" s="304">
        <f>+X310/W310-1</f>
        <v/>
      </c>
      <c r="Y324" s="304">
        <f>+Y310/X310-1</f>
        <v/>
      </c>
      <c r="Z324" s="304">
        <f>+Z310/Y310-1</f>
        <v/>
      </c>
      <c r="AA324" s="304">
        <f>+AA310/Z310-1</f>
        <v/>
      </c>
      <c r="AB324" s="304">
        <f>+AB310/AA310-1</f>
        <v/>
      </c>
      <c r="AC324" s="304">
        <f>+AC310/AB310-1</f>
        <v/>
      </c>
      <c r="AD324" s="304">
        <f>+AD310/AC310-1</f>
        <v/>
      </c>
      <c r="AE324" s="304">
        <f>+AE310/AD310-1</f>
        <v/>
      </c>
      <c r="AF324" s="304">
        <f>+AF310/AE310-1</f>
        <v/>
      </c>
      <c r="AG324" s="304">
        <f>+AG310/AF310-1</f>
        <v/>
      </c>
      <c r="AH324" s="304">
        <f>+AH310/AG310-1</f>
        <v/>
      </c>
      <c r="AI324" s="304">
        <f>+AI310/AH310-1</f>
        <v/>
      </c>
      <c r="AJ324" s="304">
        <f>+AJ310/AI310-1</f>
        <v/>
      </c>
      <c r="AK324" s="304">
        <f>+AK310/AJ310-1</f>
        <v/>
      </c>
      <c r="AL324" s="304">
        <f>+AL310/AK310-1</f>
        <v/>
      </c>
      <c r="AM324" s="304">
        <f>+AM310/AL310-1</f>
        <v/>
      </c>
      <c r="AN324" s="304">
        <f>+AN310/AM310-1</f>
        <v/>
      </c>
      <c r="AO324" s="304">
        <f>+AO310/AN310-1</f>
        <v/>
      </c>
      <c r="AP324" s="304">
        <f>+AP310/AO310-1</f>
        <v/>
      </c>
      <c r="AQ324" s="304">
        <f>+AQ310/AP310-1</f>
        <v/>
      </c>
      <c r="AR324" s="304">
        <f>+AR310/AQ310-1</f>
        <v/>
      </c>
      <c r="AS324" s="304">
        <f>+AS310/AR310-1</f>
        <v/>
      </c>
      <c r="AT324" s="304">
        <f>+AT310/AS310-1</f>
        <v/>
      </c>
      <c r="AU324" s="304">
        <f>+AU310/AT310-1</f>
        <v/>
      </c>
      <c r="AV324" s="304">
        <f>+AV310/AU310-1</f>
        <v/>
      </c>
      <c r="AW324" s="304">
        <f>+AW310/AV310-1</f>
        <v/>
      </c>
      <c r="AX324" s="304">
        <f>+AX310/AW310-1</f>
        <v/>
      </c>
      <c r="AY324" s="304">
        <f>+AY310/AX310-1</f>
        <v/>
      </c>
      <c r="AZ324" s="304">
        <f>+AZ310/AY310-1</f>
        <v/>
      </c>
      <c r="BA324" s="304">
        <f>+BA310/AZ310-1</f>
        <v/>
      </c>
      <c r="BB324" s="304">
        <f>+BB310/BA310-1</f>
        <v/>
      </c>
      <c r="BC324" s="304">
        <f>+BC310/BB310-1</f>
        <v/>
      </c>
      <c r="BD324" s="304">
        <f>+BD310/BC310-1</f>
        <v/>
      </c>
      <c r="BE324" s="304">
        <f>+BE310/BD310-1</f>
        <v/>
      </c>
      <c r="BF324" s="304">
        <f>+BF310/BE310-1</f>
        <v/>
      </c>
      <c r="BG324" s="304">
        <f>+BG310/BF310-1</f>
        <v/>
      </c>
      <c r="BH324" s="320">
        <f>+IFERROR(BH310/BG310-1,"n/a")</f>
        <v/>
      </c>
      <c r="BI324" s="320">
        <f>+IFERROR(BI310/BH310-1,"n/a")</f>
        <v/>
      </c>
      <c r="BJ324" s="304" t="n"/>
      <c r="BK324" s="304" t="n"/>
      <c r="BL324" s="76" t="n"/>
      <c r="BM324" s="76" t="n"/>
      <c r="BN324" s="76" t="n"/>
      <c r="BO324" s="76" t="n"/>
      <c r="BP324" s="76" t="n"/>
      <c r="BQ324" s="76" t="n"/>
      <c r="BR324" s="76" t="n"/>
      <c r="BS324" s="76" t="n"/>
      <c r="BT324" s="76" t="n"/>
      <c r="BU324" s="76" t="n"/>
      <c r="BV324" s="76" t="n"/>
      <c r="BW324" s="76" t="n"/>
      <c r="BX324" s="76" t="n"/>
      <c r="BY324" s="76" t="n"/>
      <c r="BZ324" s="76" t="n"/>
    </row>
    <row r="325" ht="13.5" customHeight="1">
      <c r="B325" s="60" t="inlineStr">
        <is>
          <t>Rest of World</t>
        </is>
      </c>
      <c r="E325" s="313">
        <f>+E311/D311-1</f>
        <v/>
      </c>
      <c r="F325" s="313">
        <f>+F311/E311-1</f>
        <v/>
      </c>
      <c r="G325" s="313">
        <f>+G311/F311-1</f>
        <v/>
      </c>
      <c r="H325" s="313">
        <f>+H311/G311-1</f>
        <v/>
      </c>
      <c r="I325" s="313">
        <f>+I311/H311-1</f>
        <v/>
      </c>
      <c r="J325" s="313">
        <f>+J311/I311-1</f>
        <v/>
      </c>
      <c r="K325" s="313">
        <f>+K311/J311-1</f>
        <v/>
      </c>
      <c r="L325" s="313">
        <f>+L311/K311-1</f>
        <v/>
      </c>
      <c r="M325" s="313">
        <f>+M311/L311-1</f>
        <v/>
      </c>
      <c r="N325" s="313">
        <f>+N311/M311-1</f>
        <v/>
      </c>
      <c r="O325" s="313">
        <f>+O311/N311-1</f>
        <v/>
      </c>
      <c r="P325" s="313">
        <f>+P311/O311-1</f>
        <v/>
      </c>
      <c r="Q325" s="313">
        <f>+Q311/P311-1</f>
        <v/>
      </c>
      <c r="R325" s="313">
        <f>+R311/Q311-1</f>
        <v/>
      </c>
      <c r="S325" s="313">
        <f>+S311/R311-1</f>
        <v/>
      </c>
      <c r="T325" s="313">
        <f>+T311/S311-1</f>
        <v/>
      </c>
      <c r="U325" s="313">
        <f>+U311/T311-1</f>
        <v/>
      </c>
      <c r="V325" s="313">
        <f>+V311/U311-1</f>
        <v/>
      </c>
      <c r="W325" s="313">
        <f>+W311/V311-1</f>
        <v/>
      </c>
      <c r="X325" s="313">
        <f>+X311/W311-1</f>
        <v/>
      </c>
      <c r="Y325" s="313">
        <f>+Y311/X311-1</f>
        <v/>
      </c>
      <c r="Z325" s="313">
        <f>+Z311/Y311-1</f>
        <v/>
      </c>
      <c r="AA325" s="313">
        <f>+AA311/Z311-1</f>
        <v/>
      </c>
      <c r="AB325" s="313">
        <f>+AB311/AA311-1</f>
        <v/>
      </c>
      <c r="AC325" s="313">
        <f>+AC311/AB311-1</f>
        <v/>
      </c>
      <c r="AD325" s="313">
        <f>+AD311/AC311-1</f>
        <v/>
      </c>
      <c r="AE325" s="313">
        <f>+AE311/AD311-1</f>
        <v/>
      </c>
      <c r="AF325" s="313">
        <f>+AF311/AE311-1</f>
        <v/>
      </c>
      <c r="AG325" s="313">
        <f>+AG311/AF311-1</f>
        <v/>
      </c>
      <c r="AH325" s="313">
        <f>+AH311/AG311-1</f>
        <v/>
      </c>
      <c r="AI325" s="313">
        <f>+AI311/AH311-1</f>
        <v/>
      </c>
      <c r="AJ325" s="313">
        <f>+AJ311/AI311-1</f>
        <v/>
      </c>
      <c r="AK325" s="313">
        <f>+AK311/AJ311-1</f>
        <v/>
      </c>
      <c r="AL325" s="313">
        <f>+AL311/AK311-1</f>
        <v/>
      </c>
      <c r="AM325" s="313">
        <f>+AM311/AL311-1</f>
        <v/>
      </c>
      <c r="AN325" s="313">
        <f>+AN311/AM311-1</f>
        <v/>
      </c>
      <c r="AO325" s="313">
        <f>+AO311/AN311-1</f>
        <v/>
      </c>
      <c r="AP325" s="313">
        <f>+AP311/AO311-1</f>
        <v/>
      </c>
      <c r="AQ325" s="313">
        <f>+AQ311/AP311-1</f>
        <v/>
      </c>
      <c r="AR325" s="313">
        <f>+AR311/AQ311-1</f>
        <v/>
      </c>
      <c r="AS325" s="313">
        <f>+AS311/AR311-1</f>
        <v/>
      </c>
      <c r="AT325" s="313">
        <f>+AT311/AS311-1</f>
        <v/>
      </c>
      <c r="AU325" s="313">
        <f>+AU311/AT311-1</f>
        <v/>
      </c>
      <c r="AV325" s="313">
        <f>+AV311/AU311-1</f>
        <v/>
      </c>
      <c r="AW325" s="313">
        <f>+AW311/AV311-1</f>
        <v/>
      </c>
      <c r="AX325" s="313">
        <f>+AX311/AW311-1</f>
        <v/>
      </c>
      <c r="AY325" s="313">
        <f>+AY311/AX311-1</f>
        <v/>
      </c>
      <c r="AZ325" s="313">
        <f>+AZ311/AY311-1</f>
        <v/>
      </c>
      <c r="BA325" s="313">
        <f>+BA311/AZ311-1</f>
        <v/>
      </c>
      <c r="BB325" s="313">
        <f>+BB311/BA311-1</f>
        <v/>
      </c>
      <c r="BC325" s="313">
        <f>+BC311/BB311-1</f>
        <v/>
      </c>
      <c r="BD325" s="313">
        <f>+BD311/BC311-1</f>
        <v/>
      </c>
      <c r="BE325" s="313">
        <f>+BE311/BD311-1</f>
        <v/>
      </c>
      <c r="BF325" s="313">
        <f>+BF311/BE311-1</f>
        <v/>
      </c>
      <c r="BG325" s="313">
        <f>+BG311/BF311-1</f>
        <v/>
      </c>
      <c r="BH325" s="317">
        <f>+IFERROR(BH311/BG311-1,"n/a")</f>
        <v/>
      </c>
      <c r="BI325" s="317">
        <f>+IFERROR(BI311/BH311-1,"n/a")</f>
        <v/>
      </c>
      <c r="BJ325" s="313" t="n"/>
      <c r="BK325" s="313" t="n"/>
      <c r="BL325" s="76" t="n"/>
      <c r="BM325" s="76" t="n"/>
      <c r="BN325" s="76" t="n"/>
      <c r="BO325" s="76" t="n"/>
      <c r="BP325" s="76" t="n"/>
      <c r="BQ325" s="76" t="n"/>
      <c r="BR325" s="76" t="n"/>
      <c r="BS325" s="76" t="n"/>
      <c r="BT325" s="76" t="n"/>
      <c r="BU325" s="76" t="n"/>
      <c r="BV325" s="76" t="n"/>
      <c r="BW325" s="76" t="n"/>
      <c r="BX325" s="76" t="n"/>
      <c r="BY325" s="76" t="n"/>
      <c r="BZ325" s="76" t="n"/>
    </row>
    <row r="326">
      <c r="B326" s="101" t="inlineStr">
        <is>
          <t>Total Core FB MAUs</t>
        </is>
      </c>
      <c r="E326" s="304">
        <f>+E312/D312-1</f>
        <v/>
      </c>
      <c r="F326" s="304">
        <f>+F312/E312-1</f>
        <v/>
      </c>
      <c r="G326" s="304">
        <f>+G312/F312-1</f>
        <v/>
      </c>
      <c r="H326" s="304">
        <f>+H312/G312-1</f>
        <v/>
      </c>
      <c r="I326" s="304">
        <f>+I312/H312-1</f>
        <v/>
      </c>
      <c r="J326" s="304">
        <f>+J312/I312-1</f>
        <v/>
      </c>
      <c r="K326" s="304">
        <f>+K312/J312-1</f>
        <v/>
      </c>
      <c r="L326" s="304">
        <f>+L312/K312-1</f>
        <v/>
      </c>
      <c r="M326" s="304">
        <f>+M312/L312-1</f>
        <v/>
      </c>
      <c r="N326" s="304">
        <f>+N312/M312-1</f>
        <v/>
      </c>
      <c r="O326" s="304">
        <f>+O312/N312-1</f>
        <v/>
      </c>
      <c r="P326" s="304">
        <f>+P312/O312-1</f>
        <v/>
      </c>
      <c r="Q326" s="304">
        <f>+Q312/P312-1</f>
        <v/>
      </c>
      <c r="R326" s="304">
        <f>+R312/Q312-1</f>
        <v/>
      </c>
      <c r="S326" s="304">
        <f>+S312/R312-1</f>
        <v/>
      </c>
      <c r="T326" s="304">
        <f>+T312/S312-1</f>
        <v/>
      </c>
      <c r="U326" s="304">
        <f>+U312/T312-1</f>
        <v/>
      </c>
      <c r="V326" s="304">
        <f>+V312/U312-1</f>
        <v/>
      </c>
      <c r="W326" s="304">
        <f>+W312/V312-1</f>
        <v/>
      </c>
      <c r="X326" s="304">
        <f>+X312/W312-1</f>
        <v/>
      </c>
      <c r="Y326" s="304">
        <f>+Y312/X312-1</f>
        <v/>
      </c>
      <c r="Z326" s="304">
        <f>+Z312/Y312-1</f>
        <v/>
      </c>
      <c r="AA326" s="304">
        <f>+AA312/Z312-1</f>
        <v/>
      </c>
      <c r="AB326" s="304">
        <f>+AB312/AA312-1</f>
        <v/>
      </c>
      <c r="AC326" s="304">
        <f>+AC312/AB312-1</f>
        <v/>
      </c>
      <c r="AD326" s="304">
        <f>+AD312/AC312-1</f>
        <v/>
      </c>
      <c r="AE326" s="304">
        <f>+AE312/AD312-1</f>
        <v/>
      </c>
      <c r="AF326" s="304">
        <f>+AF312/AE312-1</f>
        <v/>
      </c>
      <c r="AG326" s="304">
        <f>+AG312/AF312-1</f>
        <v/>
      </c>
      <c r="AH326" s="304">
        <f>+AH312/AG312-1</f>
        <v/>
      </c>
      <c r="AI326" s="304">
        <f>+AI312/AH312-1</f>
        <v/>
      </c>
      <c r="AJ326" s="304">
        <f>+AJ312/AI312-1</f>
        <v/>
      </c>
      <c r="AK326" s="304">
        <f>+AK312/AJ312-1</f>
        <v/>
      </c>
      <c r="AL326" s="304">
        <f>+AL312/AK312-1</f>
        <v/>
      </c>
      <c r="AM326" s="304">
        <f>+AM312/AL312-1</f>
        <v/>
      </c>
      <c r="AN326" s="304">
        <f>+AN312/AM312-1</f>
        <v/>
      </c>
      <c r="AO326" s="304">
        <f>+AO312/AN312-1</f>
        <v/>
      </c>
      <c r="AP326" s="304">
        <f>+AP312/AO312-1</f>
        <v/>
      </c>
      <c r="AQ326" s="304">
        <f>+AQ312/AP312-1</f>
        <v/>
      </c>
      <c r="AR326" s="304">
        <f>+AR312/AQ312-1</f>
        <v/>
      </c>
      <c r="AS326" s="304">
        <f>+AS312/AR312-1</f>
        <v/>
      </c>
      <c r="AT326" s="304">
        <f>+AT312/AS312-1</f>
        <v/>
      </c>
      <c r="AU326" s="304">
        <f>+AU312/AT312-1</f>
        <v/>
      </c>
      <c r="AV326" s="304">
        <f>+AV312/AU312-1</f>
        <v/>
      </c>
      <c r="AW326" s="304">
        <f>+AW312/AV312-1</f>
        <v/>
      </c>
      <c r="AX326" s="304">
        <f>+AX312/AW312-1</f>
        <v/>
      </c>
      <c r="AY326" s="304">
        <f>+AY312/AX312-1</f>
        <v/>
      </c>
      <c r="AZ326" s="304">
        <f>+AZ312/AY312-1</f>
        <v/>
      </c>
      <c r="BA326" s="304">
        <f>+BA312/AZ312-1</f>
        <v/>
      </c>
      <c r="BB326" s="304">
        <f>+BB312/BA312-1</f>
        <v/>
      </c>
      <c r="BC326" s="304">
        <f>+BC312/BB312-1</f>
        <v/>
      </c>
      <c r="BD326" s="304">
        <f>+BD312/BC312-1</f>
        <v/>
      </c>
      <c r="BE326" s="304">
        <f>+BE312/BD312-1</f>
        <v/>
      </c>
      <c r="BF326" s="304">
        <f>+BF312/BE312-1</f>
        <v/>
      </c>
      <c r="BG326" s="304">
        <f>+BG312/BF312-1</f>
        <v/>
      </c>
      <c r="BH326" s="320">
        <f>+IFERROR(BH312/BG312-1,"n/a")</f>
        <v/>
      </c>
      <c r="BI326" s="320">
        <f>+IFERROR(BI312/BH312-1,"n/a")</f>
        <v/>
      </c>
      <c r="BJ326" s="304" t="n"/>
      <c r="BK326" s="304" t="n"/>
      <c r="BL326" s="76" t="n"/>
      <c r="BM326" s="76" t="n"/>
      <c r="BN326" s="76" t="n"/>
      <c r="BO326" s="76" t="n"/>
      <c r="BP326" s="76" t="n"/>
      <c r="BQ326" s="76" t="n"/>
      <c r="BR326" s="76" t="n"/>
      <c r="BS326" s="76" t="n"/>
      <c r="BT326" s="76" t="n"/>
      <c r="BU326" s="76" t="n"/>
      <c r="BV326" s="76" t="n"/>
      <c r="BW326" s="76" t="n"/>
      <c r="BX326" s="76" t="n"/>
      <c r="BY326" s="76" t="n"/>
      <c r="BZ326" s="76" t="n"/>
    </row>
    <row r="327">
      <c r="AK327" s="123" t="inlineStr">
        <is>
          <t>Excluding Change ==&gt;</t>
        </is>
      </c>
      <c r="AL327" s="304">
        <f>+AL313/AK312-1</f>
        <v/>
      </c>
    </row>
    <row r="328">
      <c r="B328" s="54" t="inlineStr">
        <is>
          <t>Core FB DAUs / MAUs</t>
        </is>
      </c>
    </row>
    <row r="329">
      <c r="B329" t="inlineStr">
        <is>
          <t>US &amp; Canada</t>
        </is>
      </c>
      <c r="D329" s="329">
        <f>+D287/D308</f>
        <v/>
      </c>
      <c r="E329" s="329">
        <f>+E287/E308</f>
        <v/>
      </c>
      <c r="F329" s="329">
        <f>+F287/F308</f>
        <v/>
      </c>
      <c r="G329" s="329">
        <f>+G287/G308</f>
        <v/>
      </c>
      <c r="H329" s="329">
        <f>+H287/H308</f>
        <v/>
      </c>
      <c r="I329" s="329">
        <f>+I287/I308</f>
        <v/>
      </c>
      <c r="J329" s="329">
        <f>+J287/J308</f>
        <v/>
      </c>
      <c r="K329" s="329">
        <f>+K287/K308</f>
        <v/>
      </c>
      <c r="L329" s="329">
        <f>+L287/L308</f>
        <v/>
      </c>
      <c r="M329" s="329">
        <f>+M287/M308</f>
        <v/>
      </c>
      <c r="N329" s="329">
        <f>+N287/N308</f>
        <v/>
      </c>
      <c r="O329" s="329">
        <f>+O287/O308</f>
        <v/>
      </c>
      <c r="P329" s="329">
        <f>+P287/P308</f>
        <v/>
      </c>
      <c r="Q329" s="329">
        <f>+Q287/Q308</f>
        <v/>
      </c>
      <c r="R329" s="329">
        <f>+R287/R308</f>
        <v/>
      </c>
      <c r="S329" s="329">
        <f>+S287/S308</f>
        <v/>
      </c>
      <c r="T329" s="329">
        <f>+T287/T308</f>
        <v/>
      </c>
      <c r="U329" s="329">
        <f>+U287/U308</f>
        <v/>
      </c>
      <c r="V329" s="329">
        <f>+V287/V308</f>
        <v/>
      </c>
      <c r="W329" s="329">
        <f>+W287/W308</f>
        <v/>
      </c>
      <c r="X329" s="329">
        <f>+X287/X308</f>
        <v/>
      </c>
      <c r="Y329" s="329">
        <f>+Y287/Y308</f>
        <v/>
      </c>
      <c r="Z329" s="329">
        <f>+Z287/Z308</f>
        <v/>
      </c>
      <c r="AA329" s="329">
        <f>+AA287/AA308</f>
        <v/>
      </c>
      <c r="AB329" s="329">
        <f>+AB287/AB308</f>
        <v/>
      </c>
      <c r="AC329" s="329">
        <f>+AC287/AC308</f>
        <v/>
      </c>
      <c r="AD329" s="329">
        <f>+AD287/AD308</f>
        <v/>
      </c>
      <c r="AE329" s="329">
        <f>+AE287/AE308</f>
        <v/>
      </c>
      <c r="AF329" s="329">
        <f>+AF287/AF308</f>
        <v/>
      </c>
      <c r="AG329" s="329">
        <f>+AG287/AG308</f>
        <v/>
      </c>
      <c r="AH329" s="329">
        <f>+AH287/AH308</f>
        <v/>
      </c>
      <c r="AI329" s="329">
        <f>+AI287/AI308</f>
        <v/>
      </c>
      <c r="AJ329" s="329">
        <f>+AJ287/AJ308</f>
        <v/>
      </c>
      <c r="AK329" s="329">
        <f>+AK287/AK308</f>
        <v/>
      </c>
      <c r="AL329" s="329">
        <f>+AL287/AL308</f>
        <v/>
      </c>
      <c r="AM329" s="329">
        <f>+AM287/AM308</f>
        <v/>
      </c>
      <c r="AN329" s="329">
        <f>+AN287/AN308</f>
        <v/>
      </c>
      <c r="AO329" s="329">
        <f>+AO287/AO308</f>
        <v/>
      </c>
      <c r="AP329" s="329">
        <f>+AP287/AP308</f>
        <v/>
      </c>
      <c r="AQ329" s="329">
        <f>+AQ287/AQ308</f>
        <v/>
      </c>
      <c r="AR329" s="329">
        <f>+AR287/AR308</f>
        <v/>
      </c>
      <c r="AS329" s="329">
        <f>+AS287/AS308</f>
        <v/>
      </c>
      <c r="AT329" s="329">
        <f>+AT287/AT308</f>
        <v/>
      </c>
      <c r="AU329" s="329">
        <f>+AU287/AU308</f>
        <v/>
      </c>
      <c r="AV329" s="329">
        <f>+AV287/AV308</f>
        <v/>
      </c>
      <c r="AW329" s="329">
        <f>+AW287/AW308</f>
        <v/>
      </c>
      <c r="AX329" s="329">
        <f>+AX287/AX308</f>
        <v/>
      </c>
      <c r="AY329" s="329">
        <f>+AY287/AY308</f>
        <v/>
      </c>
      <c r="AZ329" s="329">
        <f>+AZ287/AZ308</f>
        <v/>
      </c>
      <c r="BA329" s="329">
        <f>+BA287/BA308</f>
        <v/>
      </c>
      <c r="BB329" s="329">
        <f>+BB287/BB308</f>
        <v/>
      </c>
      <c r="BC329" s="329">
        <f>+BC287/BC308</f>
        <v/>
      </c>
      <c r="BD329" s="329">
        <f>+BD287/BD308</f>
        <v/>
      </c>
      <c r="BE329" s="329">
        <f>+BE287/BE308</f>
        <v/>
      </c>
      <c r="BF329" s="329">
        <f>+BF287/BF308</f>
        <v/>
      </c>
      <c r="BG329" s="329">
        <f>+BG287/BG308</f>
        <v/>
      </c>
      <c r="BH329" s="330">
        <f>+IFERROR(BH287/BH308,"n/a")</f>
        <v/>
      </c>
      <c r="BI329" s="330">
        <f>+IFERROR(BI287/BI308,"n/a")</f>
        <v/>
      </c>
      <c r="BJ329" s="329" t="n"/>
      <c r="BK329" s="329" t="n"/>
      <c r="BL329" s="329" t="n"/>
      <c r="BM329" s="329" t="n"/>
      <c r="BN329" s="329" t="n"/>
      <c r="BO329" s="329">
        <f>+BO287/BO308</f>
        <v/>
      </c>
      <c r="BP329" s="329">
        <f>+BP287/BP308</f>
        <v/>
      </c>
      <c r="BQ329" s="329">
        <f>+BQ287/BQ308</f>
        <v/>
      </c>
      <c r="BR329" s="329">
        <f>+BR287/BR308</f>
        <v/>
      </c>
      <c r="BS329" s="329">
        <f>+BS287/BS308</f>
        <v/>
      </c>
      <c r="BT329" s="329">
        <f>+BT287/BT308</f>
        <v/>
      </c>
      <c r="BU329" s="329">
        <f>+BU287/BU308</f>
        <v/>
      </c>
      <c r="BV329" s="329">
        <f>+BV287/BV308</f>
        <v/>
      </c>
      <c r="BW329" s="329">
        <f>+BW287/BW308</f>
        <v/>
      </c>
      <c r="BX329" s="329">
        <f>+BX287/BX308</f>
        <v/>
      </c>
      <c r="BY329" s="329">
        <f>+BY287/BY308</f>
        <v/>
      </c>
      <c r="BZ329" s="329">
        <f>+BZ287/BZ308</f>
        <v/>
      </c>
      <c r="CA329" s="329">
        <f>+CA287/CA308</f>
        <v/>
      </c>
      <c r="CB329" s="329">
        <f>+CB287/CB308</f>
        <v/>
      </c>
      <c r="CC329" s="329">
        <f>+CC287/CC308</f>
        <v/>
      </c>
      <c r="CD329" s="329" t="n"/>
    </row>
    <row r="330">
      <c r="B330" t="inlineStr">
        <is>
          <t>Europe</t>
        </is>
      </c>
      <c r="D330" s="329">
        <f>+D288/D309</f>
        <v/>
      </c>
      <c r="E330" s="329">
        <f>+E288/E309</f>
        <v/>
      </c>
      <c r="F330" s="329">
        <f>+F288/F309</f>
        <v/>
      </c>
      <c r="G330" s="329">
        <f>+G288/G309</f>
        <v/>
      </c>
      <c r="H330" s="329">
        <f>+H288/H309</f>
        <v/>
      </c>
      <c r="I330" s="329">
        <f>+I288/I309</f>
        <v/>
      </c>
      <c r="J330" s="329">
        <f>+J288/J309</f>
        <v/>
      </c>
      <c r="K330" s="329">
        <f>+K288/K309</f>
        <v/>
      </c>
      <c r="L330" s="329">
        <f>+L288/L309</f>
        <v/>
      </c>
      <c r="M330" s="329">
        <f>+M288/M309</f>
        <v/>
      </c>
      <c r="N330" s="329">
        <f>+N288/N309</f>
        <v/>
      </c>
      <c r="O330" s="329">
        <f>+O288/O309</f>
        <v/>
      </c>
      <c r="P330" s="329">
        <f>+P288/P309</f>
        <v/>
      </c>
      <c r="Q330" s="329">
        <f>+Q288/Q309</f>
        <v/>
      </c>
      <c r="R330" s="329">
        <f>+R288/R309</f>
        <v/>
      </c>
      <c r="S330" s="329">
        <f>+S288/S309</f>
        <v/>
      </c>
      <c r="T330" s="329">
        <f>+T288/T309</f>
        <v/>
      </c>
      <c r="U330" s="329">
        <f>+U288/U309</f>
        <v/>
      </c>
      <c r="V330" s="329">
        <f>+V288/V309</f>
        <v/>
      </c>
      <c r="W330" s="329">
        <f>+W288/W309</f>
        <v/>
      </c>
      <c r="X330" s="329">
        <f>+X288/X309</f>
        <v/>
      </c>
      <c r="Y330" s="329">
        <f>+Y288/Y309</f>
        <v/>
      </c>
      <c r="Z330" s="329">
        <f>+Z288/Z309</f>
        <v/>
      </c>
      <c r="AA330" s="329">
        <f>+AA288/AA309</f>
        <v/>
      </c>
      <c r="AB330" s="329">
        <f>+AB288/AB309</f>
        <v/>
      </c>
      <c r="AC330" s="329">
        <f>+AC288/AC309</f>
        <v/>
      </c>
      <c r="AD330" s="329">
        <f>+AD288/AD309</f>
        <v/>
      </c>
      <c r="AE330" s="329">
        <f>+AE288/AE309</f>
        <v/>
      </c>
      <c r="AF330" s="329">
        <f>+AF288/AF309</f>
        <v/>
      </c>
      <c r="AG330" s="329">
        <f>+AG288/AG309</f>
        <v/>
      </c>
      <c r="AH330" s="329">
        <f>+AH288/AH309</f>
        <v/>
      </c>
      <c r="AI330" s="329">
        <f>+AI288/AI309</f>
        <v/>
      </c>
      <c r="AJ330" s="329">
        <f>+AJ288/AJ309</f>
        <v/>
      </c>
      <c r="AK330" s="329">
        <f>+AK288/AK309</f>
        <v/>
      </c>
      <c r="AL330" s="329">
        <f>+AL288/AL309</f>
        <v/>
      </c>
      <c r="AM330" s="329">
        <f>+AM288/AM309</f>
        <v/>
      </c>
      <c r="AN330" s="329">
        <f>+AN288/AN309</f>
        <v/>
      </c>
      <c r="AO330" s="329">
        <f>+AO288/AO309</f>
        <v/>
      </c>
      <c r="AP330" s="329">
        <f>+AP288/AP309</f>
        <v/>
      </c>
      <c r="AQ330" s="329">
        <f>+AQ288/AQ309</f>
        <v/>
      </c>
      <c r="AR330" s="329">
        <f>+AR288/AR309</f>
        <v/>
      </c>
      <c r="AS330" s="329">
        <f>+AS288/AS309</f>
        <v/>
      </c>
      <c r="AT330" s="329">
        <f>+AT288/AT309</f>
        <v/>
      </c>
      <c r="AU330" s="329">
        <f>+AU288/AU309</f>
        <v/>
      </c>
      <c r="AV330" s="329">
        <f>+AV288/AV309</f>
        <v/>
      </c>
      <c r="AW330" s="329">
        <f>+AW288/AW309</f>
        <v/>
      </c>
      <c r="AX330" s="329">
        <f>+AX288/AX309</f>
        <v/>
      </c>
      <c r="AY330" s="329">
        <f>+AY288/AY309</f>
        <v/>
      </c>
      <c r="AZ330" s="329">
        <f>+AZ288/AZ309</f>
        <v/>
      </c>
      <c r="BA330" s="329">
        <f>+BA288/BA309</f>
        <v/>
      </c>
      <c r="BB330" s="329">
        <f>+BB288/BB309</f>
        <v/>
      </c>
      <c r="BC330" s="329">
        <f>+BC288/BC309</f>
        <v/>
      </c>
      <c r="BD330" s="329">
        <f>+BD288/BD309</f>
        <v/>
      </c>
      <c r="BE330" s="329">
        <f>+BE288/BE309</f>
        <v/>
      </c>
      <c r="BF330" s="329">
        <f>+BF288/BF309</f>
        <v/>
      </c>
      <c r="BG330" s="329">
        <f>+BG288/BG309</f>
        <v/>
      </c>
      <c r="BH330" s="330">
        <f>+IFERROR(BH288/BH309,"n/a")</f>
        <v/>
      </c>
      <c r="BI330" s="330">
        <f>+IFERROR(BI288/BI309,"n/a")</f>
        <v/>
      </c>
      <c r="BJ330" s="329" t="n"/>
      <c r="BK330" s="329" t="n"/>
      <c r="BL330" s="329" t="n"/>
      <c r="BM330" s="329" t="n"/>
      <c r="BN330" s="329" t="n"/>
      <c r="BO330" s="329">
        <f>+BO288/BO309</f>
        <v/>
      </c>
      <c r="BP330" s="329">
        <f>+BP288/BP309</f>
        <v/>
      </c>
      <c r="BQ330" s="329">
        <f>+BQ288/BQ309</f>
        <v/>
      </c>
      <c r="BR330" s="329">
        <f>+BR288/BR309</f>
        <v/>
      </c>
      <c r="BS330" s="329">
        <f>+BS288/BS309</f>
        <v/>
      </c>
      <c r="BT330" s="329">
        <f>+BT288/BT309</f>
        <v/>
      </c>
      <c r="BU330" s="329">
        <f>+BU288/BU309</f>
        <v/>
      </c>
      <c r="BV330" s="329">
        <f>+BV288/BV309</f>
        <v/>
      </c>
      <c r="BW330" s="329">
        <f>+BW288/BW309</f>
        <v/>
      </c>
      <c r="BX330" s="329">
        <f>+BX288/BX309</f>
        <v/>
      </c>
      <c r="BY330" s="329">
        <f>+BY288/BY309</f>
        <v/>
      </c>
      <c r="BZ330" s="329">
        <f>+BZ288/BZ309</f>
        <v/>
      </c>
      <c r="CA330" s="329">
        <f>+CA288/CA309</f>
        <v/>
      </c>
      <c r="CB330" s="329">
        <f>+CB288/CB309</f>
        <v/>
      </c>
      <c r="CC330" s="329">
        <f>+CC288/CC309</f>
        <v/>
      </c>
      <c r="CD330" s="329" t="n"/>
    </row>
    <row r="331">
      <c r="B331" t="inlineStr">
        <is>
          <t>Asia-Pacific</t>
        </is>
      </c>
      <c r="D331" s="329">
        <f>+D289/D310</f>
        <v/>
      </c>
      <c r="E331" s="329">
        <f>+E289/E310</f>
        <v/>
      </c>
      <c r="F331" s="329">
        <f>+F289/F310</f>
        <v/>
      </c>
      <c r="G331" s="329">
        <f>+G289/G310</f>
        <v/>
      </c>
      <c r="H331" s="329">
        <f>+H289/H310</f>
        <v/>
      </c>
      <c r="I331" s="329">
        <f>+I289/I310</f>
        <v/>
      </c>
      <c r="J331" s="329">
        <f>+J289/J310</f>
        <v/>
      </c>
      <c r="K331" s="329">
        <f>+K289/K310</f>
        <v/>
      </c>
      <c r="L331" s="329">
        <f>+L289/L310</f>
        <v/>
      </c>
      <c r="M331" s="329">
        <f>+M289/M310</f>
        <v/>
      </c>
      <c r="N331" s="329">
        <f>+N289/N310</f>
        <v/>
      </c>
      <c r="O331" s="329">
        <f>+O289/O310</f>
        <v/>
      </c>
      <c r="P331" s="329">
        <f>+P289/P310</f>
        <v/>
      </c>
      <c r="Q331" s="329">
        <f>+Q289/Q310</f>
        <v/>
      </c>
      <c r="R331" s="329">
        <f>+R289/R310</f>
        <v/>
      </c>
      <c r="S331" s="329">
        <f>+S289/S310</f>
        <v/>
      </c>
      <c r="T331" s="329">
        <f>+T289/T310</f>
        <v/>
      </c>
      <c r="U331" s="329">
        <f>+U289/U310</f>
        <v/>
      </c>
      <c r="V331" s="329">
        <f>+V289/V310</f>
        <v/>
      </c>
      <c r="W331" s="329">
        <f>+W289/W310</f>
        <v/>
      </c>
      <c r="X331" s="329">
        <f>+X289/X310</f>
        <v/>
      </c>
      <c r="Y331" s="329">
        <f>+Y289/Y310</f>
        <v/>
      </c>
      <c r="Z331" s="329">
        <f>+Z289/Z310</f>
        <v/>
      </c>
      <c r="AA331" s="329">
        <f>+AA289/AA310</f>
        <v/>
      </c>
      <c r="AB331" s="329">
        <f>+AB289/AB310</f>
        <v/>
      </c>
      <c r="AC331" s="329">
        <f>+AC289/AC310</f>
        <v/>
      </c>
      <c r="AD331" s="329">
        <f>+AD289/AD310</f>
        <v/>
      </c>
      <c r="AE331" s="329">
        <f>+AE289/AE310</f>
        <v/>
      </c>
      <c r="AF331" s="329">
        <f>+AF289/AF310</f>
        <v/>
      </c>
      <c r="AG331" s="329">
        <f>+AG289/AG310</f>
        <v/>
      </c>
      <c r="AH331" s="329">
        <f>+AH289/AH310</f>
        <v/>
      </c>
      <c r="AI331" s="329">
        <f>+AI289/AI310</f>
        <v/>
      </c>
      <c r="AJ331" s="329">
        <f>+AJ289/AJ310</f>
        <v/>
      </c>
      <c r="AK331" s="329">
        <f>+AK289/AK310</f>
        <v/>
      </c>
      <c r="AL331" s="329">
        <f>+AL289/AL310</f>
        <v/>
      </c>
      <c r="AM331" s="329">
        <f>+AM289/AM310</f>
        <v/>
      </c>
      <c r="AN331" s="329">
        <f>+AN289/AN310</f>
        <v/>
      </c>
      <c r="AO331" s="329">
        <f>+AO289/AO310</f>
        <v/>
      </c>
      <c r="AP331" s="329">
        <f>+AP289/AP310</f>
        <v/>
      </c>
      <c r="AQ331" s="329">
        <f>+AQ289/AQ310</f>
        <v/>
      </c>
      <c r="AR331" s="329">
        <f>+AR289/AR310</f>
        <v/>
      </c>
      <c r="AS331" s="329">
        <f>+AS289/AS310</f>
        <v/>
      </c>
      <c r="AT331" s="329">
        <f>+AT289/AT310</f>
        <v/>
      </c>
      <c r="AU331" s="329">
        <f>+AU289/AU310</f>
        <v/>
      </c>
      <c r="AV331" s="329">
        <f>+AV289/AV310</f>
        <v/>
      </c>
      <c r="AW331" s="329">
        <f>+AW289/AW310</f>
        <v/>
      </c>
      <c r="AX331" s="329">
        <f>+AX289/AX310</f>
        <v/>
      </c>
      <c r="AY331" s="329">
        <f>+AY289/AY310</f>
        <v/>
      </c>
      <c r="AZ331" s="329">
        <f>+AZ289/AZ310</f>
        <v/>
      </c>
      <c r="BA331" s="329">
        <f>+BA289/BA310</f>
        <v/>
      </c>
      <c r="BB331" s="329">
        <f>+BB289/BB310</f>
        <v/>
      </c>
      <c r="BC331" s="329">
        <f>+BC289/BC310</f>
        <v/>
      </c>
      <c r="BD331" s="329">
        <f>+BD289/BD310</f>
        <v/>
      </c>
      <c r="BE331" s="329">
        <f>+BE289/BE310</f>
        <v/>
      </c>
      <c r="BF331" s="329">
        <f>+BF289/BF310</f>
        <v/>
      </c>
      <c r="BG331" s="329">
        <f>+BG289/BG310</f>
        <v/>
      </c>
      <c r="BH331" s="330">
        <f>+IFERROR(BH289/BH310,"n/a")</f>
        <v/>
      </c>
      <c r="BI331" s="330">
        <f>+IFERROR(BI289/BI310,"n/a")</f>
        <v/>
      </c>
      <c r="BJ331" s="329" t="n"/>
      <c r="BK331" s="329" t="n"/>
      <c r="BL331" s="329" t="n"/>
      <c r="BM331" s="329" t="n"/>
      <c r="BN331" s="329" t="n"/>
      <c r="BO331" s="329">
        <f>+BO289/BO310</f>
        <v/>
      </c>
      <c r="BP331" s="329">
        <f>+BP289/BP310</f>
        <v/>
      </c>
      <c r="BQ331" s="329">
        <f>+BQ289/BQ310</f>
        <v/>
      </c>
      <c r="BR331" s="329">
        <f>+BR289/BR310</f>
        <v/>
      </c>
      <c r="BS331" s="329">
        <f>+BS289/BS310</f>
        <v/>
      </c>
      <c r="BT331" s="329">
        <f>+BT289/BT310</f>
        <v/>
      </c>
      <c r="BU331" s="329">
        <f>+BU289/BU310</f>
        <v/>
      </c>
      <c r="BV331" s="329">
        <f>+BV289/BV310</f>
        <v/>
      </c>
      <c r="BW331" s="329">
        <f>+BW289/BW310</f>
        <v/>
      </c>
      <c r="BX331" s="329">
        <f>+BX289/BX310</f>
        <v/>
      </c>
      <c r="BY331" s="329">
        <f>+BY289/BY310</f>
        <v/>
      </c>
      <c r="BZ331" s="329">
        <f>+BZ289/BZ310</f>
        <v/>
      </c>
      <c r="CA331" s="329">
        <f>+CA289/CA310</f>
        <v/>
      </c>
      <c r="CB331" s="329">
        <f>+CB289/CB310</f>
        <v/>
      </c>
      <c r="CC331" s="329">
        <f>+CC289/CC310</f>
        <v/>
      </c>
      <c r="CD331" s="329" t="n"/>
    </row>
    <row r="332" ht="13.5" customHeight="1">
      <c r="B332" t="inlineStr">
        <is>
          <t>Rest of World</t>
        </is>
      </c>
      <c r="D332" s="331">
        <f>+D290/D311</f>
        <v/>
      </c>
      <c r="E332" s="331">
        <f>+E290/E311</f>
        <v/>
      </c>
      <c r="F332" s="331">
        <f>+F290/F311</f>
        <v/>
      </c>
      <c r="G332" s="331">
        <f>+G290/G311</f>
        <v/>
      </c>
      <c r="H332" s="331">
        <f>+H290/H311</f>
        <v/>
      </c>
      <c r="I332" s="331">
        <f>+I290/I311</f>
        <v/>
      </c>
      <c r="J332" s="331">
        <f>+J290/J311</f>
        <v/>
      </c>
      <c r="K332" s="331">
        <f>+K290/K311</f>
        <v/>
      </c>
      <c r="L332" s="331">
        <f>+L290/L311</f>
        <v/>
      </c>
      <c r="M332" s="331">
        <f>+M290/M311</f>
        <v/>
      </c>
      <c r="N332" s="331">
        <f>+N290/N311</f>
        <v/>
      </c>
      <c r="O332" s="331">
        <f>+O290/O311</f>
        <v/>
      </c>
      <c r="P332" s="331">
        <f>+P290/P311</f>
        <v/>
      </c>
      <c r="Q332" s="331">
        <f>+Q290/Q311</f>
        <v/>
      </c>
      <c r="R332" s="331">
        <f>+R290/R311</f>
        <v/>
      </c>
      <c r="S332" s="331">
        <f>+S290/S311</f>
        <v/>
      </c>
      <c r="T332" s="331">
        <f>+T290/T311</f>
        <v/>
      </c>
      <c r="U332" s="331">
        <f>+U290/U311</f>
        <v/>
      </c>
      <c r="V332" s="331">
        <f>+V290/V311</f>
        <v/>
      </c>
      <c r="W332" s="331">
        <f>+W290/W311</f>
        <v/>
      </c>
      <c r="X332" s="331">
        <f>+X290/X311</f>
        <v/>
      </c>
      <c r="Y332" s="331">
        <f>+Y290/Y311</f>
        <v/>
      </c>
      <c r="Z332" s="331">
        <f>+Z290/Z311</f>
        <v/>
      </c>
      <c r="AA332" s="331">
        <f>+AA290/AA311</f>
        <v/>
      </c>
      <c r="AB332" s="331">
        <f>+AB290/AB311</f>
        <v/>
      </c>
      <c r="AC332" s="331">
        <f>+AC290/AC311</f>
        <v/>
      </c>
      <c r="AD332" s="331">
        <f>+AD290/AD311</f>
        <v/>
      </c>
      <c r="AE332" s="331">
        <f>+AE290/AE311</f>
        <v/>
      </c>
      <c r="AF332" s="331">
        <f>+AF290/AF311</f>
        <v/>
      </c>
      <c r="AG332" s="331">
        <f>+AG290/AG311</f>
        <v/>
      </c>
      <c r="AH332" s="331">
        <f>+AH290/AH311</f>
        <v/>
      </c>
      <c r="AI332" s="331">
        <f>+AI290/AI311</f>
        <v/>
      </c>
      <c r="AJ332" s="331">
        <f>+AJ290/AJ311</f>
        <v/>
      </c>
      <c r="AK332" s="331">
        <f>+AK290/AK311</f>
        <v/>
      </c>
      <c r="AL332" s="331">
        <f>+AL290/AL311</f>
        <v/>
      </c>
      <c r="AM332" s="331">
        <f>+AM290/AM311</f>
        <v/>
      </c>
      <c r="AN332" s="331">
        <f>+AN290/AN311</f>
        <v/>
      </c>
      <c r="AO332" s="331">
        <f>+AO290/AO311</f>
        <v/>
      </c>
      <c r="AP332" s="331">
        <f>+AP290/AP311</f>
        <v/>
      </c>
      <c r="AQ332" s="331">
        <f>+AQ290/AQ311</f>
        <v/>
      </c>
      <c r="AR332" s="331">
        <f>+AR290/AR311</f>
        <v/>
      </c>
      <c r="AS332" s="331">
        <f>+AS290/AS311</f>
        <v/>
      </c>
      <c r="AT332" s="331">
        <f>+AT290/AT311</f>
        <v/>
      </c>
      <c r="AU332" s="331">
        <f>+AU290/AU311</f>
        <v/>
      </c>
      <c r="AV332" s="331">
        <f>+AV290/AV311</f>
        <v/>
      </c>
      <c r="AW332" s="331">
        <f>+AW290/AW311</f>
        <v/>
      </c>
      <c r="AX332" s="331">
        <f>+AX290/AX311</f>
        <v/>
      </c>
      <c r="AY332" s="331">
        <f>+AY290/AY311</f>
        <v/>
      </c>
      <c r="AZ332" s="331">
        <f>+AZ290/AZ311</f>
        <v/>
      </c>
      <c r="BA332" s="331">
        <f>+BA290/BA311</f>
        <v/>
      </c>
      <c r="BB332" s="331">
        <f>+BB290/BB311</f>
        <v/>
      </c>
      <c r="BC332" s="331">
        <f>+BC290/BC311</f>
        <v/>
      </c>
      <c r="BD332" s="331">
        <f>+BD290/BD311</f>
        <v/>
      </c>
      <c r="BE332" s="331">
        <f>+BE290/BE311</f>
        <v/>
      </c>
      <c r="BF332" s="331">
        <f>+BF290/BF311</f>
        <v/>
      </c>
      <c r="BG332" s="331">
        <f>+BG290/BG311</f>
        <v/>
      </c>
      <c r="BH332" s="332">
        <f>+IFERROR(BH290/BH311,"n/a")</f>
        <v/>
      </c>
      <c r="BI332" s="332">
        <f>+IFERROR(BI290/BI311,"n/a")</f>
        <v/>
      </c>
      <c r="BJ332" s="331" t="n"/>
      <c r="BK332" s="331" t="n"/>
      <c r="BL332" s="331" t="n"/>
      <c r="BM332" s="331" t="n"/>
      <c r="BN332" s="331" t="n"/>
      <c r="BO332" s="331">
        <f>+BO290/BO311</f>
        <v/>
      </c>
      <c r="BP332" s="331">
        <f>+BP290/BP311</f>
        <v/>
      </c>
      <c r="BQ332" s="331">
        <f>+BQ290/BQ311</f>
        <v/>
      </c>
      <c r="BR332" s="331">
        <f>+BR290/BR311</f>
        <v/>
      </c>
      <c r="BS332" s="331">
        <f>+BS290/BS311</f>
        <v/>
      </c>
      <c r="BT332" s="331">
        <f>+BT290/BT311</f>
        <v/>
      </c>
      <c r="BU332" s="331">
        <f>+BU290/BU311</f>
        <v/>
      </c>
      <c r="BV332" s="331">
        <f>+BV290/BV311</f>
        <v/>
      </c>
      <c r="BW332" s="331">
        <f>+BW290/BW311</f>
        <v/>
      </c>
      <c r="BX332" s="331">
        <f>+BX290/BX311</f>
        <v/>
      </c>
      <c r="BY332" s="331">
        <f>+BY290/BY311</f>
        <v/>
      </c>
      <c r="BZ332" s="331">
        <f>+BZ290/BZ311</f>
        <v/>
      </c>
      <c r="CA332" s="331">
        <f>+CA290/CA311</f>
        <v/>
      </c>
      <c r="CB332" s="331">
        <f>+CB290/CB311</f>
        <v/>
      </c>
      <c r="CC332" s="331">
        <f>+CC290/CC311</f>
        <v/>
      </c>
      <c r="CD332" s="331" t="n"/>
    </row>
    <row r="333" customFormat="1" s="44">
      <c r="B333" s="110" t="inlineStr">
        <is>
          <t>Total Core FB DAUs / MAUs</t>
        </is>
      </c>
      <c r="D333" s="333">
        <f>+D291/D312</f>
        <v/>
      </c>
      <c r="E333" s="333">
        <f>+E291/E312</f>
        <v/>
      </c>
      <c r="F333" s="333">
        <f>+F291/F312</f>
        <v/>
      </c>
      <c r="G333" s="333">
        <f>+G291/G312</f>
        <v/>
      </c>
      <c r="H333" s="333">
        <f>+H291/H312</f>
        <v/>
      </c>
      <c r="I333" s="333">
        <f>+I291/I312</f>
        <v/>
      </c>
      <c r="J333" s="333">
        <f>+J291/J312</f>
        <v/>
      </c>
      <c r="K333" s="333">
        <f>+K291/K312</f>
        <v/>
      </c>
      <c r="L333" s="333">
        <f>+L291/L312</f>
        <v/>
      </c>
      <c r="M333" s="333">
        <f>+M291/M312</f>
        <v/>
      </c>
      <c r="N333" s="333">
        <f>+N291/N312</f>
        <v/>
      </c>
      <c r="O333" s="333">
        <f>+O291/O312</f>
        <v/>
      </c>
      <c r="P333" s="333">
        <f>+P291/P312</f>
        <v/>
      </c>
      <c r="Q333" s="333">
        <f>+Q291/Q312</f>
        <v/>
      </c>
      <c r="R333" s="333">
        <f>+R291/R312</f>
        <v/>
      </c>
      <c r="S333" s="333">
        <f>+S291/S312</f>
        <v/>
      </c>
      <c r="T333" s="333">
        <f>+T291/T312</f>
        <v/>
      </c>
      <c r="U333" s="333">
        <f>+U291/U312</f>
        <v/>
      </c>
      <c r="V333" s="333">
        <f>+V291/V312</f>
        <v/>
      </c>
      <c r="W333" s="333">
        <f>+W291/W312</f>
        <v/>
      </c>
      <c r="X333" s="333">
        <f>+X291/X312</f>
        <v/>
      </c>
      <c r="Y333" s="333">
        <f>+Y291/Y312</f>
        <v/>
      </c>
      <c r="Z333" s="333">
        <f>+Z291/Z312</f>
        <v/>
      </c>
      <c r="AA333" s="333">
        <f>+AA291/AA312</f>
        <v/>
      </c>
      <c r="AB333" s="333">
        <f>+AB291/AB312</f>
        <v/>
      </c>
      <c r="AC333" s="333">
        <f>+AC291/AC312</f>
        <v/>
      </c>
      <c r="AD333" s="333">
        <f>+AD291/AD312</f>
        <v/>
      </c>
      <c r="AE333" s="333">
        <f>+AE291/AE312</f>
        <v/>
      </c>
      <c r="AF333" s="333">
        <f>+AF291/AF312</f>
        <v/>
      </c>
      <c r="AG333" s="333">
        <f>+AG291/AG312</f>
        <v/>
      </c>
      <c r="AH333" s="333">
        <f>+AH291/AH312</f>
        <v/>
      </c>
      <c r="AI333" s="333">
        <f>+AI291/AI312</f>
        <v/>
      </c>
      <c r="AJ333" s="333">
        <f>+AJ291/AJ312</f>
        <v/>
      </c>
      <c r="AK333" s="333">
        <f>+AK291/AK312</f>
        <v/>
      </c>
      <c r="AL333" s="333">
        <f>+AL291/AL312</f>
        <v/>
      </c>
      <c r="AM333" s="333">
        <f>+AM291/AM312</f>
        <v/>
      </c>
      <c r="AN333" s="333">
        <f>+AN291/AN312</f>
        <v/>
      </c>
      <c r="AO333" s="333">
        <f>+AO291/AO312</f>
        <v/>
      </c>
      <c r="AP333" s="333">
        <f>+AP291/AP312</f>
        <v/>
      </c>
      <c r="AQ333" s="333">
        <f>+AQ291/AQ312</f>
        <v/>
      </c>
      <c r="AR333" s="333">
        <f>+AR291/AR312</f>
        <v/>
      </c>
      <c r="AS333" s="333">
        <f>+AS291/AS312</f>
        <v/>
      </c>
      <c r="AT333" s="333">
        <f>+AT291/AT312</f>
        <v/>
      </c>
      <c r="AU333" s="333">
        <f>+AU291/AU312</f>
        <v/>
      </c>
      <c r="AV333" s="333">
        <f>+AV291/AV312</f>
        <v/>
      </c>
      <c r="AW333" s="333">
        <f>+AW291/AW312</f>
        <v/>
      </c>
      <c r="AX333" s="333">
        <f>+AX291/AX312</f>
        <v/>
      </c>
      <c r="AY333" s="333">
        <f>+AY291/AY312</f>
        <v/>
      </c>
      <c r="AZ333" s="333">
        <f>+AZ291/AZ312</f>
        <v/>
      </c>
      <c r="BA333" s="333">
        <f>+BA291/BA312</f>
        <v/>
      </c>
      <c r="BB333" s="333">
        <f>+BB291/BB312</f>
        <v/>
      </c>
      <c r="BC333" s="333">
        <f>+BC291/BC312</f>
        <v/>
      </c>
      <c r="BD333" s="333">
        <f>+BD291/BD312</f>
        <v/>
      </c>
      <c r="BE333" s="333">
        <f>+BE291/BE312</f>
        <v/>
      </c>
      <c r="BF333" s="333">
        <f>+BF291/BF312</f>
        <v/>
      </c>
      <c r="BG333" s="333">
        <f>+BG291/BG312</f>
        <v/>
      </c>
      <c r="BH333" s="334">
        <f>+IFERROR(BH291/BH312,"n/a")</f>
        <v/>
      </c>
      <c r="BI333" s="334">
        <f>+IFERROR(BI291/BI312,"n/a")</f>
        <v/>
      </c>
      <c r="BJ333" s="333" t="n"/>
      <c r="BK333" s="333" t="n"/>
      <c r="BL333" s="333" t="n"/>
      <c r="BM333" s="333" t="n"/>
      <c r="BN333" s="333" t="n"/>
      <c r="BO333" s="333">
        <f>+BO291/BO312</f>
        <v/>
      </c>
      <c r="BP333" s="333">
        <f>+BP291/BP312</f>
        <v/>
      </c>
      <c r="BQ333" s="333">
        <f>+BQ291/BQ312</f>
        <v/>
      </c>
      <c r="BR333" s="333">
        <f>+BR291/BR312</f>
        <v/>
      </c>
      <c r="BS333" s="333">
        <f>+BS291/BS312</f>
        <v/>
      </c>
      <c r="BT333" s="333">
        <f>+BT291/BT312</f>
        <v/>
      </c>
      <c r="BU333" s="333">
        <f>+BU291/BU312</f>
        <v/>
      </c>
      <c r="BV333" s="333">
        <f>+BV291/BV312</f>
        <v/>
      </c>
      <c r="BW333" s="333">
        <f>+BW291/BW312</f>
        <v/>
      </c>
      <c r="BX333" s="333">
        <f>+BX291/BX312</f>
        <v/>
      </c>
      <c r="BY333" s="333">
        <f>+BY291/BY312</f>
        <v/>
      </c>
      <c r="BZ333" s="333">
        <f>+BZ291/BZ312</f>
        <v/>
      </c>
      <c r="CA333" s="333">
        <f>+CA291/CA312</f>
        <v/>
      </c>
      <c r="CB333" s="333">
        <f>+CB291/CB312</f>
        <v/>
      </c>
      <c r="CC333" s="333">
        <f>+CC291/CC312</f>
        <v/>
      </c>
      <c r="CD333" s="333" t="n"/>
    </row>
    <row r="334">
      <c r="AI334" s="55" t="n"/>
      <c r="AJ334" s="55" t="n"/>
      <c r="AK334" s="123" t="n"/>
      <c r="AL334" s="115" t="n"/>
      <c r="AM334" s="55" t="n"/>
      <c r="AN334" s="55" t="n"/>
      <c r="AO334" s="55" t="n"/>
      <c r="AP334" s="55" t="n"/>
      <c r="AQ334" s="55" t="n"/>
      <c r="AR334" s="55" t="n"/>
      <c r="AS334" s="55" t="n"/>
      <c r="AT334" s="55" t="n"/>
      <c r="AU334" s="55" t="n"/>
      <c r="AV334" s="55" t="n"/>
      <c r="AW334" s="55" t="n"/>
      <c r="AX334" s="55" t="n"/>
      <c r="AY334" s="55" t="n"/>
      <c r="AZ334" s="55" t="n"/>
      <c r="BA334" s="55" t="n"/>
      <c r="BB334" s="55" t="n"/>
      <c r="BC334" s="55" t="n"/>
      <c r="BD334" s="55" t="n"/>
      <c r="BE334" s="55" t="n"/>
      <c r="BF334" s="55" t="n"/>
      <c r="BG334" s="55" t="n"/>
      <c r="BH334" s="55" t="n"/>
      <c r="BI334" s="55" t="n"/>
      <c r="BJ334" s="55" t="n"/>
      <c r="BK334" s="55" t="n"/>
    </row>
    <row r="335">
      <c r="B335" s="62" t="inlineStr">
        <is>
          <t>Y/Y % Change</t>
        </is>
      </c>
    </row>
    <row r="336">
      <c r="B336" s="60" t="inlineStr">
        <is>
          <t>US &amp; Canada</t>
        </is>
      </c>
      <c r="E336" s="76" t="n"/>
      <c r="F336" s="76" t="n"/>
      <c r="G336" s="76" t="n"/>
      <c r="H336" s="304">
        <f>+H329/D329-1</f>
        <v/>
      </c>
      <c r="I336" s="304">
        <f>+I329/E329-1</f>
        <v/>
      </c>
      <c r="J336" s="304">
        <f>+J329/F329-1</f>
        <v/>
      </c>
      <c r="K336" s="304">
        <f>+K329/G329-1</f>
        <v/>
      </c>
      <c r="L336" s="304">
        <f>+L329/H329-1</f>
        <v/>
      </c>
      <c r="M336" s="304">
        <f>+M329/I329-1</f>
        <v/>
      </c>
      <c r="N336" s="304">
        <f>+N329/J329-1</f>
        <v/>
      </c>
      <c r="O336" s="304">
        <f>+O329/K329-1</f>
        <v/>
      </c>
      <c r="P336" s="304">
        <f>+P329/L329-1</f>
        <v/>
      </c>
      <c r="Q336" s="304">
        <f>+Q329/M329-1</f>
        <v/>
      </c>
      <c r="R336" s="304">
        <f>+R329/N329-1</f>
        <v/>
      </c>
      <c r="S336" s="304">
        <f>+S329/O329-1</f>
        <v/>
      </c>
      <c r="T336" s="304">
        <f>+T329/P329-1</f>
        <v/>
      </c>
      <c r="U336" s="304">
        <f>+U329/Q329-1</f>
        <v/>
      </c>
      <c r="V336" s="304">
        <f>+V329/R329-1</f>
        <v/>
      </c>
      <c r="W336" s="304">
        <f>+W329/S329-1</f>
        <v/>
      </c>
      <c r="X336" s="304">
        <f>+X329/T329-1</f>
        <v/>
      </c>
      <c r="Y336" s="304">
        <f>+Y329/U329-1</f>
        <v/>
      </c>
      <c r="Z336" s="304">
        <f>+Z329/V329-1</f>
        <v/>
      </c>
      <c r="AA336" s="304">
        <f>+AA329/W329-1</f>
        <v/>
      </c>
      <c r="AB336" s="304">
        <f>+AB329/X329-1</f>
        <v/>
      </c>
      <c r="AC336" s="304">
        <f>+AC329/Y329-1</f>
        <v/>
      </c>
      <c r="AD336" s="304">
        <f>+AD329/Z329-1</f>
        <v/>
      </c>
      <c r="AE336" s="304">
        <f>+AE329/AA329-1</f>
        <v/>
      </c>
      <c r="AF336" s="304">
        <f>+AF329/AB329-1</f>
        <v/>
      </c>
      <c r="AG336" s="304">
        <f>+AG329/AC329-1</f>
        <v/>
      </c>
      <c r="AH336" s="304">
        <f>+AH329/AD329-1</f>
        <v/>
      </c>
      <c r="AI336" s="304">
        <f>+AI329/AE329-1</f>
        <v/>
      </c>
      <c r="AJ336" s="304">
        <f>+AJ329/AF329-1</f>
        <v/>
      </c>
      <c r="AK336" s="304">
        <f>+AK329/AG329-1</f>
        <v/>
      </c>
      <c r="AL336" s="304">
        <f>+AL329/AH329-1</f>
        <v/>
      </c>
      <c r="AM336" s="304">
        <f>+AM329/AI329-1</f>
        <v/>
      </c>
      <c r="AN336" s="304">
        <f>+AN329/AJ329-1</f>
        <v/>
      </c>
      <c r="AO336" s="304">
        <f>+AO329/AK329-1</f>
        <v/>
      </c>
      <c r="AP336" s="304">
        <f>+AP329/AL329-1</f>
        <v/>
      </c>
      <c r="AQ336" s="304">
        <f>+AQ329/AM329-1</f>
        <v/>
      </c>
      <c r="AR336" s="304">
        <f>+AR329/AN329-1</f>
        <v/>
      </c>
      <c r="AS336" s="304">
        <f>+AS329/AO329-1</f>
        <v/>
      </c>
      <c r="AT336" s="304">
        <f>+AT329/AP329-1</f>
        <v/>
      </c>
      <c r="AU336" s="304">
        <f>+AU329/AQ329-1</f>
        <v/>
      </c>
      <c r="AV336" s="304">
        <f>+AV329/AR329-1</f>
        <v/>
      </c>
      <c r="AW336" s="304">
        <f>+AW329/AS329-1</f>
        <v/>
      </c>
      <c r="AX336" s="304">
        <f>+AX329/AT329-1</f>
        <v/>
      </c>
      <c r="AY336" s="304">
        <f>+AY329/AU329-1</f>
        <v/>
      </c>
      <c r="AZ336" s="304">
        <f>+AZ329/AV329-1</f>
        <v/>
      </c>
      <c r="BA336" s="304">
        <f>+BA329/AW329-1</f>
        <v/>
      </c>
      <c r="BB336" s="304">
        <f>+BB329/AX329-1</f>
        <v/>
      </c>
      <c r="BC336" s="304">
        <f>+BC329/AY329-1</f>
        <v/>
      </c>
      <c r="BD336" s="304">
        <f>+BD329/AZ329-1</f>
        <v/>
      </c>
      <c r="BE336" s="304">
        <f>+BE329/BA329-1</f>
        <v/>
      </c>
      <c r="BF336" s="304">
        <f>+BF329/BB329-1</f>
        <v/>
      </c>
      <c r="BG336" s="304">
        <f>+BG329/BC329-1</f>
        <v/>
      </c>
      <c r="BH336" s="320">
        <f>+IFERROR(BH329/BD329-1,"n/a")</f>
        <v/>
      </c>
      <c r="BI336" s="320">
        <f>+IFERROR(BI329/BE329-1,"n/a")</f>
        <v/>
      </c>
      <c r="BJ336" s="304" t="n"/>
      <c r="BK336" s="304" t="n"/>
      <c r="BL336" s="304" t="n"/>
      <c r="BM336" s="304" t="n"/>
      <c r="BN336" s="304" t="n"/>
      <c r="BO336" s="304" t="n"/>
      <c r="BP336" s="304">
        <f>+BP329/BO329-1</f>
        <v/>
      </c>
      <c r="BQ336" s="304">
        <f>+BQ329/BP329-1</f>
        <v/>
      </c>
      <c r="BR336" s="304">
        <f>+BR329/BQ329-1</f>
        <v/>
      </c>
      <c r="BS336" s="304">
        <f>+BS329/BR329-1</f>
        <v/>
      </c>
      <c r="BT336" s="304">
        <f>+BT329/BS329-1</f>
        <v/>
      </c>
      <c r="BU336" s="304">
        <f>+BU329/BT329-1</f>
        <v/>
      </c>
      <c r="BV336" s="304">
        <f>+BV329/BU329-1</f>
        <v/>
      </c>
      <c r="BW336" s="304">
        <f>+BW329/BV329-1</f>
        <v/>
      </c>
      <c r="BX336" s="304">
        <f>+BX329/BW329-1</f>
        <v/>
      </c>
      <c r="BY336" s="304">
        <f>+BY329/BX329-1</f>
        <v/>
      </c>
      <c r="BZ336" s="304">
        <f>+BZ329/BY329-1</f>
        <v/>
      </c>
      <c r="CA336" s="304">
        <f>+CA329/BZ329-1</f>
        <v/>
      </c>
      <c r="CB336" s="304">
        <f>+CB329/CA329-1</f>
        <v/>
      </c>
      <c r="CC336" s="304">
        <f>+CC329/CB329-1</f>
        <v/>
      </c>
      <c r="CD336" s="304" t="n"/>
    </row>
    <row r="337">
      <c r="B337" s="60" t="inlineStr">
        <is>
          <t>Europe</t>
        </is>
      </c>
      <c r="E337" s="76" t="n"/>
      <c r="F337" s="76" t="n"/>
      <c r="G337" s="76" t="n"/>
      <c r="H337" s="304">
        <f>+H330/D330-1</f>
        <v/>
      </c>
      <c r="I337" s="304">
        <f>+I330/E330-1</f>
        <v/>
      </c>
      <c r="J337" s="304">
        <f>+J330/F330-1</f>
        <v/>
      </c>
      <c r="K337" s="304">
        <f>+K330/G330-1</f>
        <v/>
      </c>
      <c r="L337" s="304">
        <f>+L330/H330-1</f>
        <v/>
      </c>
      <c r="M337" s="304">
        <f>+M330/I330-1</f>
        <v/>
      </c>
      <c r="N337" s="304">
        <f>+N330/J330-1</f>
        <v/>
      </c>
      <c r="O337" s="304">
        <f>+O330/K330-1</f>
        <v/>
      </c>
      <c r="P337" s="304">
        <f>+P330/L330-1</f>
        <v/>
      </c>
      <c r="Q337" s="304">
        <f>+Q330/M330-1</f>
        <v/>
      </c>
      <c r="R337" s="304">
        <f>+R330/N330-1</f>
        <v/>
      </c>
      <c r="S337" s="304">
        <f>+S330/O330-1</f>
        <v/>
      </c>
      <c r="T337" s="304">
        <f>+T330/P330-1</f>
        <v/>
      </c>
      <c r="U337" s="304">
        <f>+U330/Q330-1</f>
        <v/>
      </c>
      <c r="V337" s="304">
        <f>+V330/R330-1</f>
        <v/>
      </c>
      <c r="W337" s="304">
        <f>+W330/S330-1</f>
        <v/>
      </c>
      <c r="X337" s="304">
        <f>+X330/T330-1</f>
        <v/>
      </c>
      <c r="Y337" s="304">
        <f>+Y330/U330-1</f>
        <v/>
      </c>
      <c r="Z337" s="304">
        <f>+Z330/V330-1</f>
        <v/>
      </c>
      <c r="AA337" s="304">
        <f>+AA330/W330-1</f>
        <v/>
      </c>
      <c r="AB337" s="304">
        <f>+AB330/X330-1</f>
        <v/>
      </c>
      <c r="AC337" s="304">
        <f>+AC330/Y330-1</f>
        <v/>
      </c>
      <c r="AD337" s="304">
        <f>+AD330/Z330-1</f>
        <v/>
      </c>
      <c r="AE337" s="304">
        <f>+AE330/AA330-1</f>
        <v/>
      </c>
      <c r="AF337" s="304">
        <f>+AF330/AB330-1</f>
        <v/>
      </c>
      <c r="AG337" s="304">
        <f>+AG330/AC330-1</f>
        <v/>
      </c>
      <c r="AH337" s="304">
        <f>+AH330/AD330-1</f>
        <v/>
      </c>
      <c r="AI337" s="304">
        <f>+AI330/AE330-1</f>
        <v/>
      </c>
      <c r="AJ337" s="304">
        <f>+AJ330/AF330-1</f>
        <v/>
      </c>
      <c r="AK337" s="304">
        <f>+AK330/AG330-1</f>
        <v/>
      </c>
      <c r="AL337" s="304">
        <f>+AL330/AH330-1</f>
        <v/>
      </c>
      <c r="AM337" s="304">
        <f>+AM330/AI330-1</f>
        <v/>
      </c>
      <c r="AN337" s="304">
        <f>+AN330/AJ330-1</f>
        <v/>
      </c>
      <c r="AO337" s="304">
        <f>+AO330/AK330-1</f>
        <v/>
      </c>
      <c r="AP337" s="304">
        <f>+AP330/AL330-1</f>
        <v/>
      </c>
      <c r="AQ337" s="304">
        <f>+AQ330/AM330-1</f>
        <v/>
      </c>
      <c r="AR337" s="304">
        <f>+AR330/AN330-1</f>
        <v/>
      </c>
      <c r="AS337" s="304">
        <f>+AS330/AO330-1</f>
        <v/>
      </c>
      <c r="AT337" s="304">
        <f>+AT330/AP330-1</f>
        <v/>
      </c>
      <c r="AU337" s="304">
        <f>+AU330/AQ330-1</f>
        <v/>
      </c>
      <c r="AV337" s="304">
        <f>+AV330/AR330-1</f>
        <v/>
      </c>
      <c r="AW337" s="304">
        <f>+AW330/AS330-1</f>
        <v/>
      </c>
      <c r="AX337" s="304">
        <f>+AX330/AT330-1</f>
        <v/>
      </c>
      <c r="AY337" s="304">
        <f>+AY330/AU330-1</f>
        <v/>
      </c>
      <c r="AZ337" s="304">
        <f>+AZ330/AV330-1</f>
        <v/>
      </c>
      <c r="BA337" s="304">
        <f>+BA330/AW330-1</f>
        <v/>
      </c>
      <c r="BB337" s="304">
        <f>+BB330/AX330-1</f>
        <v/>
      </c>
      <c r="BC337" s="304">
        <f>+BC330/AY330-1</f>
        <v/>
      </c>
      <c r="BD337" s="304">
        <f>+BD330/AZ330-1</f>
        <v/>
      </c>
      <c r="BE337" s="304">
        <f>+BE330/BA330-1</f>
        <v/>
      </c>
      <c r="BF337" s="304">
        <f>+BF330/BB330-1</f>
        <v/>
      </c>
      <c r="BG337" s="304">
        <f>+BG330/BC330-1</f>
        <v/>
      </c>
      <c r="BH337" s="320">
        <f>+IFERROR(BH330/BD330-1,"n/a")</f>
        <v/>
      </c>
      <c r="BI337" s="320">
        <f>+IFERROR(BI330/BE330-1,"n/a")</f>
        <v/>
      </c>
      <c r="BJ337" s="304" t="n"/>
      <c r="BK337" s="304" t="n"/>
      <c r="BL337" s="304" t="n"/>
      <c r="BM337" s="304" t="n"/>
      <c r="BN337" s="304" t="n"/>
      <c r="BO337" s="304" t="n"/>
      <c r="BP337" s="304">
        <f>+BP330/BO330-1</f>
        <v/>
      </c>
      <c r="BQ337" s="304">
        <f>+BQ330/BP330-1</f>
        <v/>
      </c>
      <c r="BR337" s="304">
        <f>+BR330/BQ330-1</f>
        <v/>
      </c>
      <c r="BS337" s="304">
        <f>+BS330/BR330-1</f>
        <v/>
      </c>
      <c r="BT337" s="304">
        <f>+BT330/BS330-1</f>
        <v/>
      </c>
      <c r="BU337" s="304">
        <f>+BU330/BT330-1</f>
        <v/>
      </c>
      <c r="BV337" s="304">
        <f>+BV330/BU330-1</f>
        <v/>
      </c>
      <c r="BW337" s="304">
        <f>+BW330/BV330-1</f>
        <v/>
      </c>
      <c r="BX337" s="304">
        <f>+BX330/BW330-1</f>
        <v/>
      </c>
      <c r="BY337" s="304">
        <f>+BY330/BX330-1</f>
        <v/>
      </c>
      <c r="BZ337" s="304">
        <f>+BZ330/BY330-1</f>
        <v/>
      </c>
      <c r="CA337" s="304">
        <f>+CA330/BZ330-1</f>
        <v/>
      </c>
      <c r="CB337" s="304">
        <f>+CB330/CA330-1</f>
        <v/>
      </c>
      <c r="CC337" s="304">
        <f>+CC330/CB330-1</f>
        <v/>
      </c>
      <c r="CD337" s="304" t="n"/>
    </row>
    <row r="338">
      <c r="B338" s="60" t="inlineStr">
        <is>
          <t>Asia-Pacific</t>
        </is>
      </c>
      <c r="E338" s="76" t="n"/>
      <c r="F338" s="76" t="n"/>
      <c r="G338" s="76" t="n"/>
      <c r="H338" s="304">
        <f>+H331/D331-1</f>
        <v/>
      </c>
      <c r="I338" s="304">
        <f>+I331/E331-1</f>
        <v/>
      </c>
      <c r="J338" s="304">
        <f>+J331/F331-1</f>
        <v/>
      </c>
      <c r="K338" s="304">
        <f>+K331/G331-1</f>
        <v/>
      </c>
      <c r="L338" s="304">
        <f>+L331/H331-1</f>
        <v/>
      </c>
      <c r="M338" s="304">
        <f>+M331/I331-1</f>
        <v/>
      </c>
      <c r="N338" s="304">
        <f>+N331/J331-1</f>
        <v/>
      </c>
      <c r="O338" s="304">
        <f>+O331/K331-1</f>
        <v/>
      </c>
      <c r="P338" s="304">
        <f>+P331/L331-1</f>
        <v/>
      </c>
      <c r="Q338" s="304">
        <f>+Q331/M331-1</f>
        <v/>
      </c>
      <c r="R338" s="304">
        <f>+R331/N331-1</f>
        <v/>
      </c>
      <c r="S338" s="304">
        <f>+S331/O331-1</f>
        <v/>
      </c>
      <c r="T338" s="304">
        <f>+T331/P331-1</f>
        <v/>
      </c>
      <c r="U338" s="304">
        <f>+U331/Q331-1</f>
        <v/>
      </c>
      <c r="V338" s="304">
        <f>+V331/R331-1</f>
        <v/>
      </c>
      <c r="W338" s="304">
        <f>+W331/S331-1</f>
        <v/>
      </c>
      <c r="X338" s="304">
        <f>+X331/T331-1</f>
        <v/>
      </c>
      <c r="Y338" s="304">
        <f>+Y331/U331-1</f>
        <v/>
      </c>
      <c r="Z338" s="304">
        <f>+Z331/V331-1</f>
        <v/>
      </c>
      <c r="AA338" s="304">
        <f>+AA331/W331-1</f>
        <v/>
      </c>
      <c r="AB338" s="304">
        <f>+AB331/X331-1</f>
        <v/>
      </c>
      <c r="AC338" s="304">
        <f>+AC331/Y331-1</f>
        <v/>
      </c>
      <c r="AD338" s="304">
        <f>+AD331/Z331-1</f>
        <v/>
      </c>
      <c r="AE338" s="304">
        <f>+AE331/AA331-1</f>
        <v/>
      </c>
      <c r="AF338" s="304">
        <f>+AF331/AB331-1</f>
        <v/>
      </c>
      <c r="AG338" s="304">
        <f>+AG331/AC331-1</f>
        <v/>
      </c>
      <c r="AH338" s="304">
        <f>+AH331/AD331-1</f>
        <v/>
      </c>
      <c r="AI338" s="304">
        <f>+AI331/AE331-1</f>
        <v/>
      </c>
      <c r="AJ338" s="304">
        <f>+AJ331/AF331-1</f>
        <v/>
      </c>
      <c r="AK338" s="304">
        <f>+AK331/AG331-1</f>
        <v/>
      </c>
      <c r="AL338" s="304">
        <f>+AL331/AH331-1</f>
        <v/>
      </c>
      <c r="AM338" s="304">
        <f>+AM331/AI331-1</f>
        <v/>
      </c>
      <c r="AN338" s="304">
        <f>+AN331/AJ331-1</f>
        <v/>
      </c>
      <c r="AO338" s="304">
        <f>+AO331/AK331-1</f>
        <v/>
      </c>
      <c r="AP338" s="304">
        <f>+AP331/AL331-1</f>
        <v/>
      </c>
      <c r="AQ338" s="304">
        <f>+AQ331/AM331-1</f>
        <v/>
      </c>
      <c r="AR338" s="304">
        <f>+AR331/AN331-1</f>
        <v/>
      </c>
      <c r="AS338" s="304">
        <f>+AS331/AO331-1</f>
        <v/>
      </c>
      <c r="AT338" s="304">
        <f>+AT331/AP331-1</f>
        <v/>
      </c>
      <c r="AU338" s="304">
        <f>+AU331/AQ331-1</f>
        <v/>
      </c>
      <c r="AV338" s="304">
        <f>+AV331/AR331-1</f>
        <v/>
      </c>
      <c r="AW338" s="304">
        <f>+AW331/AS331-1</f>
        <v/>
      </c>
      <c r="AX338" s="304">
        <f>+AX331/AT331-1</f>
        <v/>
      </c>
      <c r="AY338" s="304">
        <f>+AY331/AU331-1</f>
        <v/>
      </c>
      <c r="AZ338" s="304">
        <f>+AZ331/AV331-1</f>
        <v/>
      </c>
      <c r="BA338" s="304">
        <f>+BA331/AW331-1</f>
        <v/>
      </c>
      <c r="BB338" s="304">
        <f>+BB331/AX331-1</f>
        <v/>
      </c>
      <c r="BC338" s="304">
        <f>+BC331/AY331-1</f>
        <v/>
      </c>
      <c r="BD338" s="304">
        <f>+BD331/AZ331-1</f>
        <v/>
      </c>
      <c r="BE338" s="304">
        <f>+BE331/BA331-1</f>
        <v/>
      </c>
      <c r="BF338" s="304">
        <f>+BF331/BB331-1</f>
        <v/>
      </c>
      <c r="BG338" s="304">
        <f>+BG331/BC331-1</f>
        <v/>
      </c>
      <c r="BH338" s="320">
        <f>+IFERROR(BH331/BD331-1,"n/a")</f>
        <v/>
      </c>
      <c r="BI338" s="320">
        <f>+IFERROR(BI331/BE331-1,"n/a")</f>
        <v/>
      </c>
      <c r="BJ338" s="304" t="n"/>
      <c r="BK338" s="304" t="n"/>
      <c r="BL338" s="304" t="n"/>
      <c r="BM338" s="304" t="n"/>
      <c r="BN338" s="304" t="n"/>
      <c r="BO338" s="304" t="n"/>
      <c r="BP338" s="304">
        <f>+BP331/BO331-1</f>
        <v/>
      </c>
      <c r="BQ338" s="304">
        <f>+BQ331/BP331-1</f>
        <v/>
      </c>
      <c r="BR338" s="304">
        <f>+BR331/BQ331-1</f>
        <v/>
      </c>
      <c r="BS338" s="304">
        <f>+BS331/BR331-1</f>
        <v/>
      </c>
      <c r="BT338" s="304">
        <f>+BT331/BS331-1</f>
        <v/>
      </c>
      <c r="BU338" s="304">
        <f>+BU331/BT331-1</f>
        <v/>
      </c>
      <c r="BV338" s="304">
        <f>+BV331/BU331-1</f>
        <v/>
      </c>
      <c r="BW338" s="304">
        <f>+BW331/BV331-1</f>
        <v/>
      </c>
      <c r="BX338" s="304">
        <f>+BX331/BW331-1</f>
        <v/>
      </c>
      <c r="BY338" s="304">
        <f>+BY331/BX331-1</f>
        <v/>
      </c>
      <c r="BZ338" s="304">
        <f>+BZ331/BY331-1</f>
        <v/>
      </c>
      <c r="CA338" s="304">
        <f>+CA331/BZ331-1</f>
        <v/>
      </c>
      <c r="CB338" s="304">
        <f>+CB331/CA331-1</f>
        <v/>
      </c>
      <c r="CC338" s="304">
        <f>+CC331/CB331-1</f>
        <v/>
      </c>
      <c r="CD338" s="304" t="n"/>
    </row>
    <row r="339" ht="13.5" customHeight="1">
      <c r="B339" s="60" t="inlineStr">
        <is>
          <t>Rest of World</t>
        </is>
      </c>
      <c r="E339" s="76" t="n"/>
      <c r="F339" s="76" t="n"/>
      <c r="G339" s="76" t="n"/>
      <c r="H339" s="313">
        <f>+H332/D332-1</f>
        <v/>
      </c>
      <c r="I339" s="313">
        <f>+I332/E332-1</f>
        <v/>
      </c>
      <c r="J339" s="313">
        <f>+J332/F332-1</f>
        <v/>
      </c>
      <c r="K339" s="313">
        <f>+K332/G332-1</f>
        <v/>
      </c>
      <c r="L339" s="313">
        <f>+L332/H332-1</f>
        <v/>
      </c>
      <c r="M339" s="313">
        <f>+M332/I332-1</f>
        <v/>
      </c>
      <c r="N339" s="313">
        <f>+N332/J332-1</f>
        <v/>
      </c>
      <c r="O339" s="313">
        <f>+O332/K332-1</f>
        <v/>
      </c>
      <c r="P339" s="313">
        <f>+P332/L332-1</f>
        <v/>
      </c>
      <c r="Q339" s="313">
        <f>+Q332/M332-1</f>
        <v/>
      </c>
      <c r="R339" s="313">
        <f>+R332/N332-1</f>
        <v/>
      </c>
      <c r="S339" s="313">
        <f>+S332/O332-1</f>
        <v/>
      </c>
      <c r="T339" s="313">
        <f>+T332/P332-1</f>
        <v/>
      </c>
      <c r="U339" s="313">
        <f>+U332/Q332-1</f>
        <v/>
      </c>
      <c r="V339" s="313">
        <f>+V332/R332-1</f>
        <v/>
      </c>
      <c r="W339" s="313">
        <f>+W332/S332-1</f>
        <v/>
      </c>
      <c r="X339" s="313">
        <f>+X332/T332-1</f>
        <v/>
      </c>
      <c r="Y339" s="313">
        <f>+Y332/U332-1</f>
        <v/>
      </c>
      <c r="Z339" s="313">
        <f>+Z332/V332-1</f>
        <v/>
      </c>
      <c r="AA339" s="313">
        <f>+AA332/W332-1</f>
        <v/>
      </c>
      <c r="AB339" s="313">
        <f>+AB332/X332-1</f>
        <v/>
      </c>
      <c r="AC339" s="313">
        <f>+AC332/Y332-1</f>
        <v/>
      </c>
      <c r="AD339" s="313">
        <f>+AD332/Z332-1</f>
        <v/>
      </c>
      <c r="AE339" s="313">
        <f>+AE332/AA332-1</f>
        <v/>
      </c>
      <c r="AF339" s="313">
        <f>+AF332/AB332-1</f>
        <v/>
      </c>
      <c r="AG339" s="313">
        <f>+AG332/AC332-1</f>
        <v/>
      </c>
      <c r="AH339" s="313">
        <f>+AH332/AD332-1</f>
        <v/>
      </c>
      <c r="AI339" s="313">
        <f>+AI332/AE332-1</f>
        <v/>
      </c>
      <c r="AJ339" s="313">
        <f>+AJ332/AF332-1</f>
        <v/>
      </c>
      <c r="AK339" s="313">
        <f>+AK332/AG332-1</f>
        <v/>
      </c>
      <c r="AL339" s="313">
        <f>+AL332/AH332-1</f>
        <v/>
      </c>
      <c r="AM339" s="313">
        <f>+AM332/AI332-1</f>
        <v/>
      </c>
      <c r="AN339" s="313">
        <f>+AN332/AJ332-1</f>
        <v/>
      </c>
      <c r="AO339" s="313">
        <f>+AO332/AK332-1</f>
        <v/>
      </c>
      <c r="AP339" s="313">
        <f>+AP332/AL332-1</f>
        <v/>
      </c>
      <c r="AQ339" s="313">
        <f>+AQ332/AM332-1</f>
        <v/>
      </c>
      <c r="AR339" s="313">
        <f>+AR332/AN332-1</f>
        <v/>
      </c>
      <c r="AS339" s="313">
        <f>+AS332/AO332-1</f>
        <v/>
      </c>
      <c r="AT339" s="313">
        <f>+AT332/AP332-1</f>
        <v/>
      </c>
      <c r="AU339" s="313">
        <f>+AU332/AQ332-1</f>
        <v/>
      </c>
      <c r="AV339" s="313">
        <f>+AV332/AR332-1</f>
        <v/>
      </c>
      <c r="AW339" s="313">
        <f>+AW332/AS332-1</f>
        <v/>
      </c>
      <c r="AX339" s="313">
        <f>+AX332/AT332-1</f>
        <v/>
      </c>
      <c r="AY339" s="313">
        <f>+AY332/AU332-1</f>
        <v/>
      </c>
      <c r="AZ339" s="313">
        <f>+AZ332/AV332-1</f>
        <v/>
      </c>
      <c r="BA339" s="313">
        <f>+BA332/AW332-1</f>
        <v/>
      </c>
      <c r="BB339" s="313">
        <f>+BB332/AX332-1</f>
        <v/>
      </c>
      <c r="BC339" s="313">
        <f>+BC332/AY332-1</f>
        <v/>
      </c>
      <c r="BD339" s="313">
        <f>+BD332/AZ332-1</f>
        <v/>
      </c>
      <c r="BE339" s="313">
        <f>+BE332/BA332-1</f>
        <v/>
      </c>
      <c r="BF339" s="313">
        <f>+BF332/BB332-1</f>
        <v/>
      </c>
      <c r="BG339" s="313">
        <f>+BG332/BC332-1</f>
        <v/>
      </c>
      <c r="BH339" s="317">
        <f>+IFERROR(BH332/BD332-1,"n/a")</f>
        <v/>
      </c>
      <c r="BI339" s="317">
        <f>+IFERROR(BI332/BE332-1,"n/a")</f>
        <v/>
      </c>
      <c r="BJ339" s="313" t="n"/>
      <c r="BK339" s="313" t="n"/>
      <c r="BL339" s="313" t="n"/>
      <c r="BM339" s="313" t="n"/>
      <c r="BN339" s="313" t="n"/>
      <c r="BO339" s="313" t="n"/>
      <c r="BP339" s="313">
        <f>+BP332/BO332-1</f>
        <v/>
      </c>
      <c r="BQ339" s="313">
        <f>+BQ332/BP332-1</f>
        <v/>
      </c>
      <c r="BR339" s="313">
        <f>+BR332/BQ332-1</f>
        <v/>
      </c>
      <c r="BS339" s="313">
        <f>+BS332/BR332-1</f>
        <v/>
      </c>
      <c r="BT339" s="313">
        <f>+BT332/BS332-1</f>
        <v/>
      </c>
      <c r="BU339" s="313">
        <f>+BU332/BT332-1</f>
        <v/>
      </c>
      <c r="BV339" s="313">
        <f>+BV332/BU332-1</f>
        <v/>
      </c>
      <c r="BW339" s="313">
        <f>+BW332/BV332-1</f>
        <v/>
      </c>
      <c r="BX339" s="313">
        <f>+BX332/BW332-1</f>
        <v/>
      </c>
      <c r="BY339" s="313">
        <f>+BY332/BX332-1</f>
        <v/>
      </c>
      <c r="BZ339" s="313">
        <f>+BZ332/BY332-1</f>
        <v/>
      </c>
      <c r="CA339" s="313">
        <f>+CA332/BZ332-1</f>
        <v/>
      </c>
      <c r="CB339" s="313">
        <f>+CB332/CA332-1</f>
        <v/>
      </c>
      <c r="CC339" s="313">
        <f>+CC332/CB332-1</f>
        <v/>
      </c>
      <c r="CD339" s="313" t="n"/>
    </row>
    <row r="340">
      <c r="B340" s="101" t="inlineStr">
        <is>
          <t>Total Core FB DAUs / MAUs</t>
        </is>
      </c>
      <c r="E340" s="57" t="n"/>
      <c r="F340" s="57" t="n"/>
      <c r="G340" s="57" t="n"/>
      <c r="H340" s="304">
        <f>+H333/D333-1</f>
        <v/>
      </c>
      <c r="I340" s="304">
        <f>+I333/E333-1</f>
        <v/>
      </c>
      <c r="J340" s="304">
        <f>+J333/F333-1</f>
        <v/>
      </c>
      <c r="K340" s="304">
        <f>+K333/G333-1</f>
        <v/>
      </c>
      <c r="L340" s="304">
        <f>+L333/H333-1</f>
        <v/>
      </c>
      <c r="M340" s="304">
        <f>+M333/I333-1</f>
        <v/>
      </c>
      <c r="N340" s="304">
        <f>+N333/J333-1</f>
        <v/>
      </c>
      <c r="O340" s="304">
        <f>+O333/K333-1</f>
        <v/>
      </c>
      <c r="P340" s="304">
        <f>+P333/L333-1</f>
        <v/>
      </c>
      <c r="Q340" s="304">
        <f>+Q333/M333-1</f>
        <v/>
      </c>
      <c r="R340" s="304">
        <f>+R333/N333-1</f>
        <v/>
      </c>
      <c r="S340" s="304">
        <f>+S333/O333-1</f>
        <v/>
      </c>
      <c r="T340" s="304">
        <f>+T333/P333-1</f>
        <v/>
      </c>
      <c r="U340" s="304">
        <f>+U333/Q333-1</f>
        <v/>
      </c>
      <c r="V340" s="304">
        <f>+V333/R333-1</f>
        <v/>
      </c>
      <c r="W340" s="304">
        <f>+W333/S333-1</f>
        <v/>
      </c>
      <c r="X340" s="304">
        <f>+X333/T333-1</f>
        <v/>
      </c>
      <c r="Y340" s="304">
        <f>+Y333/U333-1</f>
        <v/>
      </c>
      <c r="Z340" s="304">
        <f>+Z333/V333-1</f>
        <v/>
      </c>
      <c r="AA340" s="304">
        <f>+AA333/W333-1</f>
        <v/>
      </c>
      <c r="AB340" s="304">
        <f>+AB333/X333-1</f>
        <v/>
      </c>
      <c r="AC340" s="304">
        <f>+AC333/Y333-1</f>
        <v/>
      </c>
      <c r="AD340" s="304">
        <f>+AD333/Z333-1</f>
        <v/>
      </c>
      <c r="AE340" s="304">
        <f>+AE333/AA333-1</f>
        <v/>
      </c>
      <c r="AF340" s="304">
        <f>+AF333/AB333-1</f>
        <v/>
      </c>
      <c r="AG340" s="304">
        <f>+AG333/AC333-1</f>
        <v/>
      </c>
      <c r="AH340" s="304">
        <f>+AH333/AD333-1</f>
        <v/>
      </c>
      <c r="AI340" s="304">
        <f>+AI333/AE333-1</f>
        <v/>
      </c>
      <c r="AJ340" s="304">
        <f>+AJ333/AF333-1</f>
        <v/>
      </c>
      <c r="AK340" s="304">
        <f>+AK333/AG333-1</f>
        <v/>
      </c>
      <c r="AL340" s="304">
        <f>+AL333/AH333-1</f>
        <v/>
      </c>
      <c r="AM340" s="304">
        <f>+AM333/AI333-1</f>
        <v/>
      </c>
      <c r="AN340" s="304">
        <f>+AN333/AJ333-1</f>
        <v/>
      </c>
      <c r="AO340" s="304">
        <f>+AO333/AK333-1</f>
        <v/>
      </c>
      <c r="AP340" s="304">
        <f>+AP333/AL333-1</f>
        <v/>
      </c>
      <c r="AQ340" s="304">
        <f>+AQ333/AM333-1</f>
        <v/>
      </c>
      <c r="AR340" s="304">
        <f>+AR333/AN333-1</f>
        <v/>
      </c>
      <c r="AS340" s="304">
        <f>+AS333/AO333-1</f>
        <v/>
      </c>
      <c r="AT340" s="304">
        <f>+AT333/AP333-1</f>
        <v/>
      </c>
      <c r="AU340" s="304">
        <f>+AU333/AQ333-1</f>
        <v/>
      </c>
      <c r="AV340" s="304">
        <f>+AV333/AR333-1</f>
        <v/>
      </c>
      <c r="AW340" s="304">
        <f>+AW333/AS333-1</f>
        <v/>
      </c>
      <c r="AX340" s="304">
        <f>+AX333/AT333-1</f>
        <v/>
      </c>
      <c r="AY340" s="304">
        <f>+AY333/AU333-1</f>
        <v/>
      </c>
      <c r="AZ340" s="304">
        <f>+AZ333/AV333-1</f>
        <v/>
      </c>
      <c r="BA340" s="304">
        <f>+BA333/AW333-1</f>
        <v/>
      </c>
      <c r="BB340" s="304">
        <f>+BB333/AX333-1</f>
        <v/>
      </c>
      <c r="BC340" s="304">
        <f>+BC333/AY333-1</f>
        <v/>
      </c>
      <c r="BD340" s="304">
        <f>+BD333/AZ333-1</f>
        <v/>
      </c>
      <c r="BE340" s="304">
        <f>+BE333/BA333-1</f>
        <v/>
      </c>
      <c r="BF340" s="304">
        <f>+BF333/BB333-1</f>
        <v/>
      </c>
      <c r="BG340" s="304">
        <f>+BG333/BC333-1</f>
        <v/>
      </c>
      <c r="BH340" s="320">
        <f>+IFERROR(BH333/BD333-1,"n/a")</f>
        <v/>
      </c>
      <c r="BI340" s="320">
        <f>+IFERROR(BI333/BE333-1,"n/a")</f>
        <v/>
      </c>
      <c r="BJ340" s="304" t="n"/>
      <c r="BK340" s="304" t="n"/>
      <c r="BL340" s="304" t="n"/>
      <c r="BM340" s="304" t="n"/>
      <c r="BN340" s="304" t="n"/>
      <c r="BO340" s="304" t="n"/>
      <c r="BP340" s="304">
        <f>+BP333/BO333-1</f>
        <v/>
      </c>
      <c r="BQ340" s="304">
        <f>+BQ333/BP333-1</f>
        <v/>
      </c>
      <c r="BR340" s="304">
        <f>+BR333/BQ333-1</f>
        <v/>
      </c>
      <c r="BS340" s="304">
        <f>+BS333/BR333-1</f>
        <v/>
      </c>
      <c r="BT340" s="304">
        <f>+BT333/BS333-1</f>
        <v/>
      </c>
      <c r="BU340" s="304">
        <f>+BU333/BT333-1</f>
        <v/>
      </c>
      <c r="BV340" s="304">
        <f>+BV333/BU333-1</f>
        <v/>
      </c>
      <c r="BW340" s="304">
        <f>+BW333/BV333-1</f>
        <v/>
      </c>
      <c r="BX340" s="304">
        <f>+BX333/BW333-1</f>
        <v/>
      </c>
      <c r="BY340" s="304">
        <f>+BY333/BX333-1</f>
        <v/>
      </c>
      <c r="BZ340" s="304">
        <f>+BZ333/BY333-1</f>
        <v/>
      </c>
      <c r="CA340" s="304">
        <f>+CA333/BZ333-1</f>
        <v/>
      </c>
      <c r="CB340" s="304">
        <f>+CB333/CA333-1</f>
        <v/>
      </c>
      <c r="CC340" s="304">
        <f>+CC333/CB333-1</f>
        <v/>
      </c>
      <c r="CD340" s="304" t="n"/>
    </row>
    <row r="341">
      <c r="AK341" s="123" t="n"/>
      <c r="AL341" s="304" t="n"/>
    </row>
    <row r="342">
      <c r="B342" s="62" t="inlineStr">
        <is>
          <t>Q/Q % Change</t>
        </is>
      </c>
    </row>
    <row r="343">
      <c r="B343" s="60" t="inlineStr">
        <is>
          <t>US &amp; Canada</t>
        </is>
      </c>
      <c r="E343" s="304">
        <f>+E329/D329-1</f>
        <v/>
      </c>
      <c r="F343" s="304">
        <f>+F329/E329-1</f>
        <v/>
      </c>
      <c r="G343" s="304">
        <f>+G329/F329-1</f>
        <v/>
      </c>
      <c r="H343" s="304">
        <f>+H329/G329-1</f>
        <v/>
      </c>
      <c r="I343" s="304">
        <f>+I329/H329-1</f>
        <v/>
      </c>
      <c r="J343" s="304">
        <f>+J329/I329-1</f>
        <v/>
      </c>
      <c r="K343" s="304">
        <f>+K329/J329-1</f>
        <v/>
      </c>
      <c r="L343" s="304">
        <f>+L329/K329-1</f>
        <v/>
      </c>
      <c r="M343" s="304">
        <f>+M329/L329-1</f>
        <v/>
      </c>
      <c r="N343" s="304">
        <f>+N329/M329-1</f>
        <v/>
      </c>
      <c r="O343" s="304">
        <f>+O329/N329-1</f>
        <v/>
      </c>
      <c r="P343" s="304">
        <f>+P329/O329-1</f>
        <v/>
      </c>
      <c r="Q343" s="304">
        <f>+Q329/P329-1</f>
        <v/>
      </c>
      <c r="R343" s="304">
        <f>+R329/Q329-1</f>
        <v/>
      </c>
      <c r="S343" s="304">
        <f>+S329/R329-1</f>
        <v/>
      </c>
      <c r="T343" s="304">
        <f>+T329/S329-1</f>
        <v/>
      </c>
      <c r="U343" s="304">
        <f>+U329/T329-1</f>
        <v/>
      </c>
      <c r="V343" s="304">
        <f>+V329/U329-1</f>
        <v/>
      </c>
      <c r="W343" s="304">
        <f>+W329/V329-1</f>
        <v/>
      </c>
      <c r="X343" s="304">
        <f>+X329/W329-1</f>
        <v/>
      </c>
      <c r="Y343" s="304">
        <f>+Y329/X329-1</f>
        <v/>
      </c>
      <c r="Z343" s="304">
        <f>+Z329/Y329-1</f>
        <v/>
      </c>
      <c r="AA343" s="304">
        <f>+AA329/Z329-1</f>
        <v/>
      </c>
      <c r="AB343" s="304">
        <f>+AB329/AA329-1</f>
        <v/>
      </c>
      <c r="AC343" s="304">
        <f>+AC329/AB329-1</f>
        <v/>
      </c>
      <c r="AD343" s="304">
        <f>+AD329/AC329-1</f>
        <v/>
      </c>
      <c r="AE343" s="304">
        <f>+AE329/AD329-1</f>
        <v/>
      </c>
      <c r="AF343" s="304">
        <f>+AF329/AE329-1</f>
        <v/>
      </c>
      <c r="AG343" s="304">
        <f>+AG329/AF329-1</f>
        <v/>
      </c>
      <c r="AH343" s="304">
        <f>+AH329/AG329-1</f>
        <v/>
      </c>
      <c r="AI343" s="304">
        <f>+AI329/AH329-1</f>
        <v/>
      </c>
      <c r="AJ343" s="304">
        <f>+AJ329/AI329-1</f>
        <v/>
      </c>
      <c r="AK343" s="304">
        <f>+AK329/AJ329-1</f>
        <v/>
      </c>
      <c r="AL343" s="304">
        <f>+AL329/AK329-1</f>
        <v/>
      </c>
      <c r="AM343" s="304">
        <f>+AM329/AL329-1</f>
        <v/>
      </c>
      <c r="AN343" s="304">
        <f>+AN329/AM329-1</f>
        <v/>
      </c>
      <c r="AO343" s="304">
        <f>+AO329/AN329-1</f>
        <v/>
      </c>
      <c r="AP343" s="304">
        <f>+AP329/AO329-1</f>
        <v/>
      </c>
      <c r="AQ343" s="304">
        <f>+AQ329/AP329-1</f>
        <v/>
      </c>
      <c r="AR343" s="304">
        <f>+AR329/AQ329-1</f>
        <v/>
      </c>
      <c r="AS343" s="304">
        <f>+AS329/AR329-1</f>
        <v/>
      </c>
      <c r="AT343" s="304">
        <f>+AT329/AS329-1</f>
        <v/>
      </c>
      <c r="AU343" s="304">
        <f>+AU329/AT329-1</f>
        <v/>
      </c>
      <c r="AV343" s="304">
        <f>+AV329/AU329-1</f>
        <v/>
      </c>
      <c r="AW343" s="304">
        <f>+AW329/AV329-1</f>
        <v/>
      </c>
      <c r="AX343" s="304">
        <f>+AX329/AW329-1</f>
        <v/>
      </c>
      <c r="AY343" s="304">
        <f>+AY329/AX329-1</f>
        <v/>
      </c>
      <c r="AZ343" s="304">
        <f>+AZ329/AY329-1</f>
        <v/>
      </c>
      <c r="BA343" s="304">
        <f>+BA329/AZ329-1</f>
        <v/>
      </c>
      <c r="BB343" s="304">
        <f>+BB329/BA329-1</f>
        <v/>
      </c>
      <c r="BC343" s="304">
        <f>+BC329/BB329-1</f>
        <v/>
      </c>
      <c r="BD343" s="304">
        <f>+BD329/BC329-1</f>
        <v/>
      </c>
      <c r="BE343" s="304">
        <f>+BE329/BD329-1</f>
        <v/>
      </c>
      <c r="BF343" s="304">
        <f>+BF329/BE329-1</f>
        <v/>
      </c>
      <c r="BG343" s="304">
        <f>+BG329/BF329-1</f>
        <v/>
      </c>
      <c r="BH343" s="320">
        <f>+IFERROR(BH329/BG329-1,"n/a")</f>
        <v/>
      </c>
      <c r="BI343" s="320">
        <f>+IFERROR(BI329/BH329-1,"n/a")</f>
        <v/>
      </c>
      <c r="BJ343" s="304" t="n"/>
      <c r="BK343" s="304" t="n"/>
      <c r="BL343" s="76" t="n"/>
      <c r="BM343" s="76" t="n"/>
      <c r="BN343" s="76" t="n"/>
      <c r="BO343" s="76" t="n"/>
      <c r="BP343" s="76" t="n"/>
      <c r="BQ343" s="76" t="n"/>
      <c r="BR343" s="76" t="n"/>
      <c r="BS343" s="76" t="n"/>
      <c r="BT343" s="76" t="n"/>
      <c r="BU343" s="76" t="n"/>
      <c r="BV343" s="76" t="n"/>
      <c r="BW343" s="76" t="n"/>
      <c r="BX343" s="76" t="n"/>
      <c r="BY343" s="76" t="n"/>
      <c r="BZ343" s="76" t="n"/>
    </row>
    <row r="344">
      <c r="B344" s="60" t="inlineStr">
        <is>
          <t>Europe</t>
        </is>
      </c>
      <c r="E344" s="304">
        <f>+E330/D330-1</f>
        <v/>
      </c>
      <c r="F344" s="304">
        <f>+F330/E330-1</f>
        <v/>
      </c>
      <c r="G344" s="304">
        <f>+G330/F330-1</f>
        <v/>
      </c>
      <c r="H344" s="304">
        <f>+H330/G330-1</f>
        <v/>
      </c>
      <c r="I344" s="304">
        <f>+I330/H330-1</f>
        <v/>
      </c>
      <c r="J344" s="304">
        <f>+J330/I330-1</f>
        <v/>
      </c>
      <c r="K344" s="304">
        <f>+K330/J330-1</f>
        <v/>
      </c>
      <c r="L344" s="304">
        <f>+L330/K330-1</f>
        <v/>
      </c>
      <c r="M344" s="304">
        <f>+M330/L330-1</f>
        <v/>
      </c>
      <c r="N344" s="304">
        <f>+N330/M330-1</f>
        <v/>
      </c>
      <c r="O344" s="304">
        <f>+O330/N330-1</f>
        <v/>
      </c>
      <c r="P344" s="304">
        <f>+P330/O330-1</f>
        <v/>
      </c>
      <c r="Q344" s="304">
        <f>+Q330/P330-1</f>
        <v/>
      </c>
      <c r="R344" s="304">
        <f>+R330/Q330-1</f>
        <v/>
      </c>
      <c r="S344" s="304">
        <f>+S330/R330-1</f>
        <v/>
      </c>
      <c r="T344" s="304">
        <f>+T330/S330-1</f>
        <v/>
      </c>
      <c r="U344" s="304">
        <f>+U330/T330-1</f>
        <v/>
      </c>
      <c r="V344" s="304">
        <f>+V330/U330-1</f>
        <v/>
      </c>
      <c r="W344" s="304">
        <f>+W330/V330-1</f>
        <v/>
      </c>
      <c r="X344" s="304">
        <f>+X330/W330-1</f>
        <v/>
      </c>
      <c r="Y344" s="304">
        <f>+Y330/X330-1</f>
        <v/>
      </c>
      <c r="Z344" s="304">
        <f>+Z330/Y330-1</f>
        <v/>
      </c>
      <c r="AA344" s="304">
        <f>+AA330/Z330-1</f>
        <v/>
      </c>
      <c r="AB344" s="304">
        <f>+AB330/AA330-1</f>
        <v/>
      </c>
      <c r="AC344" s="304">
        <f>+AC330/AB330-1</f>
        <v/>
      </c>
      <c r="AD344" s="304">
        <f>+AD330/AC330-1</f>
        <v/>
      </c>
      <c r="AE344" s="304">
        <f>+AE330/AD330-1</f>
        <v/>
      </c>
      <c r="AF344" s="304">
        <f>+AF330/AE330-1</f>
        <v/>
      </c>
      <c r="AG344" s="304">
        <f>+AG330/AF330-1</f>
        <v/>
      </c>
      <c r="AH344" s="304">
        <f>+AH330/AG330-1</f>
        <v/>
      </c>
      <c r="AI344" s="304">
        <f>+AI330/AH330-1</f>
        <v/>
      </c>
      <c r="AJ344" s="304">
        <f>+AJ330/AI330-1</f>
        <v/>
      </c>
      <c r="AK344" s="304">
        <f>+AK330/AJ330-1</f>
        <v/>
      </c>
      <c r="AL344" s="304">
        <f>+AL330/AK330-1</f>
        <v/>
      </c>
      <c r="AM344" s="304">
        <f>+AM330/AL330-1</f>
        <v/>
      </c>
      <c r="AN344" s="304">
        <f>+AN330/AM330-1</f>
        <v/>
      </c>
      <c r="AO344" s="304">
        <f>+AO330/AN330-1</f>
        <v/>
      </c>
      <c r="AP344" s="304">
        <f>+AP330/AO330-1</f>
        <v/>
      </c>
      <c r="AQ344" s="304">
        <f>+AQ330/AP330-1</f>
        <v/>
      </c>
      <c r="AR344" s="304">
        <f>+AR330/AQ330-1</f>
        <v/>
      </c>
      <c r="AS344" s="304">
        <f>+AS330/AR330-1</f>
        <v/>
      </c>
      <c r="AT344" s="304">
        <f>+AT330/AS330-1</f>
        <v/>
      </c>
      <c r="AU344" s="304">
        <f>+AU330/AT330-1</f>
        <v/>
      </c>
      <c r="AV344" s="304">
        <f>+AV330/AU330-1</f>
        <v/>
      </c>
      <c r="AW344" s="304">
        <f>+AW330/AV330-1</f>
        <v/>
      </c>
      <c r="AX344" s="304">
        <f>+AX330/AW330-1</f>
        <v/>
      </c>
      <c r="AY344" s="304">
        <f>+AY330/AX330-1</f>
        <v/>
      </c>
      <c r="AZ344" s="304">
        <f>+AZ330/AY330-1</f>
        <v/>
      </c>
      <c r="BA344" s="304">
        <f>+BA330/AZ330-1</f>
        <v/>
      </c>
      <c r="BB344" s="304">
        <f>+BB330/BA330-1</f>
        <v/>
      </c>
      <c r="BC344" s="304">
        <f>+BC330/BB330-1</f>
        <v/>
      </c>
      <c r="BD344" s="304">
        <f>+BD330/BC330-1</f>
        <v/>
      </c>
      <c r="BE344" s="304">
        <f>+BE330/BD330-1</f>
        <v/>
      </c>
      <c r="BF344" s="304">
        <f>+BF330/BE330-1</f>
        <v/>
      </c>
      <c r="BG344" s="304">
        <f>+BG330/BF330-1</f>
        <v/>
      </c>
      <c r="BH344" s="320">
        <f>+IFERROR(BH330/BG330-1,"n/a")</f>
        <v/>
      </c>
      <c r="BI344" s="320">
        <f>+IFERROR(BI330/BH330-1,"n/a")</f>
        <v/>
      </c>
      <c r="BJ344" s="304" t="n"/>
      <c r="BK344" s="304" t="n"/>
      <c r="BL344" s="76" t="n"/>
      <c r="BM344" s="76" t="n"/>
      <c r="BN344" s="76" t="n"/>
      <c r="BO344" s="76" t="n"/>
      <c r="BP344" s="76" t="n"/>
      <c r="BQ344" s="76" t="n"/>
      <c r="BR344" s="76" t="n"/>
      <c r="BS344" s="76" t="n"/>
      <c r="BT344" s="76" t="n"/>
      <c r="BU344" s="76" t="n"/>
      <c r="BV344" s="76" t="n"/>
      <c r="BW344" s="76" t="n"/>
      <c r="BX344" s="76" t="n"/>
      <c r="BY344" s="76" t="n"/>
      <c r="BZ344" s="76" t="n"/>
    </row>
    <row r="345">
      <c r="B345" s="60" t="inlineStr">
        <is>
          <t>Asia-Pacific</t>
        </is>
      </c>
      <c r="E345" s="304">
        <f>+E331/D331-1</f>
        <v/>
      </c>
      <c r="F345" s="304">
        <f>+F331/E331-1</f>
        <v/>
      </c>
      <c r="G345" s="304">
        <f>+G331/F331-1</f>
        <v/>
      </c>
      <c r="H345" s="304">
        <f>+H331/G331-1</f>
        <v/>
      </c>
      <c r="I345" s="304">
        <f>+I331/H331-1</f>
        <v/>
      </c>
      <c r="J345" s="304">
        <f>+J331/I331-1</f>
        <v/>
      </c>
      <c r="K345" s="304">
        <f>+K331/J331-1</f>
        <v/>
      </c>
      <c r="L345" s="304">
        <f>+L331/K331-1</f>
        <v/>
      </c>
      <c r="M345" s="304">
        <f>+M331/L331-1</f>
        <v/>
      </c>
      <c r="N345" s="304">
        <f>+N331/M331-1</f>
        <v/>
      </c>
      <c r="O345" s="304">
        <f>+O331/N331-1</f>
        <v/>
      </c>
      <c r="P345" s="304">
        <f>+P331/O331-1</f>
        <v/>
      </c>
      <c r="Q345" s="304">
        <f>+Q331/P331-1</f>
        <v/>
      </c>
      <c r="R345" s="304">
        <f>+R331/Q331-1</f>
        <v/>
      </c>
      <c r="S345" s="304">
        <f>+S331/R331-1</f>
        <v/>
      </c>
      <c r="T345" s="304">
        <f>+T331/S331-1</f>
        <v/>
      </c>
      <c r="U345" s="304">
        <f>+U331/T331-1</f>
        <v/>
      </c>
      <c r="V345" s="304">
        <f>+V331/U331-1</f>
        <v/>
      </c>
      <c r="W345" s="304">
        <f>+W331/V331-1</f>
        <v/>
      </c>
      <c r="X345" s="304">
        <f>+X331/W331-1</f>
        <v/>
      </c>
      <c r="Y345" s="304">
        <f>+Y331/X331-1</f>
        <v/>
      </c>
      <c r="Z345" s="304">
        <f>+Z331/Y331-1</f>
        <v/>
      </c>
      <c r="AA345" s="304">
        <f>+AA331/Z331-1</f>
        <v/>
      </c>
      <c r="AB345" s="304">
        <f>+AB331/AA331-1</f>
        <v/>
      </c>
      <c r="AC345" s="304">
        <f>+AC331/AB331-1</f>
        <v/>
      </c>
      <c r="AD345" s="304">
        <f>+AD331/AC331-1</f>
        <v/>
      </c>
      <c r="AE345" s="304">
        <f>+AE331/AD331-1</f>
        <v/>
      </c>
      <c r="AF345" s="304">
        <f>+AF331/AE331-1</f>
        <v/>
      </c>
      <c r="AG345" s="304">
        <f>+AG331/AF331-1</f>
        <v/>
      </c>
      <c r="AH345" s="304">
        <f>+AH331/AG331-1</f>
        <v/>
      </c>
      <c r="AI345" s="304">
        <f>+AI331/AH331-1</f>
        <v/>
      </c>
      <c r="AJ345" s="304">
        <f>+AJ331/AI331-1</f>
        <v/>
      </c>
      <c r="AK345" s="304">
        <f>+AK331/AJ331-1</f>
        <v/>
      </c>
      <c r="AL345" s="304">
        <f>+AL331/AK331-1</f>
        <v/>
      </c>
      <c r="AM345" s="304">
        <f>+AM331/AL331-1</f>
        <v/>
      </c>
      <c r="AN345" s="304">
        <f>+AN331/AM331-1</f>
        <v/>
      </c>
      <c r="AO345" s="304">
        <f>+AO331/AN331-1</f>
        <v/>
      </c>
      <c r="AP345" s="304">
        <f>+AP331/AO331-1</f>
        <v/>
      </c>
      <c r="AQ345" s="304">
        <f>+AQ331/AP331-1</f>
        <v/>
      </c>
      <c r="AR345" s="304">
        <f>+AR331/AQ331-1</f>
        <v/>
      </c>
      <c r="AS345" s="304">
        <f>+AS331/AR331-1</f>
        <v/>
      </c>
      <c r="AT345" s="304">
        <f>+AT331/AS331-1</f>
        <v/>
      </c>
      <c r="AU345" s="304">
        <f>+AU331/AT331-1</f>
        <v/>
      </c>
      <c r="AV345" s="304">
        <f>+AV331/AU331-1</f>
        <v/>
      </c>
      <c r="AW345" s="304">
        <f>+AW331/AV331-1</f>
        <v/>
      </c>
      <c r="AX345" s="304">
        <f>+AX331/AW331-1</f>
        <v/>
      </c>
      <c r="AY345" s="304">
        <f>+AY331/AX331-1</f>
        <v/>
      </c>
      <c r="AZ345" s="304">
        <f>+AZ331/AY331-1</f>
        <v/>
      </c>
      <c r="BA345" s="304">
        <f>+BA331/AZ331-1</f>
        <v/>
      </c>
      <c r="BB345" s="304">
        <f>+BB331/BA331-1</f>
        <v/>
      </c>
      <c r="BC345" s="304">
        <f>+BC331/BB331-1</f>
        <v/>
      </c>
      <c r="BD345" s="304">
        <f>+BD331/BC331-1</f>
        <v/>
      </c>
      <c r="BE345" s="304">
        <f>+BE331/BD331-1</f>
        <v/>
      </c>
      <c r="BF345" s="304">
        <f>+BF331/BE331-1</f>
        <v/>
      </c>
      <c r="BG345" s="304">
        <f>+BG331/BF331-1</f>
        <v/>
      </c>
      <c r="BH345" s="320">
        <f>+IFERROR(BH331/BG331-1,"n/a")</f>
        <v/>
      </c>
      <c r="BI345" s="320">
        <f>+IFERROR(BI331/BH331-1,"n/a")</f>
        <v/>
      </c>
      <c r="BJ345" s="304" t="n"/>
      <c r="BK345" s="304" t="n"/>
      <c r="BL345" s="76" t="n"/>
      <c r="BM345" s="76" t="n"/>
      <c r="BN345" s="76" t="n"/>
      <c r="BO345" s="76" t="n"/>
      <c r="BP345" s="76" t="n"/>
      <c r="BQ345" s="76" t="n"/>
      <c r="BR345" s="76" t="n"/>
      <c r="BS345" s="76" t="n"/>
      <c r="BT345" s="76" t="n"/>
      <c r="BU345" s="76" t="n"/>
      <c r="BV345" s="76" t="n"/>
      <c r="BW345" s="76" t="n"/>
      <c r="BX345" s="76" t="n"/>
      <c r="BY345" s="76" t="n"/>
      <c r="BZ345" s="76" t="n"/>
    </row>
    <row r="346" ht="13.5" customHeight="1">
      <c r="B346" s="60" t="inlineStr">
        <is>
          <t>Rest of World</t>
        </is>
      </c>
      <c r="E346" s="313">
        <f>+E332/D332-1</f>
        <v/>
      </c>
      <c r="F346" s="313">
        <f>+F332/E332-1</f>
        <v/>
      </c>
      <c r="G346" s="313">
        <f>+G332/F332-1</f>
        <v/>
      </c>
      <c r="H346" s="313">
        <f>+H332/G332-1</f>
        <v/>
      </c>
      <c r="I346" s="313">
        <f>+I332/H332-1</f>
        <v/>
      </c>
      <c r="J346" s="313">
        <f>+J332/I332-1</f>
        <v/>
      </c>
      <c r="K346" s="313">
        <f>+K332/J332-1</f>
        <v/>
      </c>
      <c r="L346" s="313">
        <f>+L332/K332-1</f>
        <v/>
      </c>
      <c r="M346" s="313">
        <f>+M332/L332-1</f>
        <v/>
      </c>
      <c r="N346" s="313">
        <f>+N332/M332-1</f>
        <v/>
      </c>
      <c r="O346" s="313">
        <f>+O332/N332-1</f>
        <v/>
      </c>
      <c r="P346" s="313">
        <f>+P332/O332-1</f>
        <v/>
      </c>
      <c r="Q346" s="313">
        <f>+Q332/P332-1</f>
        <v/>
      </c>
      <c r="R346" s="313">
        <f>+R332/Q332-1</f>
        <v/>
      </c>
      <c r="S346" s="313">
        <f>+S332/R332-1</f>
        <v/>
      </c>
      <c r="T346" s="313">
        <f>+T332/S332-1</f>
        <v/>
      </c>
      <c r="U346" s="313">
        <f>+U332/T332-1</f>
        <v/>
      </c>
      <c r="V346" s="313">
        <f>+V332/U332-1</f>
        <v/>
      </c>
      <c r="W346" s="313">
        <f>+W332/V332-1</f>
        <v/>
      </c>
      <c r="X346" s="313">
        <f>+X332/W332-1</f>
        <v/>
      </c>
      <c r="Y346" s="313">
        <f>+Y332/X332-1</f>
        <v/>
      </c>
      <c r="Z346" s="313">
        <f>+Z332/Y332-1</f>
        <v/>
      </c>
      <c r="AA346" s="313">
        <f>+AA332/Z332-1</f>
        <v/>
      </c>
      <c r="AB346" s="313">
        <f>+AB332/AA332-1</f>
        <v/>
      </c>
      <c r="AC346" s="313">
        <f>+AC332/AB332-1</f>
        <v/>
      </c>
      <c r="AD346" s="313">
        <f>+AD332/AC332-1</f>
        <v/>
      </c>
      <c r="AE346" s="313">
        <f>+AE332/AD332-1</f>
        <v/>
      </c>
      <c r="AF346" s="313">
        <f>+AF332/AE332-1</f>
        <v/>
      </c>
      <c r="AG346" s="313">
        <f>+AG332/AF332-1</f>
        <v/>
      </c>
      <c r="AH346" s="313">
        <f>+AH332/AG332-1</f>
        <v/>
      </c>
      <c r="AI346" s="313">
        <f>+AI332/AH332-1</f>
        <v/>
      </c>
      <c r="AJ346" s="313">
        <f>+AJ332/AI332-1</f>
        <v/>
      </c>
      <c r="AK346" s="313">
        <f>+AK332/AJ332-1</f>
        <v/>
      </c>
      <c r="AL346" s="313">
        <f>+AL332/AK332-1</f>
        <v/>
      </c>
      <c r="AM346" s="313">
        <f>+AM332/AL332-1</f>
        <v/>
      </c>
      <c r="AN346" s="313">
        <f>+AN332/AM332-1</f>
        <v/>
      </c>
      <c r="AO346" s="313">
        <f>+AO332/AN332-1</f>
        <v/>
      </c>
      <c r="AP346" s="313">
        <f>+AP332/AO332-1</f>
        <v/>
      </c>
      <c r="AQ346" s="313">
        <f>+AQ332/AP332-1</f>
        <v/>
      </c>
      <c r="AR346" s="313">
        <f>+AR332/AQ332-1</f>
        <v/>
      </c>
      <c r="AS346" s="313">
        <f>+AS332/AR332-1</f>
        <v/>
      </c>
      <c r="AT346" s="313">
        <f>+AT332/AS332-1</f>
        <v/>
      </c>
      <c r="AU346" s="313">
        <f>+AU332/AT332-1</f>
        <v/>
      </c>
      <c r="AV346" s="313">
        <f>+AV332/AU332-1</f>
        <v/>
      </c>
      <c r="AW346" s="313">
        <f>+AW332/AV332-1</f>
        <v/>
      </c>
      <c r="AX346" s="313">
        <f>+AX332/AW332-1</f>
        <v/>
      </c>
      <c r="AY346" s="313">
        <f>+AY332/AX332-1</f>
        <v/>
      </c>
      <c r="AZ346" s="313">
        <f>+AZ332/AY332-1</f>
        <v/>
      </c>
      <c r="BA346" s="313">
        <f>+BA332/AZ332-1</f>
        <v/>
      </c>
      <c r="BB346" s="313">
        <f>+BB332/BA332-1</f>
        <v/>
      </c>
      <c r="BC346" s="313">
        <f>+BC332/BB332-1</f>
        <v/>
      </c>
      <c r="BD346" s="313">
        <f>+BD332/BC332-1</f>
        <v/>
      </c>
      <c r="BE346" s="313">
        <f>+BE332/BD332-1</f>
        <v/>
      </c>
      <c r="BF346" s="313">
        <f>+BF332/BE332-1</f>
        <v/>
      </c>
      <c r="BG346" s="313">
        <f>+BG332/BF332-1</f>
        <v/>
      </c>
      <c r="BH346" s="317">
        <f>+IFERROR(BH332/BG332-1,"n/a")</f>
        <v/>
      </c>
      <c r="BI346" s="317">
        <f>+IFERROR(BI332/BH332-1,"n/a")</f>
        <v/>
      </c>
      <c r="BJ346" s="313" t="n"/>
      <c r="BK346" s="313" t="n"/>
      <c r="BL346" s="76" t="n"/>
      <c r="BM346" s="76" t="n"/>
      <c r="BN346" s="76" t="n"/>
      <c r="BO346" s="76" t="n"/>
      <c r="BP346" s="76" t="n"/>
      <c r="BQ346" s="76" t="n"/>
      <c r="BR346" s="76" t="n"/>
      <c r="BS346" s="76" t="n"/>
      <c r="BT346" s="76" t="n"/>
      <c r="BU346" s="76" t="n"/>
      <c r="BV346" s="76" t="n"/>
      <c r="BW346" s="76" t="n"/>
      <c r="BX346" s="76" t="n"/>
      <c r="BY346" s="76" t="n"/>
      <c r="BZ346" s="76" t="n"/>
    </row>
    <row r="347">
      <c r="B347" s="101" t="inlineStr">
        <is>
          <t>Total Core FB DAUs / MAUs</t>
        </is>
      </c>
      <c r="E347" s="304">
        <f>+E333/D333-1</f>
        <v/>
      </c>
      <c r="F347" s="304">
        <f>+F333/E333-1</f>
        <v/>
      </c>
      <c r="G347" s="304">
        <f>+G333/F333-1</f>
        <v/>
      </c>
      <c r="H347" s="304">
        <f>+H333/G333-1</f>
        <v/>
      </c>
      <c r="I347" s="304">
        <f>+I333/H333-1</f>
        <v/>
      </c>
      <c r="J347" s="304">
        <f>+J333/I333-1</f>
        <v/>
      </c>
      <c r="K347" s="304">
        <f>+K333/J333-1</f>
        <v/>
      </c>
      <c r="L347" s="304">
        <f>+L333/K333-1</f>
        <v/>
      </c>
      <c r="M347" s="304">
        <f>+M333/L333-1</f>
        <v/>
      </c>
      <c r="N347" s="304">
        <f>+N333/M333-1</f>
        <v/>
      </c>
      <c r="O347" s="304">
        <f>+O333/N333-1</f>
        <v/>
      </c>
      <c r="P347" s="304">
        <f>+P333/O333-1</f>
        <v/>
      </c>
      <c r="Q347" s="304">
        <f>+Q333/P333-1</f>
        <v/>
      </c>
      <c r="R347" s="304">
        <f>+R333/Q333-1</f>
        <v/>
      </c>
      <c r="S347" s="304">
        <f>+S333/R333-1</f>
        <v/>
      </c>
      <c r="T347" s="304">
        <f>+T333/S333-1</f>
        <v/>
      </c>
      <c r="U347" s="304">
        <f>+U333/T333-1</f>
        <v/>
      </c>
      <c r="V347" s="304">
        <f>+V333/U333-1</f>
        <v/>
      </c>
      <c r="W347" s="304">
        <f>+W333/V333-1</f>
        <v/>
      </c>
      <c r="X347" s="304">
        <f>+X333/W333-1</f>
        <v/>
      </c>
      <c r="Y347" s="304">
        <f>+Y333/X333-1</f>
        <v/>
      </c>
      <c r="Z347" s="304">
        <f>+Z333/Y333-1</f>
        <v/>
      </c>
      <c r="AA347" s="304">
        <f>+AA333/Z333-1</f>
        <v/>
      </c>
      <c r="AB347" s="304">
        <f>+AB333/AA333-1</f>
        <v/>
      </c>
      <c r="AC347" s="304">
        <f>+AC333/AB333-1</f>
        <v/>
      </c>
      <c r="AD347" s="304">
        <f>+AD333/AC333-1</f>
        <v/>
      </c>
      <c r="AE347" s="304">
        <f>+AE333/AD333-1</f>
        <v/>
      </c>
      <c r="AF347" s="304">
        <f>+AF333/AE333-1</f>
        <v/>
      </c>
      <c r="AG347" s="304">
        <f>+AG333/AF333-1</f>
        <v/>
      </c>
      <c r="AH347" s="304">
        <f>+AH333/AG333-1</f>
        <v/>
      </c>
      <c r="AI347" s="304">
        <f>+AI333/AH333-1</f>
        <v/>
      </c>
      <c r="AJ347" s="304">
        <f>+AJ333/AI333-1</f>
        <v/>
      </c>
      <c r="AK347" s="304">
        <f>+AK333/AJ333-1</f>
        <v/>
      </c>
      <c r="AL347" s="304">
        <f>+AL333/AK333-1</f>
        <v/>
      </c>
      <c r="AM347" s="304">
        <f>+AM333/AL333-1</f>
        <v/>
      </c>
      <c r="AN347" s="304">
        <f>+AN333/AM333-1</f>
        <v/>
      </c>
      <c r="AO347" s="304">
        <f>+AO333/AN333-1</f>
        <v/>
      </c>
      <c r="AP347" s="304">
        <f>+AP333/AO333-1</f>
        <v/>
      </c>
      <c r="AQ347" s="304">
        <f>+AQ333/AP333-1</f>
        <v/>
      </c>
      <c r="AR347" s="304">
        <f>+AR333/AQ333-1</f>
        <v/>
      </c>
      <c r="AS347" s="304">
        <f>+AS333/AR333-1</f>
        <v/>
      </c>
      <c r="AT347" s="304">
        <f>+AT333/AS333-1</f>
        <v/>
      </c>
      <c r="AU347" s="304">
        <f>+AU333/AT333-1</f>
        <v/>
      </c>
      <c r="AV347" s="304">
        <f>+AV333/AU333-1</f>
        <v/>
      </c>
      <c r="AW347" s="304">
        <f>+AW333/AV333-1</f>
        <v/>
      </c>
      <c r="AX347" s="304">
        <f>+AX333/AW333-1</f>
        <v/>
      </c>
      <c r="AY347" s="304">
        <f>+AY333/AX333-1</f>
        <v/>
      </c>
      <c r="AZ347" s="304">
        <f>+AZ333/AY333-1</f>
        <v/>
      </c>
      <c r="BA347" s="304">
        <f>+BA333/AZ333-1</f>
        <v/>
      </c>
      <c r="BB347" s="304">
        <f>+BB333/BA333-1</f>
        <v/>
      </c>
      <c r="BC347" s="304">
        <f>+BC333/BB333-1</f>
        <v/>
      </c>
      <c r="BD347" s="304">
        <f>+BD333/BC333-1</f>
        <v/>
      </c>
      <c r="BE347" s="304">
        <f>+BE333/BD333-1</f>
        <v/>
      </c>
      <c r="BF347" s="304">
        <f>+BF333/BE333-1</f>
        <v/>
      </c>
      <c r="BG347" s="304">
        <f>+BG333/BF333-1</f>
        <v/>
      </c>
      <c r="BH347" s="320">
        <f>+IFERROR(BH333/BG333-1,"n/a")</f>
        <v/>
      </c>
      <c r="BI347" s="320">
        <f>+IFERROR(BI333/BH333-1,"n/a")</f>
        <v/>
      </c>
      <c r="BJ347" s="304" t="n"/>
      <c r="BK347" s="304" t="n"/>
      <c r="BL347" s="76" t="n"/>
      <c r="BM347" s="76" t="n"/>
      <c r="BN347" s="76" t="n"/>
      <c r="BO347" s="76" t="n"/>
      <c r="BP347" s="76" t="n"/>
      <c r="BQ347" s="76" t="n"/>
      <c r="BR347" s="76" t="n"/>
      <c r="BS347" s="76" t="n"/>
      <c r="BT347" s="76" t="n"/>
      <c r="BU347" s="76" t="n"/>
      <c r="BV347" s="76" t="n"/>
      <c r="BW347" s="76" t="n"/>
      <c r="BX347" s="76" t="n"/>
      <c r="BY347" s="76" t="n"/>
      <c r="BZ347" s="76" t="n"/>
    </row>
    <row r="348">
      <c r="B348" s="101" t="n"/>
      <c r="E348" s="304" t="n"/>
      <c r="F348" s="304" t="n"/>
      <c r="G348" s="304" t="n"/>
      <c r="H348" s="304" t="n"/>
      <c r="I348" s="304" t="n"/>
      <c r="J348" s="304" t="n"/>
      <c r="K348" s="304" t="n"/>
      <c r="L348" s="304" t="n"/>
      <c r="M348" s="304" t="n"/>
      <c r="N348" s="304" t="n"/>
      <c r="O348" s="304" t="n"/>
      <c r="P348" s="304" t="n"/>
      <c r="Q348" s="304" t="n"/>
      <c r="R348" s="304" t="n"/>
      <c r="S348" s="304" t="n"/>
      <c r="T348" s="304" t="n"/>
      <c r="U348" s="304" t="n"/>
      <c r="V348" s="304" t="n"/>
      <c r="W348" s="304" t="n"/>
      <c r="X348" s="304" t="n"/>
      <c r="Y348" s="304" t="n"/>
      <c r="Z348" s="304" t="n"/>
      <c r="AA348" s="304" t="n"/>
      <c r="AB348" s="304" t="n"/>
      <c r="AC348" s="304" t="n"/>
      <c r="AD348" s="304" t="n"/>
      <c r="AE348" s="304" t="n"/>
      <c r="AF348" s="304" t="n"/>
      <c r="AG348" s="304" t="n"/>
      <c r="AH348" s="304" t="n"/>
      <c r="AI348" s="304" t="n"/>
      <c r="AJ348" s="304" t="n"/>
      <c r="AK348" s="304" t="n"/>
      <c r="AL348" s="304" t="n"/>
      <c r="AM348" s="304" t="n"/>
      <c r="AN348" s="304" t="n"/>
      <c r="AO348" s="304" t="n"/>
      <c r="AP348" s="304" t="n"/>
      <c r="AQ348" s="304" t="n"/>
      <c r="AR348" s="304" t="n"/>
      <c r="AS348" s="304" t="n"/>
      <c r="AT348" s="304" t="n"/>
      <c r="AU348" s="304" t="n"/>
      <c r="AV348" s="304" t="n"/>
      <c r="AW348" s="304" t="n"/>
      <c r="AX348" s="57" t="n"/>
      <c r="AY348" s="57" t="n"/>
      <c r="AZ348" s="57" t="n"/>
      <c r="BA348" s="57" t="n"/>
      <c r="BB348" s="57" t="n"/>
      <c r="BC348" s="57" t="n"/>
      <c r="BD348" s="57" t="n"/>
      <c r="BE348" s="57" t="n"/>
      <c r="BF348" s="57" t="n"/>
      <c r="BG348" s="57" t="n"/>
      <c r="BH348" s="57" t="n"/>
      <c r="BI348" s="57" t="n"/>
      <c r="BJ348" s="57" t="n"/>
      <c r="BK348" s="57" t="n"/>
      <c r="BL348" s="76" t="n"/>
      <c r="BM348" s="76" t="n"/>
      <c r="BN348" s="76" t="n"/>
      <c r="BO348" s="76" t="n"/>
      <c r="BP348" s="76" t="n"/>
      <c r="BQ348" s="76" t="n"/>
      <c r="BR348" s="76" t="n"/>
      <c r="BS348" s="76" t="n"/>
      <c r="BT348" s="76" t="n"/>
      <c r="BU348" s="76" t="n"/>
      <c r="BV348" s="76" t="n"/>
      <c r="BW348" s="76" t="n"/>
      <c r="BX348" s="76" t="n"/>
      <c r="BY348" s="76" t="n"/>
      <c r="BZ348" s="76" t="n"/>
    </row>
    <row r="349">
      <c r="B349" s="54" t="inlineStr">
        <is>
          <t>Family DAPs / MAPs</t>
        </is>
      </c>
      <c r="E349" s="57" t="n"/>
      <c r="F349" s="57" t="n"/>
      <c r="G349" s="57" t="n"/>
      <c r="H349" s="304" t="n"/>
      <c r="I349" s="304" t="n"/>
      <c r="J349" s="304" t="n"/>
      <c r="K349" s="304" t="n"/>
      <c r="L349" s="304" t="n"/>
      <c r="M349" s="304" t="n"/>
      <c r="N349" s="304" t="n"/>
      <c r="O349" s="304" t="n"/>
      <c r="P349" s="304" t="n"/>
      <c r="Q349" s="304" t="n"/>
      <c r="R349" s="304" t="n"/>
      <c r="S349" s="304" t="n"/>
      <c r="T349" s="304" t="n"/>
      <c r="U349" s="304" t="n"/>
      <c r="V349" s="304" t="n"/>
      <c r="W349" s="304" t="n"/>
      <c r="X349" s="304" t="n"/>
      <c r="Y349" s="304" t="n"/>
      <c r="Z349" s="304" t="n"/>
      <c r="AA349" s="304" t="n"/>
      <c r="AB349" s="304" t="n"/>
      <c r="AC349" s="304" t="n"/>
      <c r="AD349" s="304" t="n"/>
      <c r="AE349" s="304" t="n"/>
      <c r="AF349" s="304" t="n"/>
      <c r="AG349" s="304" t="n"/>
      <c r="AH349" s="304" t="n"/>
      <c r="AI349" s="304" t="n"/>
      <c r="AJ349" s="304" t="n"/>
      <c r="AK349" s="304" t="n"/>
      <c r="AL349" s="304" t="n"/>
      <c r="AM349" s="304" t="n"/>
      <c r="AN349" s="304" t="n"/>
      <c r="AO349" s="304" t="n"/>
      <c r="AP349" s="304" t="n"/>
      <c r="AQ349" s="304" t="n"/>
      <c r="AR349" s="304" t="n"/>
      <c r="AS349" s="304" t="n"/>
      <c r="AT349" s="304" t="n"/>
      <c r="AU349" s="304" t="n"/>
      <c r="AV349" s="304" t="n"/>
      <c r="AW349" s="304" t="n"/>
      <c r="AX349" s="304" t="n"/>
      <c r="AY349" s="304" t="n"/>
      <c r="AZ349" s="304" t="n"/>
      <c r="BA349" s="304" t="n"/>
      <c r="BB349" s="304" t="n"/>
      <c r="BC349" s="304" t="n"/>
      <c r="BD349" s="304" t="n"/>
      <c r="BE349" s="304" t="n"/>
      <c r="BF349" s="304" t="n"/>
      <c r="BG349" s="304" t="n"/>
      <c r="BH349" s="304" t="n"/>
      <c r="BI349" s="304" t="n"/>
      <c r="BJ349" s="304" t="n"/>
      <c r="BK349" s="304" t="n"/>
      <c r="BL349" s="304" t="n"/>
      <c r="BM349" s="304" t="n"/>
      <c r="BN349" s="304" t="n"/>
      <c r="BO349" s="304" t="n"/>
      <c r="BP349" s="304" t="n"/>
      <c r="BQ349" s="304" t="n"/>
      <c r="BR349" s="304" t="n"/>
      <c r="BS349" s="304" t="n"/>
      <c r="BT349" s="304" t="n"/>
      <c r="BU349" s="304" t="n"/>
      <c r="BV349" s="304" t="n"/>
      <c r="BW349" s="304" t="n"/>
      <c r="BX349" s="304" t="n"/>
      <c r="BY349" s="304" t="n"/>
      <c r="BZ349" s="304" t="n"/>
      <c r="CA349" s="68" t="n"/>
      <c r="CB349" s="68" t="n"/>
      <c r="CC349" s="68" t="n"/>
      <c r="CD349" s="68" t="n"/>
    </row>
    <row r="350">
      <c r="B350" t="inlineStr">
        <is>
          <t>Family Daily Active People (DAP) (in billions)</t>
        </is>
      </c>
      <c r="E350" s="57" t="n"/>
      <c r="F350" s="57" t="n"/>
      <c r="G350" s="57" t="n"/>
      <c r="H350" s="304" t="n"/>
      <c r="I350" s="304" t="n"/>
      <c r="J350" s="304" t="n"/>
      <c r="K350" s="304" t="n"/>
      <c r="L350" s="304" t="n"/>
      <c r="M350" s="304" t="n"/>
      <c r="N350" s="304" t="n"/>
      <c r="O350" s="304" t="n"/>
      <c r="P350" s="304" t="n"/>
      <c r="Q350" s="304" t="n"/>
      <c r="R350" s="304" t="n"/>
      <c r="S350" s="304" t="n"/>
      <c r="T350" s="304" t="n"/>
      <c r="U350" s="304" t="n"/>
      <c r="V350" s="304" t="n"/>
      <c r="W350" s="304" t="n"/>
      <c r="X350" s="304" t="n"/>
      <c r="Y350" s="304" t="n"/>
      <c r="Z350" s="304" t="n"/>
      <c r="AA350" s="304" t="n"/>
      <c r="AB350" s="304" t="n"/>
      <c r="AC350" s="304" t="n"/>
      <c r="AD350" s="304" t="n"/>
      <c r="AE350" s="304" t="n"/>
      <c r="AF350" s="304" t="n"/>
      <c r="AG350" s="304" t="n"/>
      <c r="AH350" s="304" t="n"/>
      <c r="AI350" s="304" t="n"/>
      <c r="AJ350" s="304" t="n"/>
      <c r="AK350" s="304" t="n"/>
      <c r="AL350" s="304" t="n"/>
      <c r="AM350" s="335" t="n">
        <v>2.03</v>
      </c>
      <c r="AN350" s="335" t="n">
        <v>2.1</v>
      </c>
      <c r="AO350" s="335" t="n">
        <v>2.14</v>
      </c>
      <c r="AP350" s="335" t="n">
        <v>2.2</v>
      </c>
      <c r="AQ350" s="335" t="n">
        <v>2.26</v>
      </c>
      <c r="AR350" s="335" t="n">
        <v>2.36</v>
      </c>
      <c r="AS350" s="335" t="n">
        <v>2.47</v>
      </c>
      <c r="AT350" s="335" t="n">
        <v>2.54</v>
      </c>
      <c r="AU350" s="335" t="n">
        <v>2.6</v>
      </c>
      <c r="AV350" s="335" t="n">
        <v>2.72</v>
      </c>
      <c r="AW350" s="335" t="n">
        <v>2.76</v>
      </c>
      <c r="AX350" s="335" t="n">
        <v>2.81</v>
      </c>
      <c r="AY350" s="335" t="n">
        <v>2.82</v>
      </c>
      <c r="AZ350" s="335" t="n">
        <v>2.87</v>
      </c>
      <c r="BA350" s="335" t="n">
        <v>2.88</v>
      </c>
      <c r="BB350" s="335" t="n">
        <v>2.93</v>
      </c>
      <c r="BC350" s="335" t="n">
        <v>2.96</v>
      </c>
      <c r="BD350" s="335" t="n">
        <v>3.02</v>
      </c>
      <c r="BE350" s="335" t="n">
        <v>3.07</v>
      </c>
      <c r="BF350" s="335" t="n">
        <v>3.14</v>
      </c>
      <c r="BG350" s="335" t="n">
        <v>3.19</v>
      </c>
      <c r="BH350" s="335" t="n">
        <v>3.24</v>
      </c>
      <c r="BI350" s="335" t="n">
        <v>3.27</v>
      </c>
      <c r="BJ350" s="335" t="n"/>
      <c r="BK350" s="335" t="n"/>
      <c r="BL350" s="304" t="n"/>
      <c r="BM350" s="304" t="n"/>
      <c r="BN350" s="304" t="n"/>
      <c r="BO350" s="304" t="n"/>
      <c r="BP350" s="304" t="n"/>
      <c r="BQ350" s="304" t="n"/>
      <c r="BR350" s="304" t="n"/>
      <c r="BS350" s="304" t="n"/>
      <c r="BT350" s="304" t="n"/>
      <c r="BU350" s="304" t="n"/>
      <c r="BV350" s="304" t="n"/>
      <c r="BW350" s="304" t="n"/>
      <c r="BX350" s="336">
        <f>+AM350</f>
        <v/>
      </c>
      <c r="BY350" s="336">
        <f>+AQ350</f>
        <v/>
      </c>
      <c r="BZ350" s="336">
        <f>+AU350</f>
        <v/>
      </c>
      <c r="CA350" s="336">
        <f>+AY350</f>
        <v/>
      </c>
      <c r="CB350" s="336">
        <f>+BC350</f>
        <v/>
      </c>
      <c r="CC350" s="336">
        <f>+BG350</f>
        <v/>
      </c>
      <c r="CD350" s="336" t="n"/>
    </row>
    <row r="351">
      <c r="B351" t="inlineStr">
        <is>
          <t>Family Monthly Active People (MAP) (in billions)</t>
        </is>
      </c>
      <c r="E351" s="57" t="n"/>
      <c r="F351" s="57" t="n"/>
      <c r="G351" s="57" t="n"/>
      <c r="H351" s="304" t="n"/>
      <c r="I351" s="304" t="n"/>
      <c r="J351" s="304" t="n"/>
      <c r="K351" s="304" t="n"/>
      <c r="L351" s="304" t="n"/>
      <c r="M351" s="304" t="n"/>
      <c r="N351" s="304" t="n"/>
      <c r="O351" s="304" t="n"/>
      <c r="P351" s="304" t="n"/>
      <c r="Q351" s="304" t="n"/>
      <c r="R351" s="304" t="n"/>
      <c r="S351" s="304" t="n"/>
      <c r="T351" s="304" t="n"/>
      <c r="U351" s="304" t="n"/>
      <c r="V351" s="304" t="n"/>
      <c r="W351" s="304" t="n"/>
      <c r="X351" s="304" t="n"/>
      <c r="Y351" s="304" t="n"/>
      <c r="Z351" s="304" t="n"/>
      <c r="AA351" s="304" t="n"/>
      <c r="AB351" s="304" t="n"/>
      <c r="AC351" s="304" t="n"/>
      <c r="AD351" s="304" t="n"/>
      <c r="AE351" s="304" t="n"/>
      <c r="AF351" s="304" t="n"/>
      <c r="AG351" s="304" t="n"/>
      <c r="AH351" s="304" t="n"/>
      <c r="AI351" s="304" t="n"/>
      <c r="AJ351" s="304" t="n"/>
      <c r="AK351" s="304" t="n"/>
      <c r="AL351" s="304" t="n"/>
      <c r="AM351" s="335" t="n">
        <v>2.64</v>
      </c>
      <c r="AN351" s="335" t="n">
        <v>2.69</v>
      </c>
      <c r="AO351" s="335" t="n">
        <v>2.76</v>
      </c>
      <c r="AP351" s="335" t="n">
        <v>2.82</v>
      </c>
      <c r="AQ351" s="335" t="n">
        <v>2.89</v>
      </c>
      <c r="AR351" s="335" t="n">
        <v>2.99</v>
      </c>
      <c r="AS351" s="335" t="n">
        <v>3.14</v>
      </c>
      <c r="AT351" s="335" t="n">
        <v>3.21</v>
      </c>
      <c r="AU351" s="335" t="n">
        <v>3.3</v>
      </c>
      <c r="AV351" s="335" t="n">
        <v>3.45</v>
      </c>
      <c r="AW351" s="335" t="n">
        <v>3.51</v>
      </c>
      <c r="AX351" s="335" t="n">
        <v>3.58</v>
      </c>
      <c r="AY351" s="335" t="n">
        <v>3.59</v>
      </c>
      <c r="AZ351" s="335" t="n">
        <v>3.64</v>
      </c>
      <c r="BA351" s="335" t="n">
        <v>3.65</v>
      </c>
      <c r="BB351" s="335" t="n">
        <v>3.71</v>
      </c>
      <c r="BC351" s="335" t="n">
        <v>3.74</v>
      </c>
      <c r="BD351" s="335" t="n">
        <v>3.81</v>
      </c>
      <c r="BE351" s="335" t="n">
        <v>3.88</v>
      </c>
      <c r="BF351" s="335" t="n">
        <v>3.96</v>
      </c>
      <c r="BG351" s="335" t="n">
        <v>3.98</v>
      </c>
      <c r="BH351" s="337" t="inlineStr">
        <is>
          <t>n/a</t>
        </is>
      </c>
      <c r="BI351" s="337" t="inlineStr">
        <is>
          <t>n/a</t>
        </is>
      </c>
      <c r="BJ351" s="335" t="n"/>
      <c r="BK351" s="335" t="n"/>
      <c r="BL351" s="304" t="n"/>
      <c r="BM351" s="304" t="n"/>
      <c r="BN351" s="304" t="n"/>
      <c r="BO351" s="304" t="n"/>
      <c r="BP351" s="304" t="n"/>
      <c r="BQ351" s="304" t="n"/>
      <c r="BR351" s="304" t="n"/>
      <c r="BS351" s="304" t="n"/>
      <c r="BT351" s="304" t="n"/>
      <c r="BU351" s="304" t="n"/>
      <c r="BV351" s="304" t="n"/>
      <c r="BW351" s="304" t="n"/>
      <c r="BX351" s="336">
        <f>+AM351</f>
        <v/>
      </c>
      <c r="BY351" s="336">
        <f>+AQ351</f>
        <v/>
      </c>
      <c r="BZ351" s="336">
        <f>+AU351</f>
        <v/>
      </c>
      <c r="CA351" s="336">
        <f>+AY351</f>
        <v/>
      </c>
      <c r="CB351" s="336">
        <f>+BC351</f>
        <v/>
      </c>
      <c r="CC351" s="336">
        <f>+BG351</f>
        <v/>
      </c>
      <c r="CD351" s="336" t="n"/>
    </row>
    <row r="352">
      <c r="B352" t="inlineStr">
        <is>
          <t>Family DAP / MAP</t>
        </is>
      </c>
      <c r="E352" s="57" t="n"/>
      <c r="F352" s="57" t="n"/>
      <c r="G352" s="57" t="n"/>
      <c r="H352" s="304" t="n"/>
      <c r="I352" s="304" t="n"/>
      <c r="J352" s="304" t="n"/>
      <c r="K352" s="304" t="n"/>
      <c r="L352" s="304" t="n"/>
      <c r="M352" s="304" t="n"/>
      <c r="N352" s="304" t="n"/>
      <c r="O352" s="304" t="n"/>
      <c r="P352" s="304" t="n"/>
      <c r="Q352" s="304" t="n"/>
      <c r="R352" s="304" t="n"/>
      <c r="S352" s="304" t="n"/>
      <c r="T352" s="304" t="n"/>
      <c r="U352" s="304" t="n"/>
      <c r="V352" s="304" t="n"/>
      <c r="W352" s="304" t="n"/>
      <c r="X352" s="304" t="n"/>
      <c r="Y352" s="304" t="n"/>
      <c r="Z352" s="304" t="n"/>
      <c r="AA352" s="304" t="n"/>
      <c r="AB352" s="304" t="n"/>
      <c r="AC352" s="304" t="n"/>
      <c r="AD352" s="304" t="n"/>
      <c r="AE352" s="304" t="n"/>
      <c r="AF352" s="304" t="n"/>
      <c r="AG352" s="304" t="n"/>
      <c r="AH352" s="304" t="n"/>
      <c r="AI352" s="304" t="n"/>
      <c r="AJ352" s="304" t="n"/>
      <c r="AK352" s="304" t="n"/>
      <c r="AL352" s="304" t="n"/>
      <c r="AM352" s="306">
        <f>+AM350/AM351</f>
        <v/>
      </c>
      <c r="AN352" s="306">
        <f>+AN350/AN351</f>
        <v/>
      </c>
      <c r="AO352" s="306">
        <f>+AO350/AO351</f>
        <v/>
      </c>
      <c r="AP352" s="306">
        <f>+AP350/AP351</f>
        <v/>
      </c>
      <c r="AQ352" s="306">
        <f>+AQ350/AQ351</f>
        <v/>
      </c>
      <c r="AR352" s="306">
        <f>+AR350/AR351</f>
        <v/>
      </c>
      <c r="AS352" s="306">
        <f>+AS350/AS351</f>
        <v/>
      </c>
      <c r="AT352" s="306">
        <f>+AT350/AT351</f>
        <v/>
      </c>
      <c r="AU352" s="306">
        <f>+AU350/AU351</f>
        <v/>
      </c>
      <c r="AV352" s="306">
        <f>+AV350/AV351</f>
        <v/>
      </c>
      <c r="AW352" s="306">
        <f>+AW350/AW351</f>
        <v/>
      </c>
      <c r="AX352" s="306">
        <f>+AX350/AX351</f>
        <v/>
      </c>
      <c r="AY352" s="306">
        <f>+AY350/AY351</f>
        <v/>
      </c>
      <c r="AZ352" s="306">
        <f>+AZ350/AZ351</f>
        <v/>
      </c>
      <c r="BA352" s="306">
        <f>+BA350/BA351</f>
        <v/>
      </c>
      <c r="BB352" s="306">
        <f>+BB350/BB351</f>
        <v/>
      </c>
      <c r="BC352" s="306">
        <f>+BC350/BC351</f>
        <v/>
      </c>
      <c r="BD352" s="306">
        <f>+BD350/BD351</f>
        <v/>
      </c>
      <c r="BE352" s="306">
        <f>+BE350/BE351</f>
        <v/>
      </c>
      <c r="BF352" s="306">
        <f>+BF350/BF351</f>
        <v/>
      </c>
      <c r="BG352" s="306">
        <f>+BG350/BG351</f>
        <v/>
      </c>
      <c r="BH352" s="307">
        <f>IFERROR(BH350/BH351,"n/a")</f>
        <v/>
      </c>
      <c r="BI352" s="307">
        <f>IFERROR(BI350/BI351,"n/a")</f>
        <v/>
      </c>
      <c r="BJ352" s="306" t="n"/>
      <c r="BK352" s="306" t="n"/>
      <c r="BL352" s="304" t="n"/>
      <c r="BM352" s="304" t="n"/>
      <c r="BN352" s="304" t="n"/>
      <c r="BO352" s="304" t="n"/>
      <c r="BP352" s="304" t="n"/>
      <c r="BQ352" s="304" t="n"/>
      <c r="BR352" s="304" t="n"/>
      <c r="BS352" s="304" t="n"/>
      <c r="BT352" s="304" t="n"/>
      <c r="BU352" s="304" t="n"/>
      <c r="BV352" s="304" t="n"/>
      <c r="BW352" s="304" t="n"/>
      <c r="BX352" s="306">
        <f>+AM352</f>
        <v/>
      </c>
      <c r="BY352" s="306">
        <f>+AQ352</f>
        <v/>
      </c>
      <c r="BZ352" s="306">
        <f>+AU352</f>
        <v/>
      </c>
      <c r="CA352" s="306">
        <f>+AV352</f>
        <v/>
      </c>
      <c r="CB352" s="306">
        <f>+AZ352</f>
        <v/>
      </c>
      <c r="CC352" s="306">
        <f>+BA352</f>
        <v/>
      </c>
      <c r="CD352" s="306" t="n"/>
    </row>
    <row r="353">
      <c r="B353" s="101" t="n"/>
      <c r="E353" s="57" t="n"/>
      <c r="F353" s="57" t="n"/>
      <c r="G353" s="57" t="n"/>
      <c r="H353" s="304" t="n"/>
      <c r="I353" s="304" t="n"/>
      <c r="J353" s="304" t="n"/>
      <c r="K353" s="304" t="n"/>
      <c r="L353" s="304" t="n"/>
      <c r="M353" s="304" t="n"/>
      <c r="N353" s="304" t="n"/>
      <c r="O353" s="304" t="n"/>
      <c r="P353" s="304" t="n"/>
      <c r="Q353" s="304" t="n"/>
      <c r="R353" s="304" t="n"/>
      <c r="S353" s="304" t="n"/>
      <c r="T353" s="304" t="n"/>
      <c r="U353" s="304" t="n"/>
      <c r="V353" s="304" t="n"/>
      <c r="W353" s="304" t="n"/>
      <c r="X353" s="304" t="n"/>
      <c r="Y353" s="304" t="n"/>
      <c r="Z353" s="304" t="n"/>
      <c r="AA353" s="304" t="n"/>
      <c r="AB353" s="304" t="n"/>
      <c r="AC353" s="304" t="n"/>
      <c r="AD353" s="304" t="n"/>
      <c r="AE353" s="304" t="n"/>
      <c r="AF353" s="304" t="n"/>
      <c r="AG353" s="304" t="n"/>
      <c r="AH353" s="304" t="n"/>
      <c r="AI353" s="304" t="n"/>
      <c r="AJ353" s="304" t="n"/>
      <c r="AK353" s="304" t="n"/>
      <c r="AL353" s="304" t="n"/>
      <c r="AM353" s="304" t="n"/>
      <c r="AN353" s="304" t="n"/>
      <c r="AO353" s="304" t="n"/>
      <c r="AP353" s="304" t="n"/>
      <c r="AQ353" s="304" t="n"/>
      <c r="AR353" s="304" t="n"/>
      <c r="AS353" s="304" t="n"/>
      <c r="AT353" s="304" t="n"/>
      <c r="AU353" s="304" t="n"/>
      <c r="AV353" s="304" t="n"/>
      <c r="AW353" s="304" t="n"/>
      <c r="AX353" s="304" t="n"/>
      <c r="AY353" s="304" t="n"/>
      <c r="AZ353" s="304" t="n"/>
      <c r="BA353" s="304" t="n"/>
      <c r="BB353" s="304" t="n"/>
      <c r="BC353" s="304" t="n"/>
      <c r="BD353" s="304" t="n"/>
      <c r="BE353" s="304" t="n"/>
      <c r="BF353" s="304" t="n"/>
      <c r="BG353" s="304" t="n"/>
      <c r="BH353" s="304" t="n"/>
      <c r="BI353" s="304" t="n"/>
      <c r="BJ353" s="304" t="n"/>
      <c r="BK353" s="304" t="n"/>
      <c r="BL353" s="304" t="n"/>
      <c r="BM353" s="304" t="n"/>
      <c r="BN353" s="304" t="n"/>
      <c r="BO353" s="304" t="n"/>
      <c r="BP353" s="304" t="n"/>
      <c r="BQ353" s="304" t="n"/>
      <c r="BR353" s="304" t="n"/>
      <c r="BS353" s="304" t="n"/>
      <c r="BT353" s="304" t="n"/>
      <c r="BU353" s="304" t="n"/>
      <c r="BV353" s="304" t="n"/>
      <c r="BW353" s="304" t="n"/>
      <c r="BX353" s="304" t="n"/>
      <c r="BY353" s="304" t="n"/>
      <c r="BZ353" s="304" t="n"/>
      <c r="CA353" s="68" t="n"/>
      <c r="CB353" s="68" t="n"/>
      <c r="CC353" s="68" t="n"/>
      <c r="CD353" s="68" t="n"/>
    </row>
    <row r="354">
      <c r="B354" s="62" t="inlineStr">
        <is>
          <t>Y/Y % Change</t>
        </is>
      </c>
      <c r="E354" s="57" t="n"/>
      <c r="F354" s="57" t="n"/>
      <c r="G354" s="57" t="n"/>
      <c r="H354" s="304" t="n"/>
      <c r="I354" s="304" t="n"/>
      <c r="J354" s="304" t="n"/>
      <c r="K354" s="304" t="n"/>
      <c r="L354" s="304" t="n"/>
      <c r="M354" s="304" t="n"/>
      <c r="N354" s="304" t="n"/>
      <c r="O354" s="304" t="n"/>
      <c r="P354" s="304" t="n"/>
      <c r="Q354" s="304" t="n"/>
      <c r="R354" s="304" t="n"/>
      <c r="S354" s="304" t="n"/>
      <c r="T354" s="304" t="n"/>
      <c r="U354" s="304" t="n"/>
      <c r="V354" s="304" t="n"/>
      <c r="W354" s="304" t="n"/>
      <c r="X354" s="304" t="n"/>
      <c r="Y354" s="304" t="n"/>
      <c r="Z354" s="304" t="n"/>
      <c r="AA354" s="304" t="n"/>
      <c r="AB354" s="304" t="n"/>
      <c r="AC354" s="304" t="n"/>
      <c r="AD354" s="304" t="n"/>
      <c r="AE354" s="304" t="n"/>
      <c r="AF354" s="304" t="n"/>
      <c r="AG354" s="304" t="n"/>
      <c r="AH354" s="304" t="n"/>
      <c r="AI354" s="304" t="n"/>
      <c r="AJ354" s="304" t="n"/>
      <c r="AK354" s="304" t="n"/>
      <c r="AL354" s="304" t="n"/>
      <c r="AM354" s="304" t="n"/>
      <c r="AN354" s="304" t="n"/>
      <c r="AO354" s="304" t="n"/>
      <c r="AP354" s="304" t="n"/>
      <c r="AQ354" s="304" t="n"/>
      <c r="AR354" s="304" t="n"/>
      <c r="AS354" s="304" t="n"/>
      <c r="AT354" s="304" t="n"/>
      <c r="AU354" s="304" t="n"/>
      <c r="AV354" s="304" t="n"/>
      <c r="AW354" s="304" t="n"/>
      <c r="AX354" s="304" t="n"/>
      <c r="AY354" s="304" t="n"/>
      <c r="AZ354" s="304" t="n"/>
      <c r="BA354" s="304" t="n"/>
      <c r="BB354" s="304" t="n"/>
      <c r="BC354" s="304" t="n"/>
      <c r="BD354" s="304" t="n"/>
      <c r="BE354" s="304" t="n"/>
      <c r="BF354" s="304" t="n"/>
      <c r="BG354" s="304" t="n"/>
      <c r="BH354" s="304" t="n"/>
      <c r="BI354" s="304" t="n"/>
      <c r="BJ354" s="304" t="n"/>
      <c r="BK354" s="304" t="n"/>
      <c r="BL354" s="304" t="n"/>
      <c r="BM354" s="304" t="n"/>
      <c r="BN354" s="304" t="n"/>
      <c r="BO354" s="304" t="n"/>
      <c r="BP354" s="304" t="n"/>
      <c r="BQ354" s="304" t="n"/>
      <c r="BR354" s="304" t="n"/>
      <c r="BS354" s="304" t="n"/>
      <c r="BT354" s="304" t="n"/>
      <c r="BU354" s="304" t="n"/>
      <c r="BV354" s="304" t="n"/>
      <c r="BW354" s="304" t="n"/>
      <c r="BX354" s="304" t="n"/>
      <c r="BY354" s="304" t="n"/>
      <c r="BZ354" s="304" t="n"/>
      <c r="CA354" s="68" t="n"/>
      <c r="CB354" s="68" t="n"/>
      <c r="CC354" s="68" t="n"/>
      <c r="CD354" s="68" t="n"/>
    </row>
    <row r="355">
      <c r="B355" s="60" t="inlineStr">
        <is>
          <t>Family Daily Active People (DAP) (in billions)</t>
        </is>
      </c>
      <c r="E355" s="57" t="n"/>
      <c r="F355" s="57" t="n"/>
      <c r="G355" s="57" t="n"/>
      <c r="H355" s="304" t="n"/>
      <c r="I355" s="304" t="n"/>
      <c r="J355" s="304" t="n"/>
      <c r="K355" s="304" t="n"/>
      <c r="L355" s="304" t="n"/>
      <c r="M355" s="304" t="n"/>
      <c r="N355" s="304" t="n"/>
      <c r="O355" s="304" t="n"/>
      <c r="P355" s="304" t="n"/>
      <c r="Q355" s="304" t="n"/>
      <c r="R355" s="304" t="n"/>
      <c r="S355" s="304" t="n"/>
      <c r="T355" s="304" t="n"/>
      <c r="U355" s="304" t="n"/>
      <c r="V355" s="304" t="n"/>
      <c r="W355" s="304" t="n"/>
      <c r="X355" s="304" t="n"/>
      <c r="Y355" s="304" t="n"/>
      <c r="Z355" s="304" t="n"/>
      <c r="AA355" s="304" t="n"/>
      <c r="AB355" s="304" t="n"/>
      <c r="AC355" s="304" t="n"/>
      <c r="AD355" s="304" t="n"/>
      <c r="AE355" s="304" t="n"/>
      <c r="AF355" s="304" t="n"/>
      <c r="AG355" s="304" t="n"/>
      <c r="AH355" s="304" t="n"/>
      <c r="AI355" s="304" t="n"/>
      <c r="AJ355" s="304" t="n"/>
      <c r="AK355" s="304" t="n"/>
      <c r="AL355" s="304" t="n"/>
      <c r="AM355" s="304" t="n"/>
      <c r="AN355" s="304" t="n"/>
      <c r="AO355" s="304" t="n"/>
      <c r="AP355" s="304" t="n"/>
      <c r="AQ355" s="304">
        <f>+AQ350/AM350-1</f>
        <v/>
      </c>
      <c r="AR355" s="304">
        <f>+AR350/AN350-1</f>
        <v/>
      </c>
      <c r="AS355" s="304">
        <f>+AS350/AO350-1</f>
        <v/>
      </c>
      <c r="AT355" s="304">
        <f>+AT350/AP350-1</f>
        <v/>
      </c>
      <c r="AU355" s="304">
        <f>+AU350/AQ350-1</f>
        <v/>
      </c>
      <c r="AV355" s="304">
        <f>+AV350/AR350-1</f>
        <v/>
      </c>
      <c r="AW355" s="304">
        <f>+AW350/AS350-1</f>
        <v/>
      </c>
      <c r="AX355" s="304">
        <f>+AX350/AT350-1</f>
        <v/>
      </c>
      <c r="AY355" s="304">
        <f>+AY350/AU350-1</f>
        <v/>
      </c>
      <c r="AZ355" s="304">
        <f>+AZ350/AV350-1</f>
        <v/>
      </c>
      <c r="BA355" s="304">
        <f>+BA350/AW350-1</f>
        <v/>
      </c>
      <c r="BB355" s="304">
        <f>+BB350/AX350-1</f>
        <v/>
      </c>
      <c r="BC355" s="304">
        <f>+BC350/AY350-1</f>
        <v/>
      </c>
      <c r="BD355" s="304">
        <f>+BD350/AZ350-1</f>
        <v/>
      </c>
      <c r="BE355" s="304">
        <f>+BE350/BA350-1</f>
        <v/>
      </c>
      <c r="BF355" s="304">
        <f>+BF350/BB350-1</f>
        <v/>
      </c>
      <c r="BG355" s="304">
        <f>+BG350/BC350-1</f>
        <v/>
      </c>
      <c r="BH355" s="320">
        <f>+IFERROR(BH350/BD350-1,"n/a")</f>
        <v/>
      </c>
      <c r="BI355" s="320">
        <f>+IFERROR(BI350/BE350-1,"n/a")</f>
        <v/>
      </c>
      <c r="BJ355" s="304" t="n"/>
      <c r="BK355" s="304" t="n"/>
      <c r="BL355" s="304" t="n"/>
      <c r="BM355" s="304" t="n"/>
      <c r="BN355" s="304" t="n"/>
      <c r="BO355" s="304" t="n"/>
      <c r="BP355" s="304" t="n"/>
      <c r="BQ355" s="304" t="n"/>
      <c r="BR355" s="304" t="n"/>
      <c r="BS355" s="304" t="n"/>
      <c r="BT355" s="304" t="n"/>
      <c r="BU355" s="304" t="n"/>
      <c r="BV355" s="304" t="n"/>
      <c r="BW355" s="304" t="n"/>
      <c r="BX355" s="304" t="n"/>
      <c r="BY355" s="304">
        <f>+BY350/BX350-1</f>
        <v/>
      </c>
      <c r="BZ355" s="304">
        <f>+BZ350/BY350-1</f>
        <v/>
      </c>
      <c r="CA355" s="304">
        <f>+CA350/BZ350-1</f>
        <v/>
      </c>
      <c r="CB355" s="304">
        <f>+CB350/CA350-1</f>
        <v/>
      </c>
      <c r="CC355" s="304">
        <f>+CC350/CB350-1</f>
        <v/>
      </c>
      <c r="CD355" s="304" t="n"/>
    </row>
    <row r="356">
      <c r="B356" s="60" t="inlineStr">
        <is>
          <t>Family Monthly Active People (MAP) (in billions)</t>
        </is>
      </c>
      <c r="E356" s="57" t="n"/>
      <c r="F356" s="57" t="n"/>
      <c r="G356" s="57" t="n"/>
      <c r="H356" s="304" t="n"/>
      <c r="I356" s="304" t="n"/>
      <c r="J356" s="304" t="n"/>
      <c r="K356" s="304" t="n"/>
      <c r="L356" s="304" t="n"/>
      <c r="M356" s="304" t="n"/>
      <c r="N356" s="304" t="n"/>
      <c r="O356" s="304" t="n"/>
      <c r="P356" s="304" t="n"/>
      <c r="Q356" s="304" t="n"/>
      <c r="R356" s="304" t="n"/>
      <c r="S356" s="304" t="n"/>
      <c r="T356" s="304" t="n"/>
      <c r="U356" s="304" t="n"/>
      <c r="V356" s="304" t="n"/>
      <c r="W356" s="304" t="n"/>
      <c r="X356" s="304" t="n"/>
      <c r="Y356" s="304" t="n"/>
      <c r="Z356" s="304" t="n"/>
      <c r="AA356" s="304" t="n"/>
      <c r="AB356" s="304" t="n"/>
      <c r="AC356" s="304" t="n"/>
      <c r="AD356" s="304" t="n"/>
      <c r="AE356" s="304" t="n"/>
      <c r="AF356" s="304" t="n"/>
      <c r="AG356" s="304" t="n"/>
      <c r="AH356" s="304" t="n"/>
      <c r="AI356" s="304" t="n"/>
      <c r="AJ356" s="304" t="n"/>
      <c r="AK356" s="304" t="n"/>
      <c r="AL356" s="304" t="n"/>
      <c r="AM356" s="304" t="n"/>
      <c r="AN356" s="304" t="n"/>
      <c r="AO356" s="304" t="n"/>
      <c r="AP356" s="304" t="n"/>
      <c r="AQ356" s="304">
        <f>+AQ351/AM351-1</f>
        <v/>
      </c>
      <c r="AR356" s="304">
        <f>+AR351/AN351-1</f>
        <v/>
      </c>
      <c r="AS356" s="304">
        <f>+AS351/AO351-1</f>
        <v/>
      </c>
      <c r="AT356" s="304">
        <f>+AT351/AP351-1</f>
        <v/>
      </c>
      <c r="AU356" s="304">
        <f>+AU351/AQ351-1</f>
        <v/>
      </c>
      <c r="AV356" s="304">
        <f>+AV351/AR351-1</f>
        <v/>
      </c>
      <c r="AW356" s="304">
        <f>+AW351/AS351-1</f>
        <v/>
      </c>
      <c r="AX356" s="304">
        <f>+AX351/AT351-1</f>
        <v/>
      </c>
      <c r="AY356" s="304">
        <f>+AY351/AU351-1</f>
        <v/>
      </c>
      <c r="AZ356" s="304">
        <f>+AZ351/AV351-1</f>
        <v/>
      </c>
      <c r="BA356" s="304">
        <f>+BA351/AW351-1</f>
        <v/>
      </c>
      <c r="BB356" s="304">
        <f>+BB351/AX351-1</f>
        <v/>
      </c>
      <c r="BC356" s="304">
        <f>+BC351/AY351-1</f>
        <v/>
      </c>
      <c r="BD356" s="304">
        <f>+BD351/AZ351-1</f>
        <v/>
      </c>
      <c r="BE356" s="304">
        <f>+BE351/BA351-1</f>
        <v/>
      </c>
      <c r="BF356" s="304">
        <f>+BF351/BB351-1</f>
        <v/>
      </c>
      <c r="BG356" s="304">
        <f>+BG351/BC351-1</f>
        <v/>
      </c>
      <c r="BH356" s="320">
        <f>+IFERROR(BH351/BD351-1,"n/a")</f>
        <v/>
      </c>
      <c r="BI356" s="320">
        <f>+IFERROR(BI351/BE351-1,"n/a")</f>
        <v/>
      </c>
      <c r="BJ356" s="304" t="n"/>
      <c r="BK356" s="304" t="n"/>
      <c r="BL356" s="304" t="n"/>
      <c r="BM356" s="304" t="n"/>
      <c r="BN356" s="304" t="n"/>
      <c r="BO356" s="304" t="n"/>
      <c r="BP356" s="304" t="n"/>
      <c r="BQ356" s="304" t="n"/>
      <c r="BR356" s="304" t="n"/>
      <c r="BS356" s="304" t="n"/>
      <c r="BT356" s="304" t="n"/>
      <c r="BU356" s="304" t="n"/>
      <c r="BV356" s="304" t="n"/>
      <c r="BW356" s="304" t="n"/>
      <c r="BX356" s="304" t="n"/>
      <c r="BY356" s="304">
        <f>+BY351/BX351-1</f>
        <v/>
      </c>
      <c r="BZ356" s="304">
        <f>+BZ351/BY351-1</f>
        <v/>
      </c>
      <c r="CA356" s="304">
        <f>+CA351/BZ351-1</f>
        <v/>
      </c>
      <c r="CB356" s="304">
        <f>+CB351/CA351-1</f>
        <v/>
      </c>
      <c r="CC356" s="304">
        <f>+CC351/CB351-1</f>
        <v/>
      </c>
      <c r="CD356" s="304" t="n"/>
    </row>
    <row r="357">
      <c r="B357" s="60" t="inlineStr">
        <is>
          <t>Family DAP / MAP</t>
        </is>
      </c>
      <c r="E357" s="57" t="n"/>
      <c r="F357" s="57" t="n"/>
      <c r="G357" s="57" t="n"/>
      <c r="H357" s="304" t="n"/>
      <c r="I357" s="304" t="n"/>
      <c r="J357" s="304" t="n"/>
      <c r="K357" s="304" t="n"/>
      <c r="L357" s="304" t="n"/>
      <c r="M357" s="304" t="n"/>
      <c r="N357" s="304" t="n"/>
      <c r="O357" s="304" t="n"/>
      <c r="P357" s="304" t="n"/>
      <c r="Q357" s="304" t="n"/>
      <c r="R357" s="304" t="n"/>
      <c r="S357" s="304" t="n"/>
      <c r="T357" s="304" t="n"/>
      <c r="U357" s="304" t="n"/>
      <c r="V357" s="304" t="n"/>
      <c r="W357" s="304" t="n"/>
      <c r="X357" s="304" t="n"/>
      <c r="Y357" s="304" t="n"/>
      <c r="Z357" s="304" t="n"/>
      <c r="AA357" s="304" t="n"/>
      <c r="AB357" s="304" t="n"/>
      <c r="AC357" s="304" t="n"/>
      <c r="AD357" s="304" t="n"/>
      <c r="AE357" s="304" t="n"/>
      <c r="AF357" s="304" t="n"/>
      <c r="AG357" s="304" t="n"/>
      <c r="AH357" s="304" t="n"/>
      <c r="AI357" s="304" t="n"/>
      <c r="AJ357" s="304" t="n"/>
      <c r="AK357" s="304" t="n"/>
      <c r="AL357" s="304" t="n"/>
      <c r="AM357" s="304" t="n"/>
      <c r="AN357" s="304" t="n"/>
      <c r="AO357" s="304" t="n"/>
      <c r="AP357" s="304" t="n"/>
      <c r="AQ357" s="304">
        <f>+AQ352/AM352-1</f>
        <v/>
      </c>
      <c r="AR357" s="304">
        <f>+AR352/AN352-1</f>
        <v/>
      </c>
      <c r="AS357" s="304">
        <f>+AS352/AO352-1</f>
        <v/>
      </c>
      <c r="AT357" s="304">
        <f>+AT352/AP352-1</f>
        <v/>
      </c>
      <c r="AU357" s="304">
        <f>+AU352/AQ352-1</f>
        <v/>
      </c>
      <c r="AV357" s="304">
        <f>+AV352/AR352-1</f>
        <v/>
      </c>
      <c r="AW357" s="304">
        <f>+AW352/AS352-1</f>
        <v/>
      </c>
      <c r="AX357" s="304">
        <f>+AX352/AT352-1</f>
        <v/>
      </c>
      <c r="AY357" s="304">
        <f>+AY352/AU352-1</f>
        <v/>
      </c>
      <c r="AZ357" s="304">
        <f>+AZ352/AV352-1</f>
        <v/>
      </c>
      <c r="BA357" s="304">
        <f>+BA352/AW352-1</f>
        <v/>
      </c>
      <c r="BB357" s="304">
        <f>+BB352/AX352-1</f>
        <v/>
      </c>
      <c r="BC357" s="304">
        <f>+BC352/AY352-1</f>
        <v/>
      </c>
      <c r="BD357" s="304">
        <f>+BD352/AZ352-1</f>
        <v/>
      </c>
      <c r="BE357" s="304">
        <f>+BE352/BA352-1</f>
        <v/>
      </c>
      <c r="BF357" s="304">
        <f>+BF352/BB352-1</f>
        <v/>
      </c>
      <c r="BG357" s="304">
        <f>+BG352/BC352-1</f>
        <v/>
      </c>
      <c r="BH357" s="320">
        <f>+IFERROR(BH352/BD352-1,"n/a")</f>
        <v/>
      </c>
      <c r="BI357" s="320">
        <f>+IFERROR(BI352/BE352-1,"n/a")</f>
        <v/>
      </c>
      <c r="BJ357" s="304" t="n"/>
      <c r="BK357" s="304" t="n"/>
      <c r="BL357" s="304" t="n"/>
      <c r="BM357" s="304" t="n"/>
      <c r="BN357" s="304" t="n"/>
      <c r="BO357" s="304" t="n"/>
      <c r="BP357" s="304" t="n"/>
      <c r="BQ357" s="304" t="n"/>
      <c r="BR357" s="304" t="n"/>
      <c r="BS357" s="304" t="n"/>
      <c r="BT357" s="304" t="n"/>
      <c r="BU357" s="304" t="n"/>
      <c r="BV357" s="304" t="n"/>
      <c r="BW357" s="304" t="n"/>
      <c r="BX357" s="304" t="n"/>
      <c r="BY357" s="304">
        <f>+BY352/BX352-1</f>
        <v/>
      </c>
      <c r="BZ357" s="304">
        <f>+BZ352/BY352-1</f>
        <v/>
      </c>
      <c r="CA357" s="304">
        <f>+CA352/BZ352-1</f>
        <v/>
      </c>
      <c r="CB357" s="304">
        <f>+CB352/CA352-1</f>
        <v/>
      </c>
      <c r="CC357" s="304">
        <f>+CC352/CB352-1</f>
        <v/>
      </c>
      <c r="CD357" s="304" t="n"/>
    </row>
    <row r="358">
      <c r="B358" s="101" t="n"/>
      <c r="E358" s="57" t="n"/>
      <c r="F358" s="57" t="n"/>
      <c r="G358" s="57" t="n"/>
      <c r="H358" s="304" t="n"/>
      <c r="I358" s="304" t="n"/>
      <c r="J358" s="304" t="n"/>
      <c r="K358" s="304" t="n"/>
      <c r="L358" s="304" t="n"/>
      <c r="M358" s="304" t="n"/>
      <c r="N358" s="304" t="n"/>
      <c r="O358" s="304" t="n"/>
      <c r="P358" s="304" t="n"/>
      <c r="Q358" s="304" t="n"/>
      <c r="R358" s="304" t="n"/>
      <c r="S358" s="304" t="n"/>
      <c r="T358" s="304" t="n"/>
      <c r="U358" s="304" t="n"/>
      <c r="V358" s="304" t="n"/>
      <c r="W358" s="304" t="n"/>
      <c r="X358" s="304" t="n"/>
      <c r="Y358" s="304" t="n"/>
      <c r="Z358" s="304" t="n"/>
      <c r="AA358" s="304" t="n"/>
      <c r="AB358" s="304" t="n"/>
      <c r="AC358" s="304" t="n"/>
      <c r="AD358" s="304" t="n"/>
      <c r="AE358" s="304" t="n"/>
      <c r="AF358" s="304" t="n"/>
      <c r="AG358" s="304" t="n"/>
      <c r="AH358" s="304" t="n"/>
      <c r="AI358" s="304" t="n"/>
      <c r="AJ358" s="304" t="n"/>
      <c r="AK358" s="304" t="n"/>
      <c r="AL358" s="304" t="n"/>
      <c r="AM358" s="304" t="n"/>
      <c r="AN358" s="304" t="n"/>
      <c r="AO358" s="304" t="n"/>
      <c r="AP358" s="304" t="n"/>
      <c r="AQ358" s="304" t="n"/>
      <c r="AR358" s="304" t="n"/>
      <c r="AS358" s="304" t="n"/>
      <c r="AT358" s="304" t="n"/>
      <c r="AU358" s="304" t="n"/>
      <c r="AV358" s="304" t="n"/>
      <c r="AW358" s="304" t="n"/>
      <c r="AX358" s="304" t="n"/>
      <c r="AY358" s="304" t="n"/>
      <c r="AZ358" s="304" t="n"/>
      <c r="BA358" s="304" t="n"/>
      <c r="BB358" s="304" t="n"/>
      <c r="BC358" s="304" t="n"/>
      <c r="BD358" s="304" t="n"/>
      <c r="BE358" s="304" t="n"/>
      <c r="BF358" s="304" t="n"/>
      <c r="BG358" s="304" t="n"/>
      <c r="BH358" s="304" t="n"/>
      <c r="BI358" s="304" t="n"/>
      <c r="BJ358" s="304" t="n"/>
      <c r="BK358" s="304" t="n"/>
      <c r="BL358" s="304" t="n"/>
      <c r="BM358" s="304" t="n"/>
      <c r="BN358" s="304" t="n"/>
      <c r="BO358" s="304" t="n"/>
      <c r="BP358" s="304" t="n"/>
      <c r="BQ358" s="304" t="n"/>
      <c r="BR358" s="304" t="n"/>
      <c r="BS358" s="304" t="n"/>
      <c r="BT358" s="304" t="n"/>
      <c r="BU358" s="304" t="n"/>
      <c r="BV358" s="304" t="n"/>
      <c r="BW358" s="304" t="n"/>
      <c r="BX358" s="304" t="n"/>
      <c r="BY358" s="304" t="n"/>
      <c r="BZ358" s="304" t="n"/>
      <c r="CA358" s="68" t="n"/>
      <c r="CB358" s="68" t="n"/>
      <c r="CC358" s="68" t="n"/>
      <c r="CD358" s="68" t="n"/>
    </row>
    <row r="359">
      <c r="B359" s="62" t="inlineStr">
        <is>
          <t>Q/Q % Change</t>
        </is>
      </c>
      <c r="E359" s="57" t="n"/>
      <c r="F359" s="57" t="n"/>
      <c r="G359" s="57" t="n"/>
      <c r="H359" s="304" t="n"/>
      <c r="I359" s="304" t="n"/>
      <c r="J359" s="304" t="n"/>
      <c r="K359" s="304" t="n"/>
      <c r="L359" s="304" t="n"/>
      <c r="M359" s="304" t="n"/>
      <c r="N359" s="304" t="n"/>
      <c r="O359" s="304" t="n"/>
      <c r="P359" s="304" t="n"/>
      <c r="Q359" s="304" t="n"/>
      <c r="R359" s="304" t="n"/>
      <c r="S359" s="304" t="n"/>
      <c r="T359" s="304" t="n"/>
      <c r="U359" s="304" t="n"/>
      <c r="V359" s="304" t="n"/>
      <c r="W359" s="304" t="n"/>
      <c r="X359" s="304" t="n"/>
      <c r="Y359" s="304" t="n"/>
      <c r="Z359" s="304" t="n"/>
      <c r="AA359" s="304" t="n"/>
      <c r="AB359" s="304" t="n"/>
      <c r="AC359" s="304" t="n"/>
      <c r="AD359" s="304" t="n"/>
      <c r="AE359" s="304" t="n"/>
      <c r="AF359" s="304" t="n"/>
      <c r="AG359" s="304" t="n"/>
      <c r="AH359" s="304" t="n"/>
      <c r="AI359" s="304" t="n"/>
      <c r="AJ359" s="304" t="n"/>
      <c r="AK359" s="304" t="n"/>
      <c r="AL359" s="304" t="n"/>
      <c r="AM359" s="304" t="n"/>
      <c r="AN359" s="304" t="n"/>
      <c r="AO359" s="304" t="n"/>
      <c r="AP359" s="304" t="n"/>
      <c r="AQ359" s="304" t="n"/>
      <c r="AR359" s="304" t="n"/>
      <c r="AS359" s="304" t="n"/>
      <c r="AT359" s="304" t="n"/>
      <c r="AU359" s="304" t="n"/>
      <c r="AV359" s="304" t="n"/>
      <c r="AW359" s="304" t="n"/>
      <c r="AX359" s="304" t="n"/>
      <c r="AY359" s="304" t="n"/>
      <c r="AZ359" s="304" t="n"/>
      <c r="BA359" s="304" t="n"/>
      <c r="BB359" s="304" t="n"/>
      <c r="BC359" s="304" t="n"/>
      <c r="BD359" s="304" t="n"/>
      <c r="BE359" s="304" t="n"/>
      <c r="BF359" s="304" t="n"/>
      <c r="BG359" s="304" t="n"/>
      <c r="BH359" s="304" t="n"/>
      <c r="BI359" s="304" t="n"/>
      <c r="BJ359" s="304" t="n"/>
      <c r="BK359" s="304" t="n"/>
      <c r="BL359" s="304" t="n"/>
      <c r="BM359" s="304" t="n"/>
      <c r="BN359" s="304" t="n"/>
      <c r="BO359" s="304" t="n"/>
      <c r="BP359" s="304" t="n"/>
      <c r="BQ359" s="304" t="n"/>
      <c r="BR359" s="304" t="n"/>
      <c r="BS359" s="304" t="n"/>
      <c r="BT359" s="304" t="n"/>
      <c r="BU359" s="304" t="n"/>
      <c r="BV359" s="304" t="n"/>
      <c r="BW359" s="304" t="n"/>
      <c r="BX359" s="304" t="n"/>
      <c r="BY359" s="304" t="n"/>
      <c r="BZ359" s="304" t="n"/>
      <c r="CA359" s="68" t="n"/>
      <c r="CB359" s="68" t="n"/>
      <c r="CC359" s="68" t="n"/>
      <c r="CD359" s="68" t="n"/>
    </row>
    <row r="360">
      <c r="B360" s="60" t="inlineStr">
        <is>
          <t>Family Daily Active People (DAP) (in billions)</t>
        </is>
      </c>
      <c r="E360" s="57" t="n"/>
      <c r="F360" s="57" t="n"/>
      <c r="G360" s="57" t="n"/>
      <c r="H360" s="304" t="n"/>
      <c r="I360" s="304" t="n"/>
      <c r="J360" s="304" t="n"/>
      <c r="K360" s="304" t="n"/>
      <c r="L360" s="304" t="n"/>
      <c r="M360" s="304" t="n"/>
      <c r="N360" s="304" t="n"/>
      <c r="O360" s="304" t="n"/>
      <c r="P360" s="304" t="n"/>
      <c r="Q360" s="304" t="n"/>
      <c r="R360" s="304" t="n"/>
      <c r="S360" s="304" t="n"/>
      <c r="T360" s="304" t="n"/>
      <c r="U360" s="304" t="n"/>
      <c r="V360" s="304" t="n"/>
      <c r="W360" s="304" t="n"/>
      <c r="X360" s="304" t="n"/>
      <c r="Y360" s="304" t="n"/>
      <c r="Z360" s="304" t="n"/>
      <c r="AA360" s="304" t="n"/>
      <c r="AB360" s="304" t="n"/>
      <c r="AC360" s="304" t="n"/>
      <c r="AD360" s="304" t="n"/>
      <c r="AE360" s="304" t="n"/>
      <c r="AF360" s="304" t="n"/>
      <c r="AG360" s="304" t="n"/>
      <c r="AH360" s="304" t="n"/>
      <c r="AI360" s="304" t="n"/>
      <c r="AJ360" s="304" t="n"/>
      <c r="AK360" s="304" t="n"/>
      <c r="AL360" s="304" t="n"/>
      <c r="AM360" s="304" t="n"/>
      <c r="AN360" s="304">
        <f>+AN350/AM350-1</f>
        <v/>
      </c>
      <c r="AO360" s="304">
        <f>+AO350/AN350-1</f>
        <v/>
      </c>
      <c r="AP360" s="304">
        <f>+AP350/AO350-1</f>
        <v/>
      </c>
      <c r="AQ360" s="304">
        <f>+AQ350/AP350-1</f>
        <v/>
      </c>
      <c r="AR360" s="304">
        <f>+AR350/AQ350-1</f>
        <v/>
      </c>
      <c r="AS360" s="304">
        <f>+AS350/AR350-1</f>
        <v/>
      </c>
      <c r="AT360" s="304">
        <f>+AT350/AS350-1</f>
        <v/>
      </c>
      <c r="AU360" s="304">
        <f>+AU350/AT350-1</f>
        <v/>
      </c>
      <c r="AV360" s="304">
        <f>+AV350/AU350-1</f>
        <v/>
      </c>
      <c r="AW360" s="304">
        <f>+AW350/AV350-1</f>
        <v/>
      </c>
      <c r="AX360" s="304">
        <f>+AX350/AW350-1</f>
        <v/>
      </c>
      <c r="AY360" s="304">
        <f>+AY350/AX350-1</f>
        <v/>
      </c>
      <c r="AZ360" s="304">
        <f>+AZ350/AY350-1</f>
        <v/>
      </c>
      <c r="BA360" s="304">
        <f>+BA350/AZ350-1</f>
        <v/>
      </c>
      <c r="BB360" s="304">
        <f>+BB350/BA350-1</f>
        <v/>
      </c>
      <c r="BC360" s="304">
        <f>+BC350/BB350-1</f>
        <v/>
      </c>
      <c r="BD360" s="304">
        <f>+BD350/BC350-1</f>
        <v/>
      </c>
      <c r="BE360" s="304">
        <f>+BE350/BD350-1</f>
        <v/>
      </c>
      <c r="BF360" s="304">
        <f>+BF350/BE350-1</f>
        <v/>
      </c>
      <c r="BG360" s="304">
        <f>+BG350/BF350-1</f>
        <v/>
      </c>
      <c r="BH360" s="320">
        <f>+IFERROR(BH350/BG350-1,"n/a")</f>
        <v/>
      </c>
      <c r="BI360" s="320">
        <f>+IFERROR(BI350/BH350-1,"n/a")</f>
        <v/>
      </c>
      <c r="BJ360" s="304" t="n"/>
      <c r="BK360" s="304" t="n"/>
      <c r="BL360" s="304" t="n"/>
      <c r="BM360" s="304" t="n"/>
      <c r="BN360" s="304" t="n"/>
      <c r="BO360" s="304" t="n"/>
      <c r="BP360" s="304" t="n"/>
      <c r="BQ360" s="304" t="n"/>
      <c r="BR360" s="304" t="n"/>
      <c r="BS360" s="304" t="n"/>
      <c r="BT360" s="304" t="n"/>
      <c r="BU360" s="304" t="n"/>
      <c r="BV360" s="304" t="n"/>
      <c r="BW360" s="304" t="n"/>
      <c r="BX360" s="304" t="n"/>
      <c r="BY360" s="304" t="n"/>
      <c r="BZ360" s="304" t="n"/>
      <c r="CA360" s="68" t="n"/>
      <c r="CB360" s="68" t="n"/>
      <c r="CC360" s="68" t="n"/>
      <c r="CD360" s="68" t="n"/>
    </row>
    <row r="361">
      <c r="B361" s="60" t="inlineStr">
        <is>
          <t>Family Monthly Active People (MAP) (in billions)</t>
        </is>
      </c>
      <c r="E361" s="57" t="n"/>
      <c r="F361" s="57" t="n"/>
      <c r="G361" s="57" t="n"/>
      <c r="H361" s="304" t="n"/>
      <c r="I361" s="304" t="n"/>
      <c r="J361" s="304" t="n"/>
      <c r="K361" s="304" t="n"/>
      <c r="L361" s="304" t="n"/>
      <c r="M361" s="304" t="n"/>
      <c r="N361" s="304" t="n"/>
      <c r="O361" s="304" t="n"/>
      <c r="P361" s="304" t="n"/>
      <c r="Q361" s="304" t="n"/>
      <c r="R361" s="304" t="n"/>
      <c r="S361" s="304" t="n"/>
      <c r="T361" s="304" t="n"/>
      <c r="U361" s="304" t="n"/>
      <c r="V361" s="304" t="n"/>
      <c r="W361" s="304" t="n"/>
      <c r="X361" s="304" t="n"/>
      <c r="Y361" s="304" t="n"/>
      <c r="Z361" s="304" t="n"/>
      <c r="AA361" s="304" t="n"/>
      <c r="AB361" s="304" t="n"/>
      <c r="AC361" s="304" t="n"/>
      <c r="AD361" s="304" t="n"/>
      <c r="AE361" s="304" t="n"/>
      <c r="AF361" s="304" t="n"/>
      <c r="AG361" s="304" t="n"/>
      <c r="AH361" s="304" t="n"/>
      <c r="AI361" s="304" t="n"/>
      <c r="AJ361" s="304" t="n"/>
      <c r="AK361" s="304" t="n"/>
      <c r="AL361" s="304" t="n"/>
      <c r="AM361" s="304" t="n"/>
      <c r="AN361" s="304">
        <f>+AN351/AM351-1</f>
        <v/>
      </c>
      <c r="AO361" s="304">
        <f>+AO351/AN351-1</f>
        <v/>
      </c>
      <c r="AP361" s="304">
        <f>+AP351/AO351-1</f>
        <v/>
      </c>
      <c r="AQ361" s="304">
        <f>+AQ351/AP351-1</f>
        <v/>
      </c>
      <c r="AR361" s="304">
        <f>+AR351/AQ351-1</f>
        <v/>
      </c>
      <c r="AS361" s="304">
        <f>+AS351/AR351-1</f>
        <v/>
      </c>
      <c r="AT361" s="304">
        <f>+AT351/AS351-1</f>
        <v/>
      </c>
      <c r="AU361" s="304">
        <f>+AU351/AT351-1</f>
        <v/>
      </c>
      <c r="AV361" s="304">
        <f>+AV351/AU351-1</f>
        <v/>
      </c>
      <c r="AW361" s="304">
        <f>+AW351/AV351-1</f>
        <v/>
      </c>
      <c r="AX361" s="304">
        <f>+AX351/AW351-1</f>
        <v/>
      </c>
      <c r="AY361" s="304">
        <f>+AY351/AX351-1</f>
        <v/>
      </c>
      <c r="AZ361" s="304">
        <f>+AZ351/AY351-1</f>
        <v/>
      </c>
      <c r="BA361" s="304">
        <f>+BA351/AZ351-1</f>
        <v/>
      </c>
      <c r="BB361" s="304">
        <f>+BB351/BA351-1</f>
        <v/>
      </c>
      <c r="BC361" s="304">
        <f>+BC351/BB351-1</f>
        <v/>
      </c>
      <c r="BD361" s="304">
        <f>+BD351/BC351-1</f>
        <v/>
      </c>
      <c r="BE361" s="304">
        <f>+BE351/BD351-1</f>
        <v/>
      </c>
      <c r="BF361" s="304">
        <f>+BF351/BE351-1</f>
        <v/>
      </c>
      <c r="BG361" s="304">
        <f>+BG351/BF351-1</f>
        <v/>
      </c>
      <c r="BH361" s="320">
        <f>+IFERROR(BH351/BG351-1,"n/a")</f>
        <v/>
      </c>
      <c r="BI361" s="320">
        <f>+IFERROR(BI351/BH351-1,"n/a")</f>
        <v/>
      </c>
      <c r="BJ361" s="304" t="n"/>
      <c r="BK361" s="304" t="n"/>
      <c r="BL361" s="304" t="n"/>
      <c r="BM361" s="304" t="n"/>
      <c r="BN361" s="304" t="n"/>
      <c r="BO361" s="304" t="n"/>
      <c r="BP361" s="304" t="n"/>
      <c r="BQ361" s="304" t="n"/>
      <c r="BR361" s="304" t="n"/>
      <c r="BS361" s="304" t="n"/>
      <c r="BT361" s="304" t="n"/>
      <c r="BU361" s="304" t="n"/>
      <c r="BV361" s="304" t="n"/>
      <c r="BW361" s="304" t="n"/>
      <c r="BX361" s="304" t="n"/>
      <c r="BY361" s="304" t="n"/>
      <c r="BZ361" s="304" t="n"/>
      <c r="CA361" s="68" t="n"/>
      <c r="CB361" s="68" t="n"/>
      <c r="CC361" s="68" t="n"/>
      <c r="CD361" s="68" t="n"/>
    </row>
    <row r="362">
      <c r="B362" s="60" t="inlineStr">
        <is>
          <t>Family DAP / MAP</t>
        </is>
      </c>
      <c r="E362" s="57" t="n"/>
      <c r="F362" s="57" t="n"/>
      <c r="G362" s="57" t="n"/>
      <c r="H362" s="304" t="n"/>
      <c r="I362" s="304" t="n"/>
      <c r="J362" s="304" t="n"/>
      <c r="K362" s="304" t="n"/>
      <c r="L362" s="304" t="n"/>
      <c r="M362" s="304" t="n"/>
      <c r="N362" s="304" t="n"/>
      <c r="O362" s="304" t="n"/>
      <c r="P362" s="304" t="n"/>
      <c r="Q362" s="304" t="n"/>
      <c r="R362" s="304" t="n"/>
      <c r="S362" s="304" t="n"/>
      <c r="T362" s="304" t="n"/>
      <c r="U362" s="304" t="n"/>
      <c r="V362" s="304" t="n"/>
      <c r="W362" s="304" t="n"/>
      <c r="X362" s="304" t="n"/>
      <c r="Y362" s="304" t="n"/>
      <c r="Z362" s="304" t="n"/>
      <c r="AA362" s="304" t="n"/>
      <c r="AB362" s="304" t="n"/>
      <c r="AC362" s="304" t="n"/>
      <c r="AD362" s="304" t="n"/>
      <c r="AE362" s="304" t="n"/>
      <c r="AF362" s="304" t="n"/>
      <c r="AG362" s="304" t="n"/>
      <c r="AH362" s="304" t="n"/>
      <c r="AI362" s="304" t="n"/>
      <c r="AJ362" s="304" t="n"/>
      <c r="AK362" s="304" t="n"/>
      <c r="AL362" s="304" t="n"/>
      <c r="AM362" s="304" t="n"/>
      <c r="AN362" s="304">
        <f>+AN352/AM352-1</f>
        <v/>
      </c>
      <c r="AO362" s="304">
        <f>+AO352/AN352-1</f>
        <v/>
      </c>
      <c r="AP362" s="304">
        <f>+AP352/AO352-1</f>
        <v/>
      </c>
      <c r="AQ362" s="304">
        <f>+AQ352/AP352-1</f>
        <v/>
      </c>
      <c r="AR362" s="304">
        <f>+AR352/AQ352-1</f>
        <v/>
      </c>
      <c r="AS362" s="304">
        <f>+AS352/AR352-1</f>
        <v/>
      </c>
      <c r="AT362" s="304">
        <f>+AT352/AS352-1</f>
        <v/>
      </c>
      <c r="AU362" s="304">
        <f>+AU352/AT352-1</f>
        <v/>
      </c>
      <c r="AV362" s="304">
        <f>+AV352/AU352-1</f>
        <v/>
      </c>
      <c r="AW362" s="304">
        <f>+AW352/AV352-1</f>
        <v/>
      </c>
      <c r="AX362" s="304">
        <f>+AX352/AW352-1</f>
        <v/>
      </c>
      <c r="AY362" s="304">
        <f>+AY352/AX352-1</f>
        <v/>
      </c>
      <c r="AZ362" s="304">
        <f>+AZ352/AY352-1</f>
        <v/>
      </c>
      <c r="BA362" s="304">
        <f>+BA352/AZ352-1</f>
        <v/>
      </c>
      <c r="BB362" s="304">
        <f>+BB352/BA352-1</f>
        <v/>
      </c>
      <c r="BC362" s="304">
        <f>+BC352/BB352-1</f>
        <v/>
      </c>
      <c r="BD362" s="304">
        <f>+BD352/BC352-1</f>
        <v/>
      </c>
      <c r="BE362" s="304">
        <f>+BE352/BD352-1</f>
        <v/>
      </c>
      <c r="BF362" s="304">
        <f>+BF352/BE352-1</f>
        <v/>
      </c>
      <c r="BG362" s="304">
        <f>+BG352/BF352-1</f>
        <v/>
      </c>
      <c r="BH362" s="320">
        <f>+IFERROR(BH352/BG352-1,"n/a")</f>
        <v/>
      </c>
      <c r="BI362" s="320">
        <f>+IFERROR(BI352/BH352-1,"n/a")</f>
        <v/>
      </c>
      <c r="BJ362" s="304" t="n"/>
      <c r="BK362" s="304" t="n"/>
      <c r="BL362" s="304" t="n"/>
      <c r="BM362" s="304" t="n"/>
      <c r="BN362" s="304" t="n"/>
      <c r="BO362" s="304" t="n"/>
      <c r="BP362" s="304" t="n"/>
      <c r="BQ362" s="304" t="n"/>
      <c r="BR362" s="304" t="n"/>
      <c r="BS362" s="304" t="n"/>
      <c r="BT362" s="304" t="n"/>
      <c r="BU362" s="304" t="n"/>
      <c r="BV362" s="304" t="n"/>
      <c r="BW362" s="304" t="n"/>
      <c r="BX362" s="304" t="n"/>
      <c r="BY362" s="304" t="n"/>
      <c r="BZ362" s="304" t="n"/>
      <c r="CA362" s="68" t="n"/>
      <c r="CB362" s="68" t="n"/>
      <c r="CC362" s="68" t="n"/>
      <c r="CD362" s="68" t="n"/>
    </row>
    <row r="363">
      <c r="B363" s="60" t="n"/>
      <c r="E363" s="57" t="n"/>
      <c r="F363" s="57" t="n"/>
      <c r="G363" s="57" t="n"/>
      <c r="H363" s="304" t="n"/>
      <c r="I363" s="304" t="n"/>
      <c r="J363" s="304" t="n"/>
      <c r="K363" s="304" t="n"/>
      <c r="L363" s="304" t="n"/>
      <c r="M363" s="304" t="n"/>
      <c r="N363" s="304" t="n"/>
      <c r="O363" s="304" t="n"/>
      <c r="P363" s="304" t="n"/>
      <c r="Q363" s="304" t="n"/>
      <c r="R363" s="304" t="n"/>
      <c r="S363" s="304" t="n"/>
      <c r="T363" s="304" t="n"/>
      <c r="U363" s="304" t="n"/>
      <c r="V363" s="304" t="n"/>
      <c r="W363" s="304" t="n"/>
      <c r="X363" s="304" t="n"/>
      <c r="Y363" s="304" t="n"/>
      <c r="Z363" s="304" t="n"/>
      <c r="AA363" s="304" t="n"/>
      <c r="AB363" s="304" t="n"/>
      <c r="AC363" s="304" t="n"/>
      <c r="AD363" s="304" t="n"/>
      <c r="AE363" s="304" t="n"/>
      <c r="AF363" s="304" t="n"/>
      <c r="AG363" s="304" t="n"/>
      <c r="AH363" s="304" t="n"/>
      <c r="AI363" s="304" t="n"/>
      <c r="AJ363" s="304" t="n"/>
      <c r="AK363" s="304" t="n"/>
      <c r="AL363" s="304" t="n"/>
      <c r="AM363" s="304" t="n"/>
      <c r="AN363" s="304" t="n"/>
      <c r="AO363" s="304" t="n"/>
      <c r="AP363" s="304" t="n"/>
      <c r="AQ363" s="304" t="n"/>
      <c r="AR363" s="304" t="n"/>
      <c r="AS363" s="304" t="n"/>
      <c r="AT363" s="304" t="n"/>
      <c r="AU363" s="304" t="n"/>
      <c r="AV363" s="304" t="n"/>
      <c r="AW363" s="304" t="n"/>
      <c r="AX363" s="304" t="n"/>
      <c r="AY363" s="304" t="n"/>
      <c r="AZ363" s="304" t="n"/>
      <c r="BA363" s="304" t="n"/>
      <c r="BB363" s="304" t="n"/>
      <c r="BC363" s="304" t="n"/>
      <c r="BD363" s="304" t="n"/>
      <c r="BE363" s="304" t="n"/>
      <c r="BF363" s="304" t="n"/>
      <c r="BG363" s="304" t="n"/>
      <c r="BH363" s="304" t="n"/>
      <c r="BI363" s="304" t="n"/>
      <c r="BJ363" s="304" t="n"/>
      <c r="BK363" s="304" t="n"/>
      <c r="BL363" s="304" t="n"/>
      <c r="BM363" s="304" t="n"/>
      <c r="BN363" s="304" t="n"/>
      <c r="BO363" s="304" t="n"/>
      <c r="BP363" s="304" t="n"/>
      <c r="BQ363" s="304" t="n"/>
      <c r="BR363" s="304" t="n"/>
      <c r="BS363" s="304" t="n"/>
      <c r="BT363" s="304" t="n"/>
      <c r="BU363" s="304" t="n"/>
      <c r="BV363" s="304" t="n"/>
      <c r="BW363" s="304" t="n"/>
      <c r="BX363" s="304" t="n"/>
      <c r="BY363" s="304" t="n"/>
      <c r="BZ363" s="304" t="n"/>
      <c r="CA363" s="68" t="n"/>
      <c r="CB363" s="68" t="n"/>
      <c r="CC363" s="68" t="n"/>
      <c r="CD363" s="68" t="n"/>
    </row>
    <row r="364">
      <c r="B364" s="52" t="inlineStr">
        <is>
          <t>Monetization Metrics</t>
        </is>
      </c>
      <c r="C364" s="53" t="n"/>
      <c r="AK364" s="123" t="n"/>
      <c r="AL364" s="304" t="n"/>
    </row>
    <row r="365">
      <c r="B365" s="44" t="n"/>
      <c r="AK365" s="123" t="n"/>
      <c r="AL365" s="304" t="n"/>
    </row>
    <row r="366">
      <c r="B366" s="54" t="inlineStr">
        <is>
          <t>Core FB ARPU (Total Revenue / Core FB MAUs)</t>
        </is>
      </c>
      <c r="AH366" s="68" t="n"/>
    </row>
    <row r="367">
      <c r="B367" t="inlineStr">
        <is>
          <t>US &amp; Canada</t>
        </is>
      </c>
      <c r="D367" s="56">
        <f>+D224/AVERAGE(BO308,D308)</f>
        <v/>
      </c>
      <c r="E367" s="56">
        <f>+E224/AVERAGE(D308:E308)</f>
        <v/>
      </c>
      <c r="F367" s="56">
        <f>+F224/AVERAGE(E308:F308)</f>
        <v/>
      </c>
      <c r="G367" s="56">
        <f>+G224/AVERAGE(F308:G308)</f>
        <v/>
      </c>
      <c r="H367" s="56">
        <f>+H224/AVERAGE(G308:H308)</f>
        <v/>
      </c>
      <c r="I367" s="56">
        <f>+I224/AVERAGE(H308:I308)</f>
        <v/>
      </c>
      <c r="J367" s="56">
        <f>+J224/AVERAGE(I308:J308)</f>
        <v/>
      </c>
      <c r="K367" s="56">
        <f>+K224/AVERAGE(J308:K308)</f>
        <v/>
      </c>
      <c r="L367" s="56">
        <f>+L224/AVERAGE(K308:L308)</f>
        <v/>
      </c>
      <c r="M367" s="56">
        <f>+M224/AVERAGE(L308:M308)</f>
        <v/>
      </c>
      <c r="N367" s="56">
        <f>+N224/AVERAGE(M308:N308)</f>
        <v/>
      </c>
      <c r="O367" s="56">
        <f>+O224/AVERAGE(N308:O308)</f>
        <v/>
      </c>
      <c r="P367" s="56">
        <f>+P224/AVERAGE(O308:P308)</f>
        <v/>
      </c>
      <c r="Q367" s="56">
        <f>+Q224/AVERAGE(P308:Q308)</f>
        <v/>
      </c>
      <c r="R367" s="56">
        <f>+R224/AVERAGE(Q308:R308)</f>
        <v/>
      </c>
      <c r="S367" s="56">
        <f>+S224/AVERAGE(R308:S308)</f>
        <v/>
      </c>
      <c r="T367" s="56">
        <f>+T224/AVERAGE(S308:T308)</f>
        <v/>
      </c>
      <c r="U367" s="56">
        <f>+U224/AVERAGE(T308:U308)</f>
        <v/>
      </c>
      <c r="V367" s="56">
        <f>+V224/AVERAGE(U308:V308)</f>
        <v/>
      </c>
      <c r="W367" s="56">
        <f>+W224/AVERAGE(V308:W308)</f>
        <v/>
      </c>
      <c r="X367" s="56">
        <f>+X224/AVERAGE(W308:X308)</f>
        <v/>
      </c>
      <c r="Y367" s="56">
        <f>+Y224/AVERAGE(X308:Y308)</f>
        <v/>
      </c>
      <c r="Z367" s="56">
        <f>+Z224/AVERAGE(Y308:Z308)</f>
        <v/>
      </c>
      <c r="AA367" s="56">
        <f>+AA224/AVERAGE(Z308:AA308)</f>
        <v/>
      </c>
      <c r="AB367" s="56">
        <f>+AB224/AVERAGE(AA308:AB308)</f>
        <v/>
      </c>
      <c r="AC367" s="56">
        <f>+AC224/AVERAGE(AB308:AC308)</f>
        <v/>
      </c>
      <c r="AD367" s="56">
        <f>+AD224/AVERAGE(AC308:AD308)</f>
        <v/>
      </c>
      <c r="AE367" s="56">
        <f>+AE224/AVERAGE(AD308:AE308)</f>
        <v/>
      </c>
      <c r="AF367" s="56">
        <f>+AF224/AVERAGE(AE308:AF308)</f>
        <v/>
      </c>
      <c r="AG367" s="56">
        <f>+AG224/AVERAGE(AF308:AG308)</f>
        <v/>
      </c>
      <c r="AH367" s="56">
        <f>+AH224/AVERAGE(AG308:AH308)</f>
        <v/>
      </c>
      <c r="AI367" s="56">
        <f>+AI224/AVERAGE(AH308:AI308)</f>
        <v/>
      </c>
      <c r="AJ367" s="56">
        <f>+AJ224/AVERAGE(AI308:AJ308)</f>
        <v/>
      </c>
      <c r="AK367" s="56">
        <f>+AK224/AVERAGE(AJ308:AK308)</f>
        <v/>
      </c>
      <c r="AL367" s="56">
        <f>+AL224/AVERAGE(AK308:AL308)</f>
        <v/>
      </c>
      <c r="AM367" s="56">
        <f>+AM224/AVERAGE(AL308:AM308)</f>
        <v/>
      </c>
      <c r="AN367" s="56">
        <f>+AN224/AVERAGE(AM308:AN308)</f>
        <v/>
      </c>
      <c r="AO367" s="56">
        <f>+AO224/AVERAGE(AN308:AO308)</f>
        <v/>
      </c>
      <c r="AP367" s="56">
        <f>+AP224/AVERAGE(AO308:AP308)</f>
        <v/>
      </c>
      <c r="AQ367" s="56">
        <f>+AQ224/AVERAGE(AP308:AQ308)</f>
        <v/>
      </c>
      <c r="AR367" s="56">
        <f>+AR224/AVERAGE(AQ308:AR308)</f>
        <v/>
      </c>
      <c r="AS367" s="56">
        <f>+AS224/AVERAGE(AR308:AS308)</f>
        <v/>
      </c>
      <c r="AT367" s="56">
        <f>+AT224/AVERAGE(AS308:AT308)</f>
        <v/>
      </c>
      <c r="AU367" s="56">
        <f>+AU224/AVERAGE(AT308:AU308)</f>
        <v/>
      </c>
      <c r="AV367" s="56">
        <f>+AV224/AVERAGE(AU308:AV308)</f>
        <v/>
      </c>
      <c r="AW367" s="56">
        <f>+AW224/AVERAGE(AV308:AW308)</f>
        <v/>
      </c>
      <c r="AX367" s="56">
        <f>+AX224/AVERAGE(AW308:AX308)</f>
        <v/>
      </c>
      <c r="AY367" s="56">
        <f>+AY224/AVERAGE(AX308:AY308)</f>
        <v/>
      </c>
      <c r="AZ367" s="56">
        <f>+AZ224/AVERAGE(AY308:AZ308)</f>
        <v/>
      </c>
      <c r="BA367" s="56">
        <f>+BA224/AVERAGE(AZ308:BA308)</f>
        <v/>
      </c>
      <c r="BB367" s="56">
        <f>+BB224/AVERAGE(BA308:BB308)</f>
        <v/>
      </c>
      <c r="BC367" s="56">
        <f>+BC224/AVERAGE(BB308:BC308)</f>
        <v/>
      </c>
      <c r="BD367" s="56">
        <f>+BD224/AVERAGE(BC308:BD308)</f>
        <v/>
      </c>
      <c r="BE367" s="56">
        <f>+BE224/AVERAGE(BD308:BE308)</f>
        <v/>
      </c>
      <c r="BF367" s="56">
        <f>+BF224/AVERAGE(BE308:BF308)</f>
        <v/>
      </c>
      <c r="BG367" s="56">
        <f>+BG224/AVERAGE(BF308:BG308)</f>
        <v/>
      </c>
      <c r="BH367" s="217">
        <f>+IFERROR(BH224/((BH308+BG308)/2),"n/a")</f>
        <v/>
      </c>
      <c r="BI367" s="217">
        <f>+IFERROR(BI224/((BI308+BH308)/2),"n/a")</f>
        <v/>
      </c>
      <c r="BJ367" s="56" t="n"/>
      <c r="BK367" s="56" t="n"/>
      <c r="BP367" s="56">
        <f>+SUM(D367:G367)</f>
        <v/>
      </c>
      <c r="BQ367" s="56">
        <f>+SUM(H367:K367)</f>
        <v/>
      </c>
      <c r="BR367" s="56">
        <f>+SUM(L367:O367)</f>
        <v/>
      </c>
      <c r="BS367" s="56">
        <f>+SUM(P367:S367)</f>
        <v/>
      </c>
      <c r="BT367" s="56">
        <f>+SUM(T367:W367)</f>
        <v/>
      </c>
      <c r="BU367" s="56">
        <f>+SUM(X367:AA367)</f>
        <v/>
      </c>
      <c r="BV367" s="56">
        <f>+SUM(AB367:AE367)</f>
        <v/>
      </c>
      <c r="BW367" s="56">
        <f>+SUM(AF367:AI367)</f>
        <v/>
      </c>
      <c r="BX367" s="56">
        <f>+SUM(AJ367:AM367)</f>
        <v/>
      </c>
      <c r="BY367" s="56">
        <f>+SUM(AN367:AQ367)</f>
        <v/>
      </c>
      <c r="BZ367" s="56">
        <f>+SUM(AR367:AU367)</f>
        <v/>
      </c>
      <c r="CA367" s="56">
        <f>+SUM(AV367:AY367)</f>
        <v/>
      </c>
      <c r="CB367" s="56">
        <f>+SUM(AZ367:BC367)</f>
        <v/>
      </c>
      <c r="CC367" s="56">
        <f>+SUM(BD367:BG367)</f>
        <v/>
      </c>
      <c r="CD367" s="56" t="n"/>
    </row>
    <row r="368">
      <c r="B368" t="inlineStr">
        <is>
          <t>Europe</t>
        </is>
      </c>
      <c r="D368" s="56">
        <f>+D225/AVERAGE(BO309,D309)</f>
        <v/>
      </c>
      <c r="E368" s="56">
        <f>+E225/AVERAGE(D309:E309)</f>
        <v/>
      </c>
      <c r="F368" s="56">
        <f>+F225/AVERAGE(E309:F309)</f>
        <v/>
      </c>
      <c r="G368" s="56">
        <f>+G225/AVERAGE(F309:G309)</f>
        <v/>
      </c>
      <c r="H368" s="56">
        <f>+H225/AVERAGE(G309:H309)</f>
        <v/>
      </c>
      <c r="I368" s="56">
        <f>+I225/AVERAGE(H309:I309)</f>
        <v/>
      </c>
      <c r="J368" s="56">
        <f>+J225/AVERAGE(I309:J309)</f>
        <v/>
      </c>
      <c r="K368" s="56">
        <f>+K225/AVERAGE(J309:K309)</f>
        <v/>
      </c>
      <c r="L368" s="56">
        <f>+L225/AVERAGE(K309:L309)</f>
        <v/>
      </c>
      <c r="M368" s="56">
        <f>+M225/AVERAGE(L309:M309)</f>
        <v/>
      </c>
      <c r="N368" s="56">
        <f>+N225/AVERAGE(M309:N309)</f>
        <v/>
      </c>
      <c r="O368" s="56">
        <f>+O225/AVERAGE(N309:O309)</f>
        <v/>
      </c>
      <c r="P368" s="56">
        <f>+P225/AVERAGE(O309:P309)</f>
        <v/>
      </c>
      <c r="Q368" s="56">
        <f>+Q225/AVERAGE(P309:Q309)</f>
        <v/>
      </c>
      <c r="R368" s="56">
        <f>+R225/AVERAGE(Q309:R309)</f>
        <v/>
      </c>
      <c r="S368" s="56">
        <f>+S225/AVERAGE(R309:S309)</f>
        <v/>
      </c>
      <c r="T368" s="56">
        <f>+T225/AVERAGE(S309:T309)</f>
        <v/>
      </c>
      <c r="U368" s="56">
        <f>+U225/AVERAGE(T309:U309)</f>
        <v/>
      </c>
      <c r="V368" s="56">
        <f>+V225/AVERAGE(U309:V309)</f>
        <v/>
      </c>
      <c r="W368" s="56">
        <f>+W225/AVERAGE(V309:W309)</f>
        <v/>
      </c>
      <c r="X368" s="56">
        <f>+X225/AVERAGE(W309:X309)</f>
        <v/>
      </c>
      <c r="Y368" s="56">
        <f>+Y225/AVERAGE(X309:Y309)</f>
        <v/>
      </c>
      <c r="Z368" s="56">
        <f>+Z225/AVERAGE(Y309:Z309)</f>
        <v/>
      </c>
      <c r="AA368" s="56">
        <f>+AA225/AVERAGE(Z309:AA309)</f>
        <v/>
      </c>
      <c r="AB368" s="56">
        <f>+AB225/AVERAGE(AA309:AB309)</f>
        <v/>
      </c>
      <c r="AC368" s="56">
        <f>+AC225/AVERAGE(AB309:AC309)</f>
        <v/>
      </c>
      <c r="AD368" s="56">
        <f>+AD225/AVERAGE(AC309:AD309)</f>
        <v/>
      </c>
      <c r="AE368" s="56">
        <f>+AE225/AVERAGE(AD309:AE309)</f>
        <v/>
      </c>
      <c r="AF368" s="56">
        <f>+AF225/AVERAGE(AE309:AF309)</f>
        <v/>
      </c>
      <c r="AG368" s="56">
        <f>+AG225/AVERAGE(AF309:AG309)</f>
        <v/>
      </c>
      <c r="AH368" s="56">
        <f>+AH225/AVERAGE(AG309:AH309)</f>
        <v/>
      </c>
      <c r="AI368" s="56">
        <f>+AI225/AVERAGE(AH309:AI309)</f>
        <v/>
      </c>
      <c r="AJ368" s="56">
        <f>+AJ225/AVERAGE(AI309:AJ309)</f>
        <v/>
      </c>
      <c r="AK368" s="56">
        <f>+AK225/AVERAGE(AJ309:AK309)</f>
        <v/>
      </c>
      <c r="AL368" s="56">
        <f>+AL225/AVERAGE(AK309:AL309)</f>
        <v/>
      </c>
      <c r="AM368" s="56">
        <f>+AM225/AVERAGE(AL309:AM309)</f>
        <v/>
      </c>
      <c r="AN368" s="56">
        <f>+AN225/AVERAGE(AM309:AN309)</f>
        <v/>
      </c>
      <c r="AO368" s="56">
        <f>+AO225/AVERAGE(AN309:AO309)</f>
        <v/>
      </c>
      <c r="AP368" s="56">
        <f>+AP225/AVERAGE(AO309:AP309)</f>
        <v/>
      </c>
      <c r="AQ368" s="56">
        <f>+AQ225/AVERAGE(AP309:AQ309)</f>
        <v/>
      </c>
      <c r="AR368" s="56">
        <f>+AR225/AVERAGE(AQ309:AR309)</f>
        <v/>
      </c>
      <c r="AS368" s="56">
        <f>+AS225/AVERAGE(AR309:AS309)</f>
        <v/>
      </c>
      <c r="AT368" s="56">
        <f>+AT225/AVERAGE(AS309:AT309)</f>
        <v/>
      </c>
      <c r="AU368" s="56">
        <f>+AU225/AVERAGE(AT309:AU309)</f>
        <v/>
      </c>
      <c r="AV368" s="56">
        <f>+AV225/AVERAGE(AU309:AV309)</f>
        <v/>
      </c>
      <c r="AW368" s="56">
        <f>+AW225/AVERAGE(AV309:AW309)</f>
        <v/>
      </c>
      <c r="AX368" s="56">
        <f>+AX225/AVERAGE(AW309:AX309)</f>
        <v/>
      </c>
      <c r="AY368" s="56">
        <f>+AY225/AVERAGE(AX309:AY309)</f>
        <v/>
      </c>
      <c r="AZ368" s="56">
        <f>+AZ225/AVERAGE(AY309:AZ309)</f>
        <v/>
      </c>
      <c r="BA368" s="56">
        <f>+BA225/AVERAGE(AZ309:BA309)</f>
        <v/>
      </c>
      <c r="BB368" s="56">
        <f>+BB225/AVERAGE(BA309:BB309)</f>
        <v/>
      </c>
      <c r="BC368" s="56">
        <f>+BC225/AVERAGE(BB309:BC309)</f>
        <v/>
      </c>
      <c r="BD368" s="56">
        <f>+BD225/AVERAGE(BC309:BD309)</f>
        <v/>
      </c>
      <c r="BE368" s="56">
        <f>+BE225/AVERAGE(BD309:BE309)</f>
        <v/>
      </c>
      <c r="BF368" s="56">
        <f>+BF225/AVERAGE(BE309:BF309)</f>
        <v/>
      </c>
      <c r="BG368" s="56">
        <f>+BG225/AVERAGE(BF309:BG309)</f>
        <v/>
      </c>
      <c r="BH368" s="217">
        <f>+IFERROR(BH225/((BH309+BG309)/2),"n/a")</f>
        <v/>
      </c>
      <c r="BI368" s="217">
        <f>+IFERROR(BI225/((BI309+BH309)/2),"n/a")</f>
        <v/>
      </c>
      <c r="BJ368" s="56" t="n"/>
      <c r="BK368" s="56" t="n"/>
      <c r="BP368" s="56">
        <f>+SUM(D368:G368)</f>
        <v/>
      </c>
      <c r="BQ368" s="56">
        <f>+SUM(H368:K368)</f>
        <v/>
      </c>
      <c r="BR368" s="56">
        <f>+SUM(L368:O368)</f>
        <v/>
      </c>
      <c r="BS368" s="56">
        <f>+SUM(P368:S368)</f>
        <v/>
      </c>
      <c r="BT368" s="56">
        <f>+SUM(T368:W368)</f>
        <v/>
      </c>
      <c r="BU368" s="56">
        <f>+SUM(X368:AA368)</f>
        <v/>
      </c>
      <c r="BV368" s="56">
        <f>+SUM(AB368:AE368)</f>
        <v/>
      </c>
      <c r="BW368" s="56">
        <f>+SUM(AF368:AI368)</f>
        <v/>
      </c>
      <c r="BX368" s="56">
        <f>+SUM(AJ368:AM368)</f>
        <v/>
      </c>
      <c r="BY368" s="56">
        <f>+SUM(AN368:AQ368)</f>
        <v/>
      </c>
      <c r="BZ368" s="56">
        <f>+SUM(AR368:AU368)</f>
        <v/>
      </c>
      <c r="CA368" s="56">
        <f>+SUM(AV368:AY368)</f>
        <v/>
      </c>
      <c r="CB368" s="56">
        <f>+SUM(AZ368:BC368)</f>
        <v/>
      </c>
      <c r="CC368" s="56">
        <f>+SUM(BD368:BG368)</f>
        <v/>
      </c>
      <c r="CD368" s="56" t="n"/>
    </row>
    <row r="369">
      <c r="B369" t="inlineStr">
        <is>
          <t>Asia-Pacific</t>
        </is>
      </c>
      <c r="D369" s="56">
        <f>+D226/AVERAGE(BO310,D310)</f>
        <v/>
      </c>
      <c r="E369" s="56">
        <f>+E226/AVERAGE(D310:E310)</f>
        <v/>
      </c>
      <c r="F369" s="56">
        <f>+F226/AVERAGE(E310:F310)</f>
        <v/>
      </c>
      <c r="G369" s="56">
        <f>+G226/AVERAGE(F310:G310)</f>
        <v/>
      </c>
      <c r="H369" s="56">
        <f>+H226/AVERAGE(G310:H310)</f>
        <v/>
      </c>
      <c r="I369" s="56">
        <f>+I226/AVERAGE(H310:I310)</f>
        <v/>
      </c>
      <c r="J369" s="56">
        <f>+J226/AVERAGE(I310:J310)</f>
        <v/>
      </c>
      <c r="K369" s="56">
        <f>+K226/AVERAGE(J310:K310)</f>
        <v/>
      </c>
      <c r="L369" s="56">
        <f>+L226/AVERAGE(K310:L310)</f>
        <v/>
      </c>
      <c r="M369" s="56">
        <f>+M226/AVERAGE(L310:M310)</f>
        <v/>
      </c>
      <c r="N369" s="56">
        <f>+N226/AVERAGE(M310:N310)</f>
        <v/>
      </c>
      <c r="O369" s="56">
        <f>+O226/AVERAGE(N310:O310)</f>
        <v/>
      </c>
      <c r="P369" s="56">
        <f>+P226/AVERAGE(O310:P310)</f>
        <v/>
      </c>
      <c r="Q369" s="56">
        <f>+Q226/AVERAGE(P310:Q310)</f>
        <v/>
      </c>
      <c r="R369" s="56">
        <f>+R226/AVERAGE(Q310:R310)</f>
        <v/>
      </c>
      <c r="S369" s="56">
        <f>+S226/AVERAGE(R310:S310)</f>
        <v/>
      </c>
      <c r="T369" s="56">
        <f>+T226/AVERAGE(S310:T310)</f>
        <v/>
      </c>
      <c r="U369" s="56">
        <f>+U226/AVERAGE(T310:U310)</f>
        <v/>
      </c>
      <c r="V369" s="56">
        <f>+V226/AVERAGE(U310:V310)</f>
        <v/>
      </c>
      <c r="W369" s="56">
        <f>+W226/AVERAGE(V310:W310)</f>
        <v/>
      </c>
      <c r="X369" s="56">
        <f>+X226/AVERAGE(W310:X310)</f>
        <v/>
      </c>
      <c r="Y369" s="56">
        <f>+Y226/AVERAGE(X310:Y310)</f>
        <v/>
      </c>
      <c r="Z369" s="56">
        <f>+Z226/AVERAGE(Y310:Z310)</f>
        <v/>
      </c>
      <c r="AA369" s="56">
        <f>+AA226/AVERAGE(Z310:AA310)</f>
        <v/>
      </c>
      <c r="AB369" s="56">
        <f>+AB226/AVERAGE(AA310:AB310)</f>
        <v/>
      </c>
      <c r="AC369" s="56">
        <f>+AC226/AVERAGE(AB310:AC310)</f>
        <v/>
      </c>
      <c r="AD369" s="56">
        <f>+AD226/AVERAGE(AC310:AD310)</f>
        <v/>
      </c>
      <c r="AE369" s="56">
        <f>+AE226/AVERAGE(AD310:AE310)</f>
        <v/>
      </c>
      <c r="AF369" s="56">
        <f>+AF226/AVERAGE(AE310:AF310)</f>
        <v/>
      </c>
      <c r="AG369" s="56">
        <f>+AG226/AVERAGE(AF310:AG310)</f>
        <v/>
      </c>
      <c r="AH369" s="56">
        <f>+AH226/AVERAGE(AG310:AH310)</f>
        <v/>
      </c>
      <c r="AI369" s="56">
        <f>+AI226/AVERAGE(AH310:AI310)</f>
        <v/>
      </c>
      <c r="AJ369" s="56">
        <f>+AJ226/AVERAGE(AI310:AJ310)</f>
        <v/>
      </c>
      <c r="AK369" s="56">
        <f>+AK226/AVERAGE(AJ310:AK310)</f>
        <v/>
      </c>
      <c r="AL369" s="56">
        <f>+AL226/AVERAGE(AK310:AL310)</f>
        <v/>
      </c>
      <c r="AM369" s="56">
        <f>+AM226/AVERAGE(AL310:AM310)</f>
        <v/>
      </c>
      <c r="AN369" s="56">
        <f>+AN226/AVERAGE(AM310:AN310)</f>
        <v/>
      </c>
      <c r="AO369" s="56">
        <f>+AO226/AVERAGE(AN310:AO310)</f>
        <v/>
      </c>
      <c r="AP369" s="56">
        <f>+AP226/AVERAGE(AO310:AP310)</f>
        <v/>
      </c>
      <c r="AQ369" s="56">
        <f>+AQ226/AVERAGE(AP310:AQ310)</f>
        <v/>
      </c>
      <c r="AR369" s="56">
        <f>+AR226/AVERAGE(AQ310:AR310)</f>
        <v/>
      </c>
      <c r="AS369" s="56">
        <f>+AS226/AVERAGE(AR310:AS310)</f>
        <v/>
      </c>
      <c r="AT369" s="56">
        <f>+AT226/AVERAGE(AS310:AT310)</f>
        <v/>
      </c>
      <c r="AU369" s="56">
        <f>+AU226/AVERAGE(AT310:AU310)</f>
        <v/>
      </c>
      <c r="AV369" s="56">
        <f>+AV226/AVERAGE(AU310:AV310)</f>
        <v/>
      </c>
      <c r="AW369" s="56">
        <f>+AW226/AVERAGE(AV310:AW310)</f>
        <v/>
      </c>
      <c r="AX369" s="56">
        <f>+AX226/AVERAGE(AW310:AX310)</f>
        <v/>
      </c>
      <c r="AY369" s="56">
        <f>+AY226/AVERAGE(AX310:AY310)</f>
        <v/>
      </c>
      <c r="AZ369" s="56">
        <f>+AZ226/AVERAGE(AY310:AZ310)</f>
        <v/>
      </c>
      <c r="BA369" s="56">
        <f>+BA226/AVERAGE(AZ310:BA310)</f>
        <v/>
      </c>
      <c r="BB369" s="56">
        <f>+BB226/AVERAGE(BA310:BB310)</f>
        <v/>
      </c>
      <c r="BC369" s="56">
        <f>+BC226/AVERAGE(BB310:BC310)</f>
        <v/>
      </c>
      <c r="BD369" s="56">
        <f>+BD226/AVERAGE(BC310:BD310)</f>
        <v/>
      </c>
      <c r="BE369" s="56">
        <f>+BE226/AVERAGE(BD310:BE310)</f>
        <v/>
      </c>
      <c r="BF369" s="56">
        <f>+BF226/AVERAGE(BE310:BF310)</f>
        <v/>
      </c>
      <c r="BG369" s="56">
        <f>+BG226/AVERAGE(BF310:BG310)</f>
        <v/>
      </c>
      <c r="BH369" s="217">
        <f>+IFERROR(BH226/((BH310+BG310)/2),"n/a")</f>
        <v/>
      </c>
      <c r="BI369" s="217">
        <f>+IFERROR(BI226/((BI310+BH310)/2),"n/a")</f>
        <v/>
      </c>
      <c r="BJ369" s="56" t="n"/>
      <c r="BK369" s="56" t="n"/>
      <c r="BP369" s="56">
        <f>+SUM(D369:G369)</f>
        <v/>
      </c>
      <c r="BQ369" s="56">
        <f>+SUM(H369:K369)</f>
        <v/>
      </c>
      <c r="BR369" s="56">
        <f>+SUM(L369:O369)</f>
        <v/>
      </c>
      <c r="BS369" s="56">
        <f>+SUM(P369:S369)</f>
        <v/>
      </c>
      <c r="BT369" s="56">
        <f>+SUM(T369:W369)</f>
        <v/>
      </c>
      <c r="BU369" s="56">
        <f>+SUM(X369:AA369)</f>
        <v/>
      </c>
      <c r="BV369" s="56">
        <f>+SUM(AB369:AE369)</f>
        <v/>
      </c>
      <c r="BW369" s="56">
        <f>+SUM(AF369:AI369)</f>
        <v/>
      </c>
      <c r="BX369" s="56">
        <f>+SUM(AJ369:AM369)</f>
        <v/>
      </c>
      <c r="BY369" s="56">
        <f>+SUM(AN369:AQ369)</f>
        <v/>
      </c>
      <c r="BZ369" s="56">
        <f>+SUM(AR369:AU369)</f>
        <v/>
      </c>
      <c r="CA369" s="56">
        <f>+SUM(AV369:AY369)</f>
        <v/>
      </c>
      <c r="CB369" s="56">
        <f>+SUM(AZ369:BC369)</f>
        <v/>
      </c>
      <c r="CC369" s="56">
        <f>+SUM(BD369:BG369)</f>
        <v/>
      </c>
      <c r="CD369" s="56" t="n"/>
    </row>
    <row r="370" ht="13.5" customHeight="1">
      <c r="B370" t="inlineStr">
        <is>
          <t>Rest of World</t>
        </is>
      </c>
      <c r="D370" s="69">
        <f>+D227/AVERAGE(BO311,D311)</f>
        <v/>
      </c>
      <c r="E370" s="69">
        <f>+E227/AVERAGE(D311:E311)</f>
        <v/>
      </c>
      <c r="F370" s="69">
        <f>+F227/AVERAGE(E311:F311)</f>
        <v/>
      </c>
      <c r="G370" s="69">
        <f>+G227/AVERAGE(F311:G311)</f>
        <v/>
      </c>
      <c r="H370" s="69">
        <f>+H227/AVERAGE(G311:H311)</f>
        <v/>
      </c>
      <c r="I370" s="69">
        <f>+I227/AVERAGE(H311:I311)</f>
        <v/>
      </c>
      <c r="J370" s="69">
        <f>+J227/AVERAGE(I311:J311)</f>
        <v/>
      </c>
      <c r="K370" s="69">
        <f>+K227/AVERAGE(J311:K311)</f>
        <v/>
      </c>
      <c r="L370" s="69">
        <f>+L227/AVERAGE(K311:L311)</f>
        <v/>
      </c>
      <c r="M370" s="69">
        <f>+M227/AVERAGE(L311:M311)</f>
        <v/>
      </c>
      <c r="N370" s="69">
        <f>+N227/AVERAGE(M311:N311)</f>
        <v/>
      </c>
      <c r="O370" s="69">
        <f>+O227/AVERAGE(N311:O311)</f>
        <v/>
      </c>
      <c r="P370" s="69">
        <f>+P227/AVERAGE(O311:P311)</f>
        <v/>
      </c>
      <c r="Q370" s="69">
        <f>+Q227/AVERAGE(P311:Q311)</f>
        <v/>
      </c>
      <c r="R370" s="69">
        <f>+R227/AVERAGE(Q311:R311)</f>
        <v/>
      </c>
      <c r="S370" s="69">
        <f>+S227/AVERAGE(R311:S311)</f>
        <v/>
      </c>
      <c r="T370" s="69">
        <f>+T227/AVERAGE(S311:T311)</f>
        <v/>
      </c>
      <c r="U370" s="69">
        <f>+U227/AVERAGE(T311:U311)</f>
        <v/>
      </c>
      <c r="V370" s="69">
        <f>+V227/AVERAGE(U311:V311)</f>
        <v/>
      </c>
      <c r="W370" s="69">
        <f>+W227/AVERAGE(V311:W311)</f>
        <v/>
      </c>
      <c r="X370" s="69">
        <f>+X227/AVERAGE(W311:X311)</f>
        <v/>
      </c>
      <c r="Y370" s="69">
        <f>+Y227/AVERAGE(X311:Y311)</f>
        <v/>
      </c>
      <c r="Z370" s="69">
        <f>+Z227/AVERAGE(Y311:Z311)</f>
        <v/>
      </c>
      <c r="AA370" s="69">
        <f>+AA227/AVERAGE(Z311:AA311)</f>
        <v/>
      </c>
      <c r="AB370" s="69">
        <f>+AB227/AVERAGE(AA311:AB311)</f>
        <v/>
      </c>
      <c r="AC370" s="69">
        <f>+AC227/AVERAGE(AB311:AC311)</f>
        <v/>
      </c>
      <c r="AD370" s="69">
        <f>+AD227/AVERAGE(AC311:AD311)</f>
        <v/>
      </c>
      <c r="AE370" s="69">
        <f>+AE227/AVERAGE(AD311:AE311)</f>
        <v/>
      </c>
      <c r="AF370" s="69">
        <f>+AF227/AVERAGE(AE311:AF311)</f>
        <v/>
      </c>
      <c r="AG370" s="69">
        <f>+AG227/AVERAGE(AF311:AG311)</f>
        <v/>
      </c>
      <c r="AH370" s="69">
        <f>+AH227/AVERAGE(AG311:AH311)</f>
        <v/>
      </c>
      <c r="AI370" s="69">
        <f>+AI227/AVERAGE(AH311:AI311)</f>
        <v/>
      </c>
      <c r="AJ370" s="69">
        <f>+AJ227/AVERAGE(AI311:AJ311)</f>
        <v/>
      </c>
      <c r="AK370" s="69">
        <f>+AK227/AVERAGE(AJ311:AK311)</f>
        <v/>
      </c>
      <c r="AL370" s="69">
        <f>+AL227/AVERAGE(AK311:AL311)</f>
        <v/>
      </c>
      <c r="AM370" s="69">
        <f>+AM227/AVERAGE(AL311:AM311)</f>
        <v/>
      </c>
      <c r="AN370" s="69">
        <f>+AN227/AVERAGE(AM311:AN311)</f>
        <v/>
      </c>
      <c r="AO370" s="69">
        <f>+AO227/AVERAGE(AN311:AO311)</f>
        <v/>
      </c>
      <c r="AP370" s="69">
        <f>+AP227/AVERAGE(AO311:AP311)</f>
        <v/>
      </c>
      <c r="AQ370" s="69">
        <f>+AQ227/AVERAGE(AP311:AQ311)</f>
        <v/>
      </c>
      <c r="AR370" s="69">
        <f>+AR227/AVERAGE(AQ311:AR311)</f>
        <v/>
      </c>
      <c r="AS370" s="69">
        <f>+AS227/AVERAGE(AR311:AS311)</f>
        <v/>
      </c>
      <c r="AT370" s="69">
        <f>+AT227/AVERAGE(AS311:AT311)</f>
        <v/>
      </c>
      <c r="AU370" s="69">
        <f>+AU227/AVERAGE(AT311:AU311)</f>
        <v/>
      </c>
      <c r="AV370" s="69">
        <f>+AV227/AVERAGE(AU311:AV311)</f>
        <v/>
      </c>
      <c r="AW370" s="69">
        <f>+AW227/AVERAGE(AV311:AW311)</f>
        <v/>
      </c>
      <c r="AX370" s="69">
        <f>+AX227/AVERAGE(AW311:AX311)</f>
        <v/>
      </c>
      <c r="AY370" s="69">
        <f>+AY227/AVERAGE(AX311:AY311)</f>
        <v/>
      </c>
      <c r="AZ370" s="69">
        <f>+AZ227/AVERAGE(AY311:AZ311)</f>
        <v/>
      </c>
      <c r="BA370" s="69">
        <f>+BA227/AVERAGE(AZ311:BA311)</f>
        <v/>
      </c>
      <c r="BB370" s="69">
        <f>+BB227/AVERAGE(BA311:BB311)</f>
        <v/>
      </c>
      <c r="BC370" s="69">
        <f>+BC227/AVERAGE(BB311:BC311)</f>
        <v/>
      </c>
      <c r="BD370" s="69">
        <f>+BD227/AVERAGE(BC311:BD311)</f>
        <v/>
      </c>
      <c r="BE370" s="69">
        <f>+BE227/AVERAGE(BD311:BE311)</f>
        <v/>
      </c>
      <c r="BF370" s="69">
        <f>+BF227/AVERAGE(BE311:BF311)</f>
        <v/>
      </c>
      <c r="BG370" s="69">
        <f>+BG227/AVERAGE(BF311:BG311)</f>
        <v/>
      </c>
      <c r="BH370" s="218">
        <f>+IFERROR(BH227/((BH311+BG311)/2),"n/a")</f>
        <v/>
      </c>
      <c r="BI370" s="218">
        <f>+IFERROR(BI227/((BI311+BH311)/2),"n/a")</f>
        <v/>
      </c>
      <c r="BJ370" s="69" t="n"/>
      <c r="BK370" s="69" t="n"/>
      <c r="BP370" s="69">
        <f>+SUM(D370:G370)</f>
        <v/>
      </c>
      <c r="BQ370" s="69">
        <f>+SUM(H370:K370)</f>
        <v/>
      </c>
      <c r="BR370" s="69">
        <f>+SUM(L370:O370)</f>
        <v/>
      </c>
      <c r="BS370" s="69">
        <f>+SUM(P370:S370)</f>
        <v/>
      </c>
      <c r="BT370" s="69">
        <f>+SUM(T370:W370)</f>
        <v/>
      </c>
      <c r="BU370" s="69">
        <f>+SUM(X370:AA370)</f>
        <v/>
      </c>
      <c r="BV370" s="69">
        <f>+SUM(AB370:AE370)</f>
        <v/>
      </c>
      <c r="BW370" s="69">
        <f>+SUM(AF370:AI370)</f>
        <v/>
      </c>
      <c r="BX370" s="69">
        <f>+SUM(AJ370:AM370)</f>
        <v/>
      </c>
      <c r="BY370" s="69">
        <f>+SUM(AN370:AQ370)</f>
        <v/>
      </c>
      <c r="BZ370" s="69">
        <f>+SUM(AR370:AU370)</f>
        <v/>
      </c>
      <c r="CA370" s="69">
        <f>+SUM(AV370:AY370)</f>
        <v/>
      </c>
      <c r="CB370" s="69">
        <f>+SUM(AZ370:BC370)</f>
        <v/>
      </c>
      <c r="CC370" s="69">
        <f>+SUM(BD370:BG370)</f>
        <v/>
      </c>
      <c r="CD370" s="69" t="n"/>
    </row>
    <row r="371" customFormat="1" s="44">
      <c r="B371" s="110" t="inlineStr">
        <is>
          <t>Total ARPU</t>
        </is>
      </c>
      <c r="D371" s="126">
        <f>+D228/AVERAGE(BO312,D312)</f>
        <v/>
      </c>
      <c r="E371" s="126">
        <f>+E228/AVERAGE(D312:E312)</f>
        <v/>
      </c>
      <c r="F371" s="126">
        <f>+F228/AVERAGE(E312:F312)</f>
        <v/>
      </c>
      <c r="G371" s="126">
        <f>+G228/AVERAGE(F312:G312)</f>
        <v/>
      </c>
      <c r="H371" s="126">
        <f>+H228/AVERAGE(G312:H312)</f>
        <v/>
      </c>
      <c r="I371" s="126">
        <f>+I228/AVERAGE(H312:I312)</f>
        <v/>
      </c>
      <c r="J371" s="126">
        <f>+J228/AVERAGE(I312:J312)</f>
        <v/>
      </c>
      <c r="K371" s="126">
        <f>+K228/AVERAGE(J312:K312)</f>
        <v/>
      </c>
      <c r="L371" s="126">
        <f>+L228/AVERAGE(K312:L312)</f>
        <v/>
      </c>
      <c r="M371" s="126">
        <f>+M228/AVERAGE(L312:M312)</f>
        <v/>
      </c>
      <c r="N371" s="126">
        <f>+N228/AVERAGE(M312:N312)</f>
        <v/>
      </c>
      <c r="O371" s="126">
        <f>+O228/AVERAGE(N312:O312)</f>
        <v/>
      </c>
      <c r="P371" s="126">
        <f>+P228/AVERAGE(O312:P312)</f>
        <v/>
      </c>
      <c r="Q371" s="126">
        <f>+Q228/AVERAGE(P312:Q312)</f>
        <v/>
      </c>
      <c r="R371" s="126">
        <f>+R228/AVERAGE(Q312:R312)</f>
        <v/>
      </c>
      <c r="S371" s="126">
        <f>+S228/AVERAGE(R312:S312)</f>
        <v/>
      </c>
      <c r="T371" s="126">
        <f>+T228/AVERAGE(S312:T312)</f>
        <v/>
      </c>
      <c r="U371" s="126">
        <f>+U228/AVERAGE(T312:U312)</f>
        <v/>
      </c>
      <c r="V371" s="126">
        <f>+V228/AVERAGE(U312:V312)</f>
        <v/>
      </c>
      <c r="W371" s="126">
        <f>+W228/AVERAGE(V312:W312)</f>
        <v/>
      </c>
      <c r="X371" s="126">
        <f>+X228/AVERAGE(W312:X312)</f>
        <v/>
      </c>
      <c r="Y371" s="126">
        <f>+Y228/AVERAGE(X312:Y312)</f>
        <v/>
      </c>
      <c r="Z371" s="126">
        <f>+Z228/AVERAGE(Y312:Z312)</f>
        <v/>
      </c>
      <c r="AA371" s="126">
        <f>+AA228/AVERAGE(Z312:AA312)</f>
        <v/>
      </c>
      <c r="AB371" s="126">
        <f>+AB228/AVERAGE(AA312:AB312)</f>
        <v/>
      </c>
      <c r="AC371" s="126">
        <f>+AC228/AVERAGE(AB312:AC312)</f>
        <v/>
      </c>
      <c r="AD371" s="126">
        <f>+AD228/AVERAGE(AC312:AD312)</f>
        <v/>
      </c>
      <c r="AE371" s="126">
        <f>+AE228/AVERAGE(AD312:AE312)</f>
        <v/>
      </c>
      <c r="AF371" s="126">
        <f>+AF228/AVERAGE(AE312:AF312)</f>
        <v/>
      </c>
      <c r="AG371" s="126">
        <f>+AG228/AVERAGE(AF312:AG312)</f>
        <v/>
      </c>
      <c r="AH371" s="126">
        <f>+AH228/AVERAGE(AG312:AH312)</f>
        <v/>
      </c>
      <c r="AI371" s="126">
        <f>+AI228/AVERAGE(AH312:AI312)</f>
        <v/>
      </c>
      <c r="AJ371" s="126">
        <f>+AJ228/AVERAGE(AI312:AJ312)</f>
        <v/>
      </c>
      <c r="AK371" s="126">
        <f>+AK228/AVERAGE(AJ312:AK312)</f>
        <v/>
      </c>
      <c r="AL371" s="126">
        <f>+AL228/AVERAGE(AK312:AL312)</f>
        <v/>
      </c>
      <c r="AM371" s="126">
        <f>+AM228/AVERAGE(AL312:AM312)</f>
        <v/>
      </c>
      <c r="AN371" s="126">
        <f>+AN228/AVERAGE(AM312:AN312)</f>
        <v/>
      </c>
      <c r="AO371" s="126">
        <f>+AO228/AVERAGE(AN312:AO312)</f>
        <v/>
      </c>
      <c r="AP371" s="126">
        <f>+AP228/AVERAGE(AO312:AP312)</f>
        <v/>
      </c>
      <c r="AQ371" s="126">
        <f>+AQ228/AVERAGE(AP312:AQ312)</f>
        <v/>
      </c>
      <c r="AR371" s="126">
        <f>+AR228/AVERAGE(AQ312:AR312)</f>
        <v/>
      </c>
      <c r="AS371" s="126">
        <f>+AS228/AVERAGE(AR312:AS312)</f>
        <v/>
      </c>
      <c r="AT371" s="126">
        <f>+AT228/AVERAGE(AS312:AT312)</f>
        <v/>
      </c>
      <c r="AU371" s="126">
        <f>+AU228/AVERAGE(AT312:AU312)</f>
        <v/>
      </c>
      <c r="AV371" s="126">
        <f>+AV228/AVERAGE(AU312:AV312)</f>
        <v/>
      </c>
      <c r="AW371" s="126">
        <f>+AW228/AVERAGE(AV312:AW312)</f>
        <v/>
      </c>
      <c r="AX371" s="126">
        <f>+AX228/AVERAGE(AW312:AX312)</f>
        <v/>
      </c>
      <c r="AY371" s="126">
        <f>+AY228/AVERAGE(AX312:AY312)</f>
        <v/>
      </c>
      <c r="AZ371" s="126">
        <f>+AZ228/AVERAGE(AY312:AZ312)</f>
        <v/>
      </c>
      <c r="BA371" s="126">
        <f>+BA228/AVERAGE(AZ312:BA312)</f>
        <v/>
      </c>
      <c r="BB371" s="126">
        <f>+BB228/AVERAGE(BA312:BB312)</f>
        <v/>
      </c>
      <c r="BC371" s="126">
        <f>+BC228/AVERAGE(BB312:BC312)</f>
        <v/>
      </c>
      <c r="BD371" s="126">
        <f>+BD228/AVERAGE(BC312:BD312)</f>
        <v/>
      </c>
      <c r="BE371" s="126">
        <f>+BE228/AVERAGE(BD312:BE312)</f>
        <v/>
      </c>
      <c r="BF371" s="126">
        <f>+BF228/AVERAGE(BE312:BF312)</f>
        <v/>
      </c>
      <c r="BG371" s="126">
        <f>+BG228/AVERAGE(BF312:BG312)</f>
        <v/>
      </c>
      <c r="BH371" s="219">
        <f>+IFERROR(BH228/((BH312+BG312)/2),"n/a")</f>
        <v/>
      </c>
      <c r="BI371" s="219">
        <f>+IFERROR(BI228/((BI312+BH312)/2),"n/a")</f>
        <v/>
      </c>
      <c r="BJ371" s="126" t="n"/>
      <c r="BK371" s="126" t="n"/>
      <c r="BP371" s="126">
        <f>+SUM(D371:G371)</f>
        <v/>
      </c>
      <c r="BQ371" s="126">
        <f>+SUM(H371:K371)</f>
        <v/>
      </c>
      <c r="BR371" s="126">
        <f>+SUM(L371:O371)</f>
        <v/>
      </c>
      <c r="BS371" s="126">
        <f>+SUM(P371:S371)</f>
        <v/>
      </c>
      <c r="BT371" s="126">
        <f>+SUM(T371:W371)</f>
        <v/>
      </c>
      <c r="BU371" s="126">
        <f>+SUM(X371:AA371)</f>
        <v/>
      </c>
      <c r="BV371" s="126">
        <f>+SUM(AB371:AE371)</f>
        <v/>
      </c>
      <c r="BW371" s="126">
        <f>+SUM(AF371:AI371)</f>
        <v/>
      </c>
      <c r="BX371" s="126">
        <f>+SUM(AJ371:AM371)</f>
        <v/>
      </c>
      <c r="BY371" s="126">
        <f>+SUM(AN371:AQ371)</f>
        <v/>
      </c>
      <c r="BZ371" s="126">
        <f>+SUM(AR371:AU371)</f>
        <v/>
      </c>
      <c r="CA371" s="126">
        <f>+SUM(AV371:AY371)</f>
        <v/>
      </c>
      <c r="CB371" s="126">
        <f>+SUM(AZ371:BC371)</f>
        <v/>
      </c>
      <c r="CC371" s="126">
        <f>+SUM(BD371:BG371)</f>
        <v/>
      </c>
      <c r="CD371" s="126" t="n"/>
    </row>
    <row r="372">
      <c r="AB372" s="56" t="n"/>
      <c r="AC372" s="56" t="n"/>
      <c r="AD372" s="56" t="n"/>
      <c r="AE372" s="56" t="n"/>
      <c r="AF372" s="56" t="n"/>
      <c r="AG372" s="56" t="n"/>
      <c r="AH372" s="56" t="n"/>
      <c r="AI372" s="56" t="n"/>
      <c r="AJ372" s="56" t="n"/>
      <c r="AK372" s="56" t="n"/>
      <c r="AL372" s="56" t="n"/>
      <c r="AM372" s="56" t="n"/>
      <c r="AN372" s="56" t="n"/>
      <c r="AO372" s="56" t="n"/>
      <c r="AP372" s="56" t="n"/>
      <c r="AQ372" s="56" t="n"/>
      <c r="AR372" s="56" t="n"/>
      <c r="AS372" s="56" t="n"/>
      <c r="AT372" s="56" t="n"/>
      <c r="AU372" s="56" t="n"/>
      <c r="AV372" s="56" t="n"/>
      <c r="AW372" s="56" t="n"/>
      <c r="AX372" s="56" t="n"/>
      <c r="AY372" s="56" t="n"/>
      <c r="AZ372" s="56" t="n"/>
      <c r="BA372" s="56" t="n"/>
      <c r="BB372" s="56" t="n"/>
      <c r="BC372" s="56" t="n"/>
      <c r="BD372" s="56" t="n"/>
      <c r="BE372" s="56" t="n"/>
      <c r="BF372" s="56" t="n"/>
      <c r="BG372" s="56" t="n"/>
      <c r="BH372" s="56" t="n"/>
      <c r="BI372" s="56" t="n"/>
      <c r="BJ372" s="56" t="n"/>
      <c r="BK372" s="56" t="n"/>
    </row>
    <row r="373">
      <c r="B373" s="62" t="inlineStr">
        <is>
          <t>Y/Y % Change</t>
        </is>
      </c>
    </row>
    <row r="374">
      <c r="B374" s="60" t="inlineStr">
        <is>
          <t>US &amp; Canada</t>
        </is>
      </c>
      <c r="E374" s="76" t="n"/>
      <c r="F374" s="76" t="n"/>
      <c r="G374" s="76" t="n"/>
      <c r="H374" s="304">
        <f>+H367/D367-1</f>
        <v/>
      </c>
      <c r="I374" s="304">
        <f>+I367/E367-1</f>
        <v/>
      </c>
      <c r="J374" s="304">
        <f>+J367/F367-1</f>
        <v/>
      </c>
      <c r="K374" s="304">
        <f>+K367/G367-1</f>
        <v/>
      </c>
      <c r="L374" s="304">
        <f>+L367/H367-1</f>
        <v/>
      </c>
      <c r="M374" s="304">
        <f>+M367/I367-1</f>
        <v/>
      </c>
      <c r="N374" s="304">
        <f>+N367/J367-1</f>
        <v/>
      </c>
      <c r="O374" s="304">
        <f>+O367/K367-1</f>
        <v/>
      </c>
      <c r="P374" s="304">
        <f>+P367/L367-1</f>
        <v/>
      </c>
      <c r="Q374" s="304">
        <f>+Q367/M367-1</f>
        <v/>
      </c>
      <c r="R374" s="304">
        <f>+R367/N367-1</f>
        <v/>
      </c>
      <c r="S374" s="304">
        <f>+S367/O367-1</f>
        <v/>
      </c>
      <c r="T374" s="304">
        <f>+T367/P367-1</f>
        <v/>
      </c>
      <c r="U374" s="304">
        <f>+U367/Q367-1</f>
        <v/>
      </c>
      <c r="V374" s="304">
        <f>+V367/R367-1</f>
        <v/>
      </c>
      <c r="W374" s="304">
        <f>+W367/S367-1</f>
        <v/>
      </c>
      <c r="X374" s="304">
        <f>+X367/T367-1</f>
        <v/>
      </c>
      <c r="Y374" s="304">
        <f>+Y367/U367-1</f>
        <v/>
      </c>
      <c r="Z374" s="304">
        <f>+Z367/V367-1</f>
        <v/>
      </c>
      <c r="AA374" s="304">
        <f>+AA367/W367-1</f>
        <v/>
      </c>
      <c r="AB374" s="304">
        <f>+AB367/X367-1</f>
        <v/>
      </c>
      <c r="AC374" s="304">
        <f>+AC367/Y367-1</f>
        <v/>
      </c>
      <c r="AD374" s="304">
        <f>+AD367/Z367-1</f>
        <v/>
      </c>
      <c r="AE374" s="304">
        <f>+AE367/AA367-1</f>
        <v/>
      </c>
      <c r="AF374" s="304">
        <f>+AF367/AB367-1</f>
        <v/>
      </c>
      <c r="AG374" s="304">
        <f>+AG367/AC367-1</f>
        <v/>
      </c>
      <c r="AH374" s="304">
        <f>+AH367/AD367-1</f>
        <v/>
      </c>
      <c r="AI374" s="304">
        <f>+AI367/AE367-1</f>
        <v/>
      </c>
      <c r="AJ374" s="304">
        <f>+AJ367/AF367-1</f>
        <v/>
      </c>
      <c r="AK374" s="304">
        <f>+AK367/AG367-1</f>
        <v/>
      </c>
      <c r="AL374" s="304">
        <f>+AL367/AH367-1</f>
        <v/>
      </c>
      <c r="AM374" s="304">
        <f>+AM367/AI367-1</f>
        <v/>
      </c>
      <c r="AN374" s="304">
        <f>+AN367/AJ367-1</f>
        <v/>
      </c>
      <c r="AO374" s="304">
        <f>+AO367/AK367-1</f>
        <v/>
      </c>
      <c r="AP374" s="304">
        <f>+AP367/AL367-1</f>
        <v/>
      </c>
      <c r="AQ374" s="304">
        <f>+AQ367/AM367-1</f>
        <v/>
      </c>
      <c r="AR374" s="304">
        <f>+AR367/AN367-1</f>
        <v/>
      </c>
      <c r="AS374" s="304">
        <f>+AS367/AO367-1</f>
        <v/>
      </c>
      <c r="AT374" s="304">
        <f>+AT367/AP367-1</f>
        <v/>
      </c>
      <c r="AU374" s="304">
        <f>+AU367/AQ367-1</f>
        <v/>
      </c>
      <c r="AV374" s="304">
        <f>+AV367/AR367-1</f>
        <v/>
      </c>
      <c r="AW374" s="304">
        <f>+AW367/AS367-1</f>
        <v/>
      </c>
      <c r="AX374" s="304">
        <f>+AX367/AT367-1</f>
        <v/>
      </c>
      <c r="AY374" s="304">
        <f>+AY367/AU367-1</f>
        <v/>
      </c>
      <c r="AZ374" s="304">
        <f>+AZ367/AV367-1</f>
        <v/>
      </c>
      <c r="BA374" s="304">
        <f>+BA367/AW367-1</f>
        <v/>
      </c>
      <c r="BB374" s="304">
        <f>+BB367/AX367-1</f>
        <v/>
      </c>
      <c r="BC374" s="304">
        <f>+BC367/AY367-1</f>
        <v/>
      </c>
      <c r="BD374" s="304">
        <f>+BD367/AZ367-1</f>
        <v/>
      </c>
      <c r="BE374" s="304">
        <f>+BE367/BA367-1</f>
        <v/>
      </c>
      <c r="BF374" s="304">
        <f>+BF367/BB367-1</f>
        <v/>
      </c>
      <c r="BG374" s="304">
        <f>+BG367/BC367-1</f>
        <v/>
      </c>
      <c r="BH374" s="320">
        <f>+IFERROR(BH367/BD367-1,"n/a")</f>
        <v/>
      </c>
      <c r="BI374" s="320">
        <f>+IFERROR(BI367/BE367-1,"n/a")</f>
        <v/>
      </c>
      <c r="BJ374" s="304" t="n"/>
      <c r="BK374" s="304" t="n"/>
      <c r="BL374" s="304" t="n"/>
      <c r="BM374" s="304" t="n"/>
      <c r="BN374" s="304" t="n"/>
      <c r="BO374" s="304" t="n"/>
      <c r="BP374" s="304" t="n"/>
      <c r="BQ374" s="304">
        <f>+BQ367/BP367-1</f>
        <v/>
      </c>
      <c r="BR374" s="304">
        <f>+BR367/BQ367-1</f>
        <v/>
      </c>
      <c r="BS374" s="304">
        <f>+BS367/BR367-1</f>
        <v/>
      </c>
      <c r="BT374" s="304">
        <f>+BT367/BS367-1</f>
        <v/>
      </c>
      <c r="BU374" s="304">
        <f>+BU367/BT367-1</f>
        <v/>
      </c>
      <c r="BV374" s="304">
        <f>+BV367/BU367-1</f>
        <v/>
      </c>
      <c r="BW374" s="304">
        <f>+BW367/BV367-1</f>
        <v/>
      </c>
      <c r="BX374" s="304">
        <f>+BX367/BW367-1</f>
        <v/>
      </c>
      <c r="BY374" s="304">
        <f>+BY367/BX367-1</f>
        <v/>
      </c>
      <c r="BZ374" s="304">
        <f>+BZ367/BY367-1</f>
        <v/>
      </c>
      <c r="CA374" s="304">
        <f>+CA367/BZ367-1</f>
        <v/>
      </c>
      <c r="CB374" s="304">
        <f>+CB367/CA367-1</f>
        <v/>
      </c>
      <c r="CC374" s="304">
        <f>+CC367/CB367-1</f>
        <v/>
      </c>
      <c r="CD374" s="304" t="n"/>
    </row>
    <row r="375">
      <c r="B375" s="60" t="inlineStr">
        <is>
          <t>Europe</t>
        </is>
      </c>
      <c r="E375" s="76" t="n"/>
      <c r="F375" s="76" t="n"/>
      <c r="G375" s="76" t="n"/>
      <c r="H375" s="304">
        <f>+H368/D368-1</f>
        <v/>
      </c>
      <c r="I375" s="304">
        <f>+I368/E368-1</f>
        <v/>
      </c>
      <c r="J375" s="304">
        <f>+J368/F368-1</f>
        <v/>
      </c>
      <c r="K375" s="304">
        <f>+K368/G368-1</f>
        <v/>
      </c>
      <c r="L375" s="304">
        <f>+L368/H368-1</f>
        <v/>
      </c>
      <c r="M375" s="304">
        <f>+M368/I368-1</f>
        <v/>
      </c>
      <c r="N375" s="304">
        <f>+N368/J368-1</f>
        <v/>
      </c>
      <c r="O375" s="304">
        <f>+O368/K368-1</f>
        <v/>
      </c>
      <c r="P375" s="304">
        <f>+P368/L368-1</f>
        <v/>
      </c>
      <c r="Q375" s="304">
        <f>+Q368/M368-1</f>
        <v/>
      </c>
      <c r="R375" s="304">
        <f>+R368/N368-1</f>
        <v/>
      </c>
      <c r="S375" s="304">
        <f>+S368/O368-1</f>
        <v/>
      </c>
      <c r="T375" s="304">
        <f>+T368/P368-1</f>
        <v/>
      </c>
      <c r="U375" s="304">
        <f>+U368/Q368-1</f>
        <v/>
      </c>
      <c r="V375" s="304">
        <f>+V368/R368-1</f>
        <v/>
      </c>
      <c r="W375" s="304">
        <f>+W368/S368-1</f>
        <v/>
      </c>
      <c r="X375" s="304">
        <f>+X368/T368-1</f>
        <v/>
      </c>
      <c r="Y375" s="304">
        <f>+Y368/U368-1</f>
        <v/>
      </c>
      <c r="Z375" s="304">
        <f>+Z368/V368-1</f>
        <v/>
      </c>
      <c r="AA375" s="304">
        <f>+AA368/W368-1</f>
        <v/>
      </c>
      <c r="AB375" s="304">
        <f>+AB368/X368-1</f>
        <v/>
      </c>
      <c r="AC375" s="304">
        <f>+AC368/Y368-1</f>
        <v/>
      </c>
      <c r="AD375" s="304">
        <f>+AD368/Z368-1</f>
        <v/>
      </c>
      <c r="AE375" s="304">
        <f>+AE368/AA368-1</f>
        <v/>
      </c>
      <c r="AF375" s="304">
        <f>+AF368/AB368-1</f>
        <v/>
      </c>
      <c r="AG375" s="304">
        <f>+AG368/AC368-1</f>
        <v/>
      </c>
      <c r="AH375" s="304">
        <f>+AH368/AD368-1</f>
        <v/>
      </c>
      <c r="AI375" s="304">
        <f>+AI368/AE368-1</f>
        <v/>
      </c>
      <c r="AJ375" s="304">
        <f>+AJ368/AF368-1</f>
        <v/>
      </c>
      <c r="AK375" s="304">
        <f>+AK368/AG368-1</f>
        <v/>
      </c>
      <c r="AL375" s="304">
        <f>+AL368/AH368-1</f>
        <v/>
      </c>
      <c r="AM375" s="304">
        <f>+AM368/AI368-1</f>
        <v/>
      </c>
      <c r="AN375" s="304">
        <f>+AN368/AJ368-1</f>
        <v/>
      </c>
      <c r="AO375" s="304">
        <f>+AO368/AK368-1</f>
        <v/>
      </c>
      <c r="AP375" s="304">
        <f>+AP368/AL368-1</f>
        <v/>
      </c>
      <c r="AQ375" s="304">
        <f>+AQ368/AM368-1</f>
        <v/>
      </c>
      <c r="AR375" s="304">
        <f>+AR368/AN368-1</f>
        <v/>
      </c>
      <c r="AS375" s="304">
        <f>+AS368/AO368-1</f>
        <v/>
      </c>
      <c r="AT375" s="304">
        <f>+AT368/AP368-1</f>
        <v/>
      </c>
      <c r="AU375" s="304">
        <f>+AU368/AQ368-1</f>
        <v/>
      </c>
      <c r="AV375" s="304">
        <f>+AV368/AR368-1</f>
        <v/>
      </c>
      <c r="AW375" s="304">
        <f>+AW368/AS368-1</f>
        <v/>
      </c>
      <c r="AX375" s="304">
        <f>+AX368/AT368-1</f>
        <v/>
      </c>
      <c r="AY375" s="304">
        <f>+AY368/AU368-1</f>
        <v/>
      </c>
      <c r="AZ375" s="304">
        <f>+AZ368/AV368-1</f>
        <v/>
      </c>
      <c r="BA375" s="304">
        <f>+BA368/AW368-1</f>
        <v/>
      </c>
      <c r="BB375" s="304">
        <f>+BB368/AX368-1</f>
        <v/>
      </c>
      <c r="BC375" s="304">
        <f>+BC368/AY368-1</f>
        <v/>
      </c>
      <c r="BD375" s="304">
        <f>+BD368/AZ368-1</f>
        <v/>
      </c>
      <c r="BE375" s="304">
        <f>+BE368/BA368-1</f>
        <v/>
      </c>
      <c r="BF375" s="304">
        <f>+BF368/BB368-1</f>
        <v/>
      </c>
      <c r="BG375" s="304">
        <f>+BG368/BC368-1</f>
        <v/>
      </c>
      <c r="BH375" s="320">
        <f>+IFERROR(BH368/BD368-1,"n/a")</f>
        <v/>
      </c>
      <c r="BI375" s="320">
        <f>+IFERROR(BI368/BE368-1,"n/a")</f>
        <v/>
      </c>
      <c r="BJ375" s="304" t="n"/>
      <c r="BK375" s="304" t="n"/>
      <c r="BL375" s="304" t="n"/>
      <c r="BM375" s="304" t="n"/>
      <c r="BN375" s="304" t="n"/>
      <c r="BO375" s="304" t="n"/>
      <c r="BP375" s="304" t="n"/>
      <c r="BQ375" s="304">
        <f>+BQ368/BP368-1</f>
        <v/>
      </c>
      <c r="BR375" s="304">
        <f>+BR368/BQ368-1</f>
        <v/>
      </c>
      <c r="BS375" s="304">
        <f>+BS368/BR368-1</f>
        <v/>
      </c>
      <c r="BT375" s="304">
        <f>+BT368/BS368-1</f>
        <v/>
      </c>
      <c r="BU375" s="304">
        <f>+BU368/BT368-1</f>
        <v/>
      </c>
      <c r="BV375" s="304">
        <f>+BV368/BU368-1</f>
        <v/>
      </c>
      <c r="BW375" s="304">
        <f>+BW368/BV368-1</f>
        <v/>
      </c>
      <c r="BX375" s="304">
        <f>+BX368/BW368-1</f>
        <v/>
      </c>
      <c r="BY375" s="304">
        <f>+BY368/BX368-1</f>
        <v/>
      </c>
      <c r="BZ375" s="304">
        <f>+BZ368/BY368-1</f>
        <v/>
      </c>
      <c r="CA375" s="304">
        <f>+CA368/BZ368-1</f>
        <v/>
      </c>
      <c r="CB375" s="304">
        <f>+CB368/CA368-1</f>
        <v/>
      </c>
      <c r="CC375" s="304">
        <f>+CC368/CB368-1</f>
        <v/>
      </c>
      <c r="CD375" s="304" t="n"/>
    </row>
    <row r="376">
      <c r="B376" s="60" t="inlineStr">
        <is>
          <t>Asia-Pacific</t>
        </is>
      </c>
      <c r="E376" s="76" t="n"/>
      <c r="F376" s="76" t="n"/>
      <c r="G376" s="76" t="n"/>
      <c r="H376" s="304">
        <f>+H369/D369-1</f>
        <v/>
      </c>
      <c r="I376" s="304">
        <f>+I369/E369-1</f>
        <v/>
      </c>
      <c r="J376" s="304">
        <f>+J369/F369-1</f>
        <v/>
      </c>
      <c r="K376" s="304">
        <f>+K369/G369-1</f>
        <v/>
      </c>
      <c r="L376" s="304">
        <f>+L369/H369-1</f>
        <v/>
      </c>
      <c r="M376" s="304">
        <f>+M369/I369-1</f>
        <v/>
      </c>
      <c r="N376" s="304">
        <f>+N369/J369-1</f>
        <v/>
      </c>
      <c r="O376" s="304">
        <f>+O369/K369-1</f>
        <v/>
      </c>
      <c r="P376" s="304">
        <f>+P369/L369-1</f>
        <v/>
      </c>
      <c r="Q376" s="304">
        <f>+Q369/M369-1</f>
        <v/>
      </c>
      <c r="R376" s="304">
        <f>+R369/N369-1</f>
        <v/>
      </c>
      <c r="S376" s="304">
        <f>+S369/O369-1</f>
        <v/>
      </c>
      <c r="T376" s="304">
        <f>+T369/P369-1</f>
        <v/>
      </c>
      <c r="U376" s="304">
        <f>+U369/Q369-1</f>
        <v/>
      </c>
      <c r="V376" s="304">
        <f>+V369/R369-1</f>
        <v/>
      </c>
      <c r="W376" s="304">
        <f>+W369/S369-1</f>
        <v/>
      </c>
      <c r="X376" s="304">
        <f>+X369/T369-1</f>
        <v/>
      </c>
      <c r="Y376" s="304">
        <f>+Y369/U369-1</f>
        <v/>
      </c>
      <c r="Z376" s="304">
        <f>+Z369/V369-1</f>
        <v/>
      </c>
      <c r="AA376" s="304">
        <f>+AA369/W369-1</f>
        <v/>
      </c>
      <c r="AB376" s="304">
        <f>+AB369/X369-1</f>
        <v/>
      </c>
      <c r="AC376" s="304">
        <f>+AC369/Y369-1</f>
        <v/>
      </c>
      <c r="AD376" s="304">
        <f>+AD369/Z369-1</f>
        <v/>
      </c>
      <c r="AE376" s="304">
        <f>+AE369/AA369-1</f>
        <v/>
      </c>
      <c r="AF376" s="304">
        <f>+AF369/AB369-1</f>
        <v/>
      </c>
      <c r="AG376" s="304">
        <f>+AG369/AC369-1</f>
        <v/>
      </c>
      <c r="AH376" s="304">
        <f>+AH369/AD369-1</f>
        <v/>
      </c>
      <c r="AI376" s="304">
        <f>+AI369/AE369-1</f>
        <v/>
      </c>
      <c r="AJ376" s="304">
        <f>+AJ369/AF369-1</f>
        <v/>
      </c>
      <c r="AK376" s="304">
        <f>+AK369/AG369-1</f>
        <v/>
      </c>
      <c r="AL376" s="304">
        <f>+AL369/AH369-1</f>
        <v/>
      </c>
      <c r="AM376" s="304">
        <f>+AM369/AI369-1</f>
        <v/>
      </c>
      <c r="AN376" s="304">
        <f>+AN369/AJ369-1</f>
        <v/>
      </c>
      <c r="AO376" s="304">
        <f>+AO369/AK369-1</f>
        <v/>
      </c>
      <c r="AP376" s="304">
        <f>+AP369/AL369-1</f>
        <v/>
      </c>
      <c r="AQ376" s="304">
        <f>+AQ369/AM369-1</f>
        <v/>
      </c>
      <c r="AR376" s="304">
        <f>+AR369/AN369-1</f>
        <v/>
      </c>
      <c r="AS376" s="304">
        <f>+AS369/AO369-1</f>
        <v/>
      </c>
      <c r="AT376" s="304">
        <f>+AT369/AP369-1</f>
        <v/>
      </c>
      <c r="AU376" s="304">
        <f>+AU369/AQ369-1</f>
        <v/>
      </c>
      <c r="AV376" s="304">
        <f>+AV369/AR369-1</f>
        <v/>
      </c>
      <c r="AW376" s="304">
        <f>+AW369/AS369-1</f>
        <v/>
      </c>
      <c r="AX376" s="304">
        <f>+AX369/AT369-1</f>
        <v/>
      </c>
      <c r="AY376" s="304">
        <f>+AY369/AU369-1</f>
        <v/>
      </c>
      <c r="AZ376" s="304">
        <f>+AZ369/AV369-1</f>
        <v/>
      </c>
      <c r="BA376" s="304">
        <f>+BA369/AW369-1</f>
        <v/>
      </c>
      <c r="BB376" s="304">
        <f>+BB369/AX369-1</f>
        <v/>
      </c>
      <c r="BC376" s="304">
        <f>+BC369/AY369-1</f>
        <v/>
      </c>
      <c r="BD376" s="304">
        <f>+BD369/AZ369-1</f>
        <v/>
      </c>
      <c r="BE376" s="304">
        <f>+BE369/BA369-1</f>
        <v/>
      </c>
      <c r="BF376" s="304">
        <f>+BF369/BB369-1</f>
        <v/>
      </c>
      <c r="BG376" s="304">
        <f>+BG369/BC369-1</f>
        <v/>
      </c>
      <c r="BH376" s="320">
        <f>+IFERROR(BH369/BD369-1,"n/a")</f>
        <v/>
      </c>
      <c r="BI376" s="320">
        <f>+IFERROR(BI369/BE369-1,"n/a")</f>
        <v/>
      </c>
      <c r="BJ376" s="304" t="n"/>
      <c r="BK376" s="304" t="n"/>
      <c r="BL376" s="304" t="n"/>
      <c r="BM376" s="304" t="n"/>
      <c r="BN376" s="304" t="n"/>
      <c r="BO376" s="304" t="n"/>
      <c r="BP376" s="304" t="n"/>
      <c r="BQ376" s="304">
        <f>+BQ369/BP369-1</f>
        <v/>
      </c>
      <c r="BR376" s="304">
        <f>+BR369/BQ369-1</f>
        <v/>
      </c>
      <c r="BS376" s="304">
        <f>+BS369/BR369-1</f>
        <v/>
      </c>
      <c r="BT376" s="304">
        <f>+BT369/BS369-1</f>
        <v/>
      </c>
      <c r="BU376" s="304">
        <f>+BU369/BT369-1</f>
        <v/>
      </c>
      <c r="BV376" s="304">
        <f>+BV369/BU369-1</f>
        <v/>
      </c>
      <c r="BW376" s="304">
        <f>+BW369/BV369-1</f>
        <v/>
      </c>
      <c r="BX376" s="304">
        <f>+BX369/BW369-1</f>
        <v/>
      </c>
      <c r="BY376" s="304">
        <f>+BY369/BX369-1</f>
        <v/>
      </c>
      <c r="BZ376" s="304">
        <f>+BZ369/BY369-1</f>
        <v/>
      </c>
      <c r="CA376" s="304">
        <f>+CA369/BZ369-1</f>
        <v/>
      </c>
      <c r="CB376" s="304">
        <f>+CB369/CA369-1</f>
        <v/>
      </c>
      <c r="CC376" s="304">
        <f>+CC369/CB369-1</f>
        <v/>
      </c>
      <c r="CD376" s="304" t="n"/>
    </row>
    <row r="377" ht="13.5" customHeight="1">
      <c r="B377" s="60" t="inlineStr">
        <is>
          <t>Rest of World</t>
        </is>
      </c>
      <c r="E377" s="76" t="n"/>
      <c r="F377" s="76" t="n"/>
      <c r="G377" s="76" t="n"/>
      <c r="H377" s="313">
        <f>+H370/D370-1</f>
        <v/>
      </c>
      <c r="I377" s="313">
        <f>+I370/E370-1</f>
        <v/>
      </c>
      <c r="J377" s="313">
        <f>+J370/F370-1</f>
        <v/>
      </c>
      <c r="K377" s="313">
        <f>+K370/G370-1</f>
        <v/>
      </c>
      <c r="L377" s="313">
        <f>+L370/H370-1</f>
        <v/>
      </c>
      <c r="M377" s="313">
        <f>+M370/I370-1</f>
        <v/>
      </c>
      <c r="N377" s="313">
        <f>+N370/J370-1</f>
        <v/>
      </c>
      <c r="O377" s="313">
        <f>+O370/K370-1</f>
        <v/>
      </c>
      <c r="P377" s="313">
        <f>+P370/L370-1</f>
        <v/>
      </c>
      <c r="Q377" s="313">
        <f>+Q370/M370-1</f>
        <v/>
      </c>
      <c r="R377" s="313">
        <f>+R370/N370-1</f>
        <v/>
      </c>
      <c r="S377" s="313">
        <f>+S370/O370-1</f>
        <v/>
      </c>
      <c r="T377" s="313">
        <f>+T370/P370-1</f>
        <v/>
      </c>
      <c r="U377" s="313">
        <f>+U370/Q370-1</f>
        <v/>
      </c>
      <c r="V377" s="313">
        <f>+V370/R370-1</f>
        <v/>
      </c>
      <c r="W377" s="313">
        <f>+W370/S370-1</f>
        <v/>
      </c>
      <c r="X377" s="313">
        <f>+X370/T370-1</f>
        <v/>
      </c>
      <c r="Y377" s="313">
        <f>+Y370/U370-1</f>
        <v/>
      </c>
      <c r="Z377" s="313">
        <f>+Z370/V370-1</f>
        <v/>
      </c>
      <c r="AA377" s="313">
        <f>+AA370/W370-1</f>
        <v/>
      </c>
      <c r="AB377" s="313">
        <f>+AB370/X370-1</f>
        <v/>
      </c>
      <c r="AC377" s="313">
        <f>+AC370/Y370-1</f>
        <v/>
      </c>
      <c r="AD377" s="313">
        <f>+AD370/Z370-1</f>
        <v/>
      </c>
      <c r="AE377" s="313">
        <f>+AE370/AA370-1</f>
        <v/>
      </c>
      <c r="AF377" s="313">
        <f>+AF370/AB370-1</f>
        <v/>
      </c>
      <c r="AG377" s="313">
        <f>+AG370/AC370-1</f>
        <v/>
      </c>
      <c r="AH377" s="313">
        <f>+AH370/AD370-1</f>
        <v/>
      </c>
      <c r="AI377" s="313">
        <f>+AI370/AE370-1</f>
        <v/>
      </c>
      <c r="AJ377" s="313">
        <f>+AJ370/AF370-1</f>
        <v/>
      </c>
      <c r="AK377" s="313">
        <f>+AK370/AG370-1</f>
        <v/>
      </c>
      <c r="AL377" s="313">
        <f>+AL370/AH370-1</f>
        <v/>
      </c>
      <c r="AM377" s="313">
        <f>+AM370/AI370-1</f>
        <v/>
      </c>
      <c r="AN377" s="313">
        <f>+AN370/AJ370-1</f>
        <v/>
      </c>
      <c r="AO377" s="313">
        <f>+AO370/AK370-1</f>
        <v/>
      </c>
      <c r="AP377" s="313">
        <f>+AP370/AL370-1</f>
        <v/>
      </c>
      <c r="AQ377" s="313">
        <f>+AQ370/AM370-1</f>
        <v/>
      </c>
      <c r="AR377" s="313">
        <f>+AR370/AN370-1</f>
        <v/>
      </c>
      <c r="AS377" s="313">
        <f>+AS370/AO370-1</f>
        <v/>
      </c>
      <c r="AT377" s="313">
        <f>+AT370/AP370-1</f>
        <v/>
      </c>
      <c r="AU377" s="313">
        <f>+AU370/AQ370-1</f>
        <v/>
      </c>
      <c r="AV377" s="313">
        <f>+AV370/AR370-1</f>
        <v/>
      </c>
      <c r="AW377" s="313">
        <f>+AW370/AS370-1</f>
        <v/>
      </c>
      <c r="AX377" s="313">
        <f>+AX370/AT370-1</f>
        <v/>
      </c>
      <c r="AY377" s="313">
        <f>+AY370/AU370-1</f>
        <v/>
      </c>
      <c r="AZ377" s="313">
        <f>+AZ370/AV370-1</f>
        <v/>
      </c>
      <c r="BA377" s="313">
        <f>+BA370/AW370-1</f>
        <v/>
      </c>
      <c r="BB377" s="313">
        <f>+BB370/AX370-1</f>
        <v/>
      </c>
      <c r="BC377" s="313">
        <f>+BC370/AY370-1</f>
        <v/>
      </c>
      <c r="BD377" s="313">
        <f>+BD370/AZ370-1</f>
        <v/>
      </c>
      <c r="BE377" s="313">
        <f>+BE370/BA370-1</f>
        <v/>
      </c>
      <c r="BF377" s="313">
        <f>+BF370/BB370-1</f>
        <v/>
      </c>
      <c r="BG377" s="313">
        <f>+BG370/BC370-1</f>
        <v/>
      </c>
      <c r="BH377" s="317">
        <f>+IFERROR(BH370/BD370-1,"n/a")</f>
        <v/>
      </c>
      <c r="BI377" s="317">
        <f>+IFERROR(BI370/BE370-1,"n/a")</f>
        <v/>
      </c>
      <c r="BJ377" s="313" t="n"/>
      <c r="BK377" s="313" t="n"/>
      <c r="BL377" s="313" t="n"/>
      <c r="BM377" s="313" t="n"/>
      <c r="BN377" s="313" t="n"/>
      <c r="BO377" s="313" t="n"/>
      <c r="BP377" s="313" t="n"/>
      <c r="BQ377" s="313">
        <f>+BQ370/BP370-1</f>
        <v/>
      </c>
      <c r="BR377" s="313">
        <f>+BR370/BQ370-1</f>
        <v/>
      </c>
      <c r="BS377" s="313">
        <f>+BS370/BR370-1</f>
        <v/>
      </c>
      <c r="BT377" s="313">
        <f>+BT370/BS370-1</f>
        <v/>
      </c>
      <c r="BU377" s="313">
        <f>+BU370/BT370-1</f>
        <v/>
      </c>
      <c r="BV377" s="313">
        <f>+BV370/BU370-1</f>
        <v/>
      </c>
      <c r="BW377" s="313">
        <f>+BW370/BV370-1</f>
        <v/>
      </c>
      <c r="BX377" s="313">
        <f>+BX370/BW370-1</f>
        <v/>
      </c>
      <c r="BY377" s="313">
        <f>+BY370/BX370-1</f>
        <v/>
      </c>
      <c r="BZ377" s="313">
        <f>+BZ370/BY370-1</f>
        <v/>
      </c>
      <c r="CA377" s="313">
        <f>+CA370/BZ370-1</f>
        <v/>
      </c>
      <c r="CB377" s="313">
        <f>+CB370/CA370-1</f>
        <v/>
      </c>
      <c r="CC377" s="313">
        <f>+CC370/CB370-1</f>
        <v/>
      </c>
      <c r="CD377" s="313" t="n"/>
    </row>
    <row r="378">
      <c r="B378" s="101" t="inlineStr">
        <is>
          <t>Total ARPU</t>
        </is>
      </c>
      <c r="E378" s="57" t="n"/>
      <c r="F378" s="57" t="n"/>
      <c r="G378" s="57" t="n"/>
      <c r="H378" s="304">
        <f>+H371/D371-1</f>
        <v/>
      </c>
      <c r="I378" s="304">
        <f>+I371/E371-1</f>
        <v/>
      </c>
      <c r="J378" s="304">
        <f>+J371/F371-1</f>
        <v/>
      </c>
      <c r="K378" s="304">
        <f>+K371/G371-1</f>
        <v/>
      </c>
      <c r="L378" s="304">
        <f>+L371/H371-1</f>
        <v/>
      </c>
      <c r="M378" s="304">
        <f>+M371/I371-1</f>
        <v/>
      </c>
      <c r="N378" s="304">
        <f>+N371/J371-1</f>
        <v/>
      </c>
      <c r="O378" s="304">
        <f>+O371/K371-1</f>
        <v/>
      </c>
      <c r="P378" s="304">
        <f>+P371/L371-1</f>
        <v/>
      </c>
      <c r="Q378" s="304">
        <f>+Q371/M371-1</f>
        <v/>
      </c>
      <c r="R378" s="304">
        <f>+R371/N371-1</f>
        <v/>
      </c>
      <c r="S378" s="304">
        <f>+S371/O371-1</f>
        <v/>
      </c>
      <c r="T378" s="304">
        <f>+T371/P371-1</f>
        <v/>
      </c>
      <c r="U378" s="304">
        <f>+U371/Q371-1</f>
        <v/>
      </c>
      <c r="V378" s="304">
        <f>+V371/R371-1</f>
        <v/>
      </c>
      <c r="W378" s="304">
        <f>+W371/S371-1</f>
        <v/>
      </c>
      <c r="X378" s="304">
        <f>+X371/T371-1</f>
        <v/>
      </c>
      <c r="Y378" s="304">
        <f>+Y371/U371-1</f>
        <v/>
      </c>
      <c r="Z378" s="304">
        <f>+Z371/V371-1</f>
        <v/>
      </c>
      <c r="AA378" s="304">
        <f>+AA371/W371-1</f>
        <v/>
      </c>
      <c r="AB378" s="304">
        <f>+AB371/X371-1</f>
        <v/>
      </c>
      <c r="AC378" s="304">
        <f>+AC371/Y371-1</f>
        <v/>
      </c>
      <c r="AD378" s="304">
        <f>+AD371/Z371-1</f>
        <v/>
      </c>
      <c r="AE378" s="304">
        <f>+AE371/AA371-1</f>
        <v/>
      </c>
      <c r="AF378" s="304">
        <f>+AF371/AB371-1</f>
        <v/>
      </c>
      <c r="AG378" s="304">
        <f>+AG371/AC371-1</f>
        <v/>
      </c>
      <c r="AH378" s="304">
        <f>+AH371/AD371-1</f>
        <v/>
      </c>
      <c r="AI378" s="304">
        <f>+AI371/AE371-1</f>
        <v/>
      </c>
      <c r="AJ378" s="304">
        <f>+AJ371/AF371-1</f>
        <v/>
      </c>
      <c r="AK378" s="304">
        <f>+AK371/AG371-1</f>
        <v/>
      </c>
      <c r="AL378" s="304">
        <f>+AL371/AH371-1</f>
        <v/>
      </c>
      <c r="AM378" s="304">
        <f>+AM371/AI371-1</f>
        <v/>
      </c>
      <c r="AN378" s="304">
        <f>+AN371/AJ371-1</f>
        <v/>
      </c>
      <c r="AO378" s="304">
        <f>+AO371/AK371-1</f>
        <v/>
      </c>
      <c r="AP378" s="304">
        <f>+AP371/AL371-1</f>
        <v/>
      </c>
      <c r="AQ378" s="304">
        <f>+AQ371/AM371-1</f>
        <v/>
      </c>
      <c r="AR378" s="304">
        <f>+AR371/AN371-1</f>
        <v/>
      </c>
      <c r="AS378" s="304">
        <f>+AS371/AO371-1</f>
        <v/>
      </c>
      <c r="AT378" s="304">
        <f>+AT371/AP371-1</f>
        <v/>
      </c>
      <c r="AU378" s="304">
        <f>+AU371/AQ371-1</f>
        <v/>
      </c>
      <c r="AV378" s="304">
        <f>+AV371/AR371-1</f>
        <v/>
      </c>
      <c r="AW378" s="304">
        <f>+AW371/AS371-1</f>
        <v/>
      </c>
      <c r="AX378" s="304">
        <f>+AX371/AT371-1</f>
        <v/>
      </c>
      <c r="AY378" s="304">
        <f>+AY371/AU371-1</f>
        <v/>
      </c>
      <c r="AZ378" s="304">
        <f>+AZ371/AV371-1</f>
        <v/>
      </c>
      <c r="BA378" s="304">
        <f>+BA371/AW371-1</f>
        <v/>
      </c>
      <c r="BB378" s="304">
        <f>+BB371/AX371-1</f>
        <v/>
      </c>
      <c r="BC378" s="304">
        <f>+BC371/AY371-1</f>
        <v/>
      </c>
      <c r="BD378" s="304">
        <f>+BD371/AZ371-1</f>
        <v/>
      </c>
      <c r="BE378" s="304">
        <f>+BE371/BA371-1</f>
        <v/>
      </c>
      <c r="BF378" s="304">
        <f>+BF371/BB371-1</f>
        <v/>
      </c>
      <c r="BG378" s="304">
        <f>+BG371/BC371-1</f>
        <v/>
      </c>
      <c r="BH378" s="320">
        <f>+IFERROR(BH371/BD371-1,"n/a")</f>
        <v/>
      </c>
      <c r="BI378" s="320">
        <f>+IFERROR(BI371/BE371-1,"n/a")</f>
        <v/>
      </c>
      <c r="BJ378" s="304" t="n"/>
      <c r="BK378" s="304" t="n"/>
      <c r="BL378" s="304" t="n"/>
      <c r="BM378" s="304" t="n"/>
      <c r="BN378" s="304" t="n"/>
      <c r="BO378" s="304" t="n"/>
      <c r="BP378" s="304" t="n"/>
      <c r="BQ378" s="304">
        <f>+BQ371/BP371-1</f>
        <v/>
      </c>
      <c r="BR378" s="304">
        <f>+BR371/BQ371-1</f>
        <v/>
      </c>
      <c r="BS378" s="304">
        <f>+BS371/BR371-1</f>
        <v/>
      </c>
      <c r="BT378" s="304">
        <f>+BT371/BS371-1</f>
        <v/>
      </c>
      <c r="BU378" s="304">
        <f>+BU371/BT371-1</f>
        <v/>
      </c>
      <c r="BV378" s="304">
        <f>+BV371/BU371-1</f>
        <v/>
      </c>
      <c r="BW378" s="304">
        <f>+BW371/BV371-1</f>
        <v/>
      </c>
      <c r="BX378" s="304">
        <f>+BX371/BW371-1</f>
        <v/>
      </c>
      <c r="BY378" s="304">
        <f>+BY371/BX371-1</f>
        <v/>
      </c>
      <c r="BZ378" s="304">
        <f>+BZ371/BY371-1</f>
        <v/>
      </c>
      <c r="CA378" s="304">
        <f>+CA371/BZ371-1</f>
        <v/>
      </c>
      <c r="CB378" s="304">
        <f>+CB371/CA371-1</f>
        <v/>
      </c>
      <c r="CC378" s="304">
        <f>+CC371/CB371-1</f>
        <v/>
      </c>
      <c r="CD378" s="304" t="n"/>
    </row>
    <row r="379">
      <c r="B379" s="101" t="n"/>
      <c r="E379" s="57" t="n"/>
      <c r="F379" s="57" t="n"/>
      <c r="G379" s="57" t="n"/>
      <c r="H379" s="304" t="n"/>
      <c r="I379" s="304" t="n"/>
      <c r="J379" s="304" t="n"/>
      <c r="K379" s="304" t="n"/>
      <c r="L379" s="304" t="n"/>
      <c r="M379" s="304" t="n"/>
      <c r="N379" s="304" t="n"/>
      <c r="O379" s="304" t="n"/>
      <c r="P379" s="304" t="n"/>
      <c r="Q379" s="304" t="n"/>
      <c r="R379" s="304" t="n"/>
      <c r="S379" s="304" t="n"/>
      <c r="T379" s="304" t="n"/>
      <c r="U379" s="304" t="n"/>
      <c r="V379" s="304" t="n"/>
      <c r="W379" s="304" t="n"/>
      <c r="X379" s="304" t="n"/>
      <c r="Y379" s="304" t="n"/>
      <c r="Z379" s="304" t="n"/>
      <c r="AA379" s="304" t="n"/>
      <c r="AB379" s="304" t="n"/>
      <c r="AC379" s="304" t="n"/>
      <c r="AD379" s="304" t="n"/>
      <c r="AE379" s="304" t="n"/>
      <c r="AF379" s="304" t="n"/>
      <c r="AG379" s="304" t="n"/>
      <c r="AH379" s="304" t="n"/>
      <c r="AI379" s="304" t="n"/>
      <c r="AJ379" s="304" t="n"/>
      <c r="AK379" s="304" t="n"/>
      <c r="AL379" s="304" t="n"/>
      <c r="AM379" s="304" t="n"/>
      <c r="AN379" s="304" t="n"/>
      <c r="AO379" s="304" t="n"/>
      <c r="AP379" s="304" t="n"/>
      <c r="AQ379" s="304" t="n"/>
      <c r="AR379" s="304" t="n"/>
      <c r="AS379" s="304" t="n"/>
      <c r="AT379" s="304" t="n"/>
      <c r="AU379" s="304" t="n"/>
      <c r="AV379" s="304" t="n"/>
      <c r="AW379" s="304" t="n"/>
      <c r="AX379" s="304" t="n"/>
      <c r="AY379" s="304" t="n"/>
      <c r="AZ379" s="304" t="n"/>
      <c r="BA379" s="304" t="n"/>
      <c r="BB379" s="304" t="n"/>
      <c r="BC379" s="304" t="n"/>
      <c r="BD379" s="304" t="n"/>
      <c r="BE379" s="304" t="n"/>
      <c r="BF379" s="304" t="n"/>
      <c r="BG379" s="304" t="n"/>
      <c r="BH379" s="304" t="n"/>
      <c r="BI379" s="304" t="n"/>
      <c r="BJ379" s="304" t="n"/>
      <c r="BK379" s="304" t="n"/>
      <c r="BL379" s="304" t="n"/>
      <c r="BM379" s="304" t="n"/>
      <c r="BN379" s="304" t="n"/>
      <c r="BO379" s="304" t="n"/>
      <c r="BP379" s="304" t="n"/>
      <c r="BQ379" s="304" t="n"/>
      <c r="BR379" s="304" t="n"/>
      <c r="BS379" s="304" t="n"/>
      <c r="BT379" s="304" t="n"/>
      <c r="BU379" s="304" t="n"/>
      <c r="BV379" s="304" t="n"/>
      <c r="BW379" s="304" t="n"/>
      <c r="BX379" s="304" t="n"/>
      <c r="BY379" s="304" t="n"/>
      <c r="BZ379" s="304" t="n"/>
      <c r="CA379" s="68" t="n"/>
      <c r="CB379" s="68" t="n"/>
      <c r="CC379" s="68" t="n"/>
      <c r="CD379" s="68" t="n"/>
    </row>
    <row r="380">
      <c r="B380" s="54" t="inlineStr">
        <is>
          <t>Core FB Advertising ARPU (Advertising Revenue / Core FB MAUs)</t>
        </is>
      </c>
      <c r="E380" s="57" t="n"/>
      <c r="F380" s="57" t="n"/>
      <c r="G380" s="57" t="n"/>
      <c r="H380" s="304" t="n"/>
      <c r="I380" s="304" t="n"/>
      <c r="J380" s="304" t="n"/>
      <c r="K380" s="304" t="n"/>
      <c r="L380" s="304" t="n"/>
      <c r="M380" s="304" t="n"/>
      <c r="N380" s="304" t="n"/>
      <c r="O380" s="304" t="n"/>
      <c r="P380" s="304" t="n"/>
      <c r="Q380" s="304" t="n"/>
      <c r="R380" s="304" t="n"/>
      <c r="S380" s="304" t="n"/>
      <c r="T380" s="304" t="n"/>
      <c r="U380" s="304" t="n"/>
      <c r="V380" s="304" t="n"/>
      <c r="W380" s="304" t="n"/>
      <c r="X380" s="304" t="n"/>
      <c r="Y380" s="304" t="n"/>
      <c r="Z380" s="304" t="n"/>
      <c r="AA380" s="304" t="n"/>
      <c r="AB380" s="304" t="n"/>
      <c r="AC380" s="304" t="n"/>
      <c r="AD380" s="304" t="n"/>
      <c r="AE380" s="304" t="n"/>
      <c r="AF380" s="304" t="n"/>
      <c r="AG380" s="304" t="n"/>
      <c r="AH380" s="304" t="n"/>
      <c r="AI380" s="304" t="n"/>
      <c r="AJ380" s="304" t="n"/>
      <c r="AK380" s="304" t="n"/>
      <c r="AL380" s="304" t="n"/>
      <c r="AM380" s="304" t="n"/>
      <c r="AN380" s="304" t="n"/>
      <c r="AO380" s="304" t="n"/>
      <c r="AP380" s="304" t="n"/>
      <c r="AQ380" s="304" t="n"/>
      <c r="AR380" s="304" t="n"/>
      <c r="AS380" s="304" t="n"/>
      <c r="AT380" s="304" t="n"/>
      <c r="AU380" s="304" t="n"/>
      <c r="AV380" s="304" t="n"/>
      <c r="AW380" s="304" t="n"/>
      <c r="AX380" s="304" t="n"/>
      <c r="AY380" s="304" t="n"/>
      <c r="AZ380" s="304" t="n"/>
      <c r="BA380" s="304" t="n"/>
      <c r="BB380" s="304" t="n"/>
      <c r="BC380" s="304" t="n"/>
      <c r="BD380" s="304" t="n"/>
      <c r="BE380" s="304" t="n"/>
      <c r="BF380" s="304" t="n"/>
      <c r="BG380" s="304" t="n"/>
      <c r="BH380" s="304" t="n"/>
      <c r="BI380" s="304" t="n"/>
      <c r="BJ380" s="304" t="n"/>
      <c r="BK380" s="304" t="n"/>
      <c r="BL380" s="304" t="n"/>
      <c r="BM380" s="304" t="n"/>
      <c r="BN380" s="304" t="n"/>
      <c r="BO380" s="304" t="n"/>
      <c r="BP380" s="304" t="n"/>
      <c r="BQ380" s="304" t="n"/>
      <c r="BR380" s="304" t="n"/>
      <c r="BS380" s="304" t="n"/>
      <c r="BT380" s="304" t="n"/>
      <c r="BU380" s="304" t="n"/>
      <c r="BV380" s="304" t="n"/>
      <c r="BW380" s="304" t="n"/>
      <c r="BX380" s="304" t="n"/>
      <c r="BY380" s="304" t="n"/>
      <c r="BZ380" s="304" t="n"/>
      <c r="CA380" s="68" t="n"/>
      <c r="CB380" s="68" t="n"/>
      <c r="CC380" s="68" t="n"/>
      <c r="CD380" s="68" t="n"/>
    </row>
    <row r="381">
      <c r="B381" t="inlineStr">
        <is>
          <t>US &amp; Canada</t>
        </is>
      </c>
      <c r="D381" s="56">
        <f>+D252/AVERAGE(BO308,D308)</f>
        <v/>
      </c>
      <c r="E381" s="56">
        <f>+E252/AVERAGE(D308:E308)</f>
        <v/>
      </c>
      <c r="F381" s="56">
        <f>+F252/AVERAGE(E308:F308)</f>
        <v/>
      </c>
      <c r="G381" s="56">
        <f>+G252/AVERAGE(F308:G308)</f>
        <v/>
      </c>
      <c r="H381" s="56">
        <f>+H252/AVERAGE(G308:H308)</f>
        <v/>
      </c>
      <c r="I381" s="56">
        <f>+I252/AVERAGE(H308:I308)</f>
        <v/>
      </c>
      <c r="J381" s="56">
        <f>+J252/AVERAGE(I308:J308)</f>
        <v/>
      </c>
      <c r="K381" s="56">
        <f>+K252/AVERAGE(J308:K308)</f>
        <v/>
      </c>
      <c r="L381" s="56">
        <f>+L252/AVERAGE(K308:L308)</f>
        <v/>
      </c>
      <c r="M381" s="56">
        <f>+M252/AVERAGE(L308:M308)</f>
        <v/>
      </c>
      <c r="N381" s="56">
        <f>+N252/AVERAGE(M308:N308)</f>
        <v/>
      </c>
      <c r="O381" s="56">
        <f>+O252/AVERAGE(N308:O308)</f>
        <v/>
      </c>
      <c r="P381" s="56">
        <f>+P252/AVERAGE(O308:P308)</f>
        <v/>
      </c>
      <c r="Q381" s="56">
        <f>+Q252/AVERAGE(P308:Q308)</f>
        <v/>
      </c>
      <c r="R381" s="56">
        <f>+R252/AVERAGE(Q308:R308)</f>
        <v/>
      </c>
      <c r="S381" s="56">
        <f>+S252/AVERAGE(R308:S308)</f>
        <v/>
      </c>
      <c r="T381" s="56">
        <f>+T252/AVERAGE(S308:T308)</f>
        <v/>
      </c>
      <c r="U381" s="56">
        <f>+U252/AVERAGE(T308:U308)</f>
        <v/>
      </c>
      <c r="V381" s="56">
        <f>+V252/AVERAGE(U308:V308)</f>
        <v/>
      </c>
      <c r="W381" s="56">
        <f>+W252/AVERAGE(V308:W308)</f>
        <v/>
      </c>
      <c r="X381" s="56">
        <f>+X252/AVERAGE(W308:X308)</f>
        <v/>
      </c>
      <c r="Y381" s="56">
        <f>+Y252/AVERAGE(X308:Y308)</f>
        <v/>
      </c>
      <c r="Z381" s="56">
        <f>+Z252/AVERAGE(Y308:Z308)</f>
        <v/>
      </c>
      <c r="AA381" s="56">
        <f>+AA252/AVERAGE(Z308:AA308)</f>
        <v/>
      </c>
      <c r="AB381" s="56">
        <f>+AB252/AVERAGE(AA308:AB308)</f>
        <v/>
      </c>
      <c r="AC381" s="56">
        <f>+AC252/AVERAGE(AB308:AC308)</f>
        <v/>
      </c>
      <c r="AD381" s="56">
        <f>+AD252/AVERAGE(AC308:AD308)</f>
        <v/>
      </c>
      <c r="AE381" s="56">
        <f>+AE252/AVERAGE(AD308:AE308)</f>
        <v/>
      </c>
      <c r="AF381" s="56">
        <f>+AF252/AVERAGE(AE308:AF308)</f>
        <v/>
      </c>
      <c r="AG381" s="56">
        <f>+AG252/AVERAGE(AF308:AG308)</f>
        <v/>
      </c>
      <c r="AH381" s="56">
        <f>+AH252/AVERAGE(AG308:AH308)</f>
        <v/>
      </c>
      <c r="AI381" s="56">
        <f>+AI252/AVERAGE(AH308:AI308)</f>
        <v/>
      </c>
      <c r="AJ381" s="56">
        <f>+AJ252/AVERAGE(AI308:AJ308)</f>
        <v/>
      </c>
      <c r="AK381" s="56">
        <f>+AK252/AVERAGE(AJ308:AK308)</f>
        <v/>
      </c>
      <c r="AL381" s="56">
        <f>+AL252/AVERAGE(AK308:AL308)</f>
        <v/>
      </c>
      <c r="AM381" s="56">
        <f>+AM252/AVERAGE(AL308:AM308)</f>
        <v/>
      </c>
      <c r="AN381" s="56">
        <f>+AN252/AVERAGE(AM308:AN308)</f>
        <v/>
      </c>
      <c r="AO381" s="56">
        <f>+AO252/AVERAGE(AN308:AO308)</f>
        <v/>
      </c>
      <c r="AP381" s="56">
        <f>+AP252/AVERAGE(AO308:AP308)</f>
        <v/>
      </c>
      <c r="AQ381" s="56">
        <f>+AQ252/AVERAGE(AP308:AQ308)</f>
        <v/>
      </c>
      <c r="AR381" s="56">
        <f>+AR252/AVERAGE(AQ308:AR308)</f>
        <v/>
      </c>
      <c r="AS381" s="56">
        <f>+AS252/AVERAGE(AR308:AS308)</f>
        <v/>
      </c>
      <c r="AT381" s="56">
        <f>+AT252/AVERAGE(AS308:AT308)</f>
        <v/>
      </c>
      <c r="AU381" s="56">
        <f>+AU252/AVERAGE(AT308:AU308)</f>
        <v/>
      </c>
      <c r="AV381" s="56">
        <f>+AV252/AVERAGE(AU308:AV308)</f>
        <v/>
      </c>
      <c r="AW381" s="56">
        <f>+AW252/AVERAGE(AV308:AW308)</f>
        <v/>
      </c>
      <c r="AX381" s="56">
        <f>+AX252/AVERAGE(AW308:AX308)</f>
        <v/>
      </c>
      <c r="AY381" s="56">
        <f>+AY252/AVERAGE(AX308:AY308)</f>
        <v/>
      </c>
      <c r="AZ381" s="56">
        <f>+AZ252/AVERAGE(AY308:AZ308)</f>
        <v/>
      </c>
      <c r="BA381" s="56">
        <f>+BA252/AVERAGE(AZ308:BA308)</f>
        <v/>
      </c>
      <c r="BB381" s="56">
        <f>+BB252/AVERAGE(BA308:BB308)</f>
        <v/>
      </c>
      <c r="BC381" s="56">
        <f>+BC252/AVERAGE(BB308:BC308)</f>
        <v/>
      </c>
      <c r="BD381" s="56">
        <f>+BD252/AVERAGE(BC308:BD308)</f>
        <v/>
      </c>
      <c r="BE381" s="56">
        <f>+BE252/AVERAGE(BD308:BE308)</f>
        <v/>
      </c>
      <c r="BF381" s="56">
        <f>+BF252/AVERAGE(BE308:BF308)</f>
        <v/>
      </c>
      <c r="BG381" s="56">
        <f>+BG252/AVERAGE(BF308:BG308)</f>
        <v/>
      </c>
      <c r="BH381" s="217">
        <f>+IFERROR(BH252/((BH308+BG308)/2),"n/a")</f>
        <v/>
      </c>
      <c r="BI381" s="217">
        <f>+IFERROR(BI252/((BI308+BH308)/2),"n/a")</f>
        <v/>
      </c>
      <c r="BJ381" s="56" t="n"/>
      <c r="BK381" s="56" t="n"/>
      <c r="BL381" s="304" t="n"/>
      <c r="BM381" s="304" t="n"/>
      <c r="BN381" s="304" t="n"/>
      <c r="BO381" s="304" t="n"/>
      <c r="BP381" s="56">
        <f>+SUM(D381:G381)</f>
        <v/>
      </c>
      <c r="BQ381" s="56">
        <f>+SUM(H381:K381)</f>
        <v/>
      </c>
      <c r="BR381" s="56">
        <f>+SUM(L381:O381)</f>
        <v/>
      </c>
      <c r="BS381" s="56">
        <f>+SUM(P381:S381)</f>
        <v/>
      </c>
      <c r="BT381" s="56">
        <f>+SUM(T381:W381)</f>
        <v/>
      </c>
      <c r="BU381" s="56">
        <f>+SUM(X381:AA381)</f>
        <v/>
      </c>
      <c r="BV381" s="56">
        <f>+SUM(AB381:AE381)</f>
        <v/>
      </c>
      <c r="BW381" s="56">
        <f>+SUM(AF381:AI381)</f>
        <v/>
      </c>
      <c r="BX381" s="56">
        <f>+SUM(AJ381:AM381)</f>
        <v/>
      </c>
      <c r="BY381" s="56">
        <f>+SUM(AN381:AQ381)</f>
        <v/>
      </c>
      <c r="BZ381" s="56">
        <f>+SUM(AR381:AU381)</f>
        <v/>
      </c>
      <c r="CA381" s="56">
        <f>+SUM(AV381:AY381)</f>
        <v/>
      </c>
      <c r="CB381" s="56">
        <f>+SUM(AZ381:BC381)</f>
        <v/>
      </c>
      <c r="CC381" s="56">
        <f>+SUM(BD381:BG381)</f>
        <v/>
      </c>
      <c r="CD381" s="56" t="n"/>
    </row>
    <row r="382">
      <c r="B382" t="inlineStr">
        <is>
          <t>Europe</t>
        </is>
      </c>
      <c r="D382" s="56">
        <f>+D253/AVERAGE(BO309,D309)</f>
        <v/>
      </c>
      <c r="E382" s="56">
        <f>+E253/AVERAGE(D309:E309)</f>
        <v/>
      </c>
      <c r="F382" s="56">
        <f>+F253/AVERAGE(E309:F309)</f>
        <v/>
      </c>
      <c r="G382" s="56">
        <f>+G253/AVERAGE(F309:G309)</f>
        <v/>
      </c>
      <c r="H382" s="56">
        <f>+H253/AVERAGE(G309:H309)</f>
        <v/>
      </c>
      <c r="I382" s="56">
        <f>+I253/AVERAGE(H309:I309)</f>
        <v/>
      </c>
      <c r="J382" s="56">
        <f>+J253/AVERAGE(I309:J309)</f>
        <v/>
      </c>
      <c r="K382" s="56">
        <f>+K253/AVERAGE(J309:K309)</f>
        <v/>
      </c>
      <c r="L382" s="56">
        <f>+L253/AVERAGE(K309:L309)</f>
        <v/>
      </c>
      <c r="M382" s="56">
        <f>+M253/AVERAGE(L309:M309)</f>
        <v/>
      </c>
      <c r="N382" s="56">
        <f>+N253/AVERAGE(M309:N309)</f>
        <v/>
      </c>
      <c r="O382" s="56">
        <f>+O253/AVERAGE(N309:O309)</f>
        <v/>
      </c>
      <c r="P382" s="56">
        <f>+P253/AVERAGE(O309:P309)</f>
        <v/>
      </c>
      <c r="Q382" s="56">
        <f>+Q253/AVERAGE(P309:Q309)</f>
        <v/>
      </c>
      <c r="R382" s="56">
        <f>+R253/AVERAGE(Q309:R309)</f>
        <v/>
      </c>
      <c r="S382" s="56">
        <f>+S253/AVERAGE(R309:S309)</f>
        <v/>
      </c>
      <c r="T382" s="56">
        <f>+T253/AVERAGE(S309:T309)</f>
        <v/>
      </c>
      <c r="U382" s="56">
        <f>+U253/AVERAGE(T309:U309)</f>
        <v/>
      </c>
      <c r="V382" s="56">
        <f>+V253/AVERAGE(U309:V309)</f>
        <v/>
      </c>
      <c r="W382" s="56">
        <f>+W253/AVERAGE(V309:W309)</f>
        <v/>
      </c>
      <c r="X382" s="56">
        <f>+X253/AVERAGE(W309:X309)</f>
        <v/>
      </c>
      <c r="Y382" s="56">
        <f>+Y253/AVERAGE(X309:Y309)</f>
        <v/>
      </c>
      <c r="Z382" s="56">
        <f>+Z253/AVERAGE(Y309:Z309)</f>
        <v/>
      </c>
      <c r="AA382" s="56">
        <f>+AA253/AVERAGE(Z309:AA309)</f>
        <v/>
      </c>
      <c r="AB382" s="56">
        <f>+AB253/AVERAGE(AA309:AB309)</f>
        <v/>
      </c>
      <c r="AC382" s="56">
        <f>+AC253/AVERAGE(AB309:AC309)</f>
        <v/>
      </c>
      <c r="AD382" s="56">
        <f>+AD253/AVERAGE(AC309:AD309)</f>
        <v/>
      </c>
      <c r="AE382" s="56">
        <f>+AE253/AVERAGE(AD309:AE309)</f>
        <v/>
      </c>
      <c r="AF382" s="56">
        <f>+AF253/AVERAGE(AE309:AF309)</f>
        <v/>
      </c>
      <c r="AG382" s="56">
        <f>+AG253/AVERAGE(AF309:AG309)</f>
        <v/>
      </c>
      <c r="AH382" s="56">
        <f>+AH253/AVERAGE(AG309:AH309)</f>
        <v/>
      </c>
      <c r="AI382" s="56">
        <f>+AI253/AVERAGE(AH309:AI309)</f>
        <v/>
      </c>
      <c r="AJ382" s="56">
        <f>+AJ253/AVERAGE(AI309:AJ309)</f>
        <v/>
      </c>
      <c r="AK382" s="56">
        <f>+AK253/AVERAGE(AJ309:AK309)</f>
        <v/>
      </c>
      <c r="AL382" s="56">
        <f>+AL253/AVERAGE(AK309:AL309)</f>
        <v/>
      </c>
      <c r="AM382" s="56">
        <f>+AM253/AVERAGE(AL309:AM309)</f>
        <v/>
      </c>
      <c r="AN382" s="56">
        <f>+AN253/AVERAGE(AM309:AN309)</f>
        <v/>
      </c>
      <c r="AO382" s="56">
        <f>+AO253/AVERAGE(AN309:AO309)</f>
        <v/>
      </c>
      <c r="AP382" s="56">
        <f>+AP253/AVERAGE(AO309:AP309)</f>
        <v/>
      </c>
      <c r="AQ382" s="56">
        <f>+AQ253/AVERAGE(AP309:AQ309)</f>
        <v/>
      </c>
      <c r="AR382" s="56">
        <f>+AR253/AVERAGE(AQ309:AR309)</f>
        <v/>
      </c>
      <c r="AS382" s="56">
        <f>+AS253/AVERAGE(AR309:AS309)</f>
        <v/>
      </c>
      <c r="AT382" s="56">
        <f>+AT253/AVERAGE(AS309:AT309)</f>
        <v/>
      </c>
      <c r="AU382" s="56">
        <f>+AU253/AVERAGE(AT309:AU309)</f>
        <v/>
      </c>
      <c r="AV382" s="56">
        <f>+AV253/AVERAGE(AU309:AV309)</f>
        <v/>
      </c>
      <c r="AW382" s="56">
        <f>+AW253/AVERAGE(AV309:AW309)</f>
        <v/>
      </c>
      <c r="AX382" s="56">
        <f>+AX253/AVERAGE(AW309:AX309)</f>
        <v/>
      </c>
      <c r="AY382" s="56">
        <f>+AY253/AVERAGE(AX309:AY309)</f>
        <v/>
      </c>
      <c r="AZ382" s="56">
        <f>+AZ253/AVERAGE(AY309:AZ309)</f>
        <v/>
      </c>
      <c r="BA382" s="56">
        <f>+BA253/AVERAGE(AZ309:BA309)</f>
        <v/>
      </c>
      <c r="BB382" s="56">
        <f>+BB253/AVERAGE(BA309:BB309)</f>
        <v/>
      </c>
      <c r="BC382" s="56">
        <f>+BC253/AVERAGE(BB309:BC309)</f>
        <v/>
      </c>
      <c r="BD382" s="56">
        <f>+BD253/AVERAGE(BC309:BD309)</f>
        <v/>
      </c>
      <c r="BE382" s="56">
        <f>+BE253/AVERAGE(BD309:BE309)</f>
        <v/>
      </c>
      <c r="BF382" s="56">
        <f>+BF253/AVERAGE(BE309:BF309)</f>
        <v/>
      </c>
      <c r="BG382" s="56">
        <f>+BG253/AVERAGE(BF309:BG309)</f>
        <v/>
      </c>
      <c r="BH382" s="217">
        <f>+IFERROR(BH253/((BH309+BG309)/2),"n/a")</f>
        <v/>
      </c>
      <c r="BI382" s="217">
        <f>+IFERROR(BI253/((BI309+BH309)/2),"n/a")</f>
        <v/>
      </c>
      <c r="BJ382" s="56" t="n"/>
      <c r="BK382" s="56" t="n"/>
      <c r="BL382" s="304" t="n"/>
      <c r="BM382" s="304" t="n"/>
      <c r="BN382" s="304" t="n"/>
      <c r="BO382" s="304" t="n"/>
      <c r="BP382" s="56">
        <f>+SUM(D382:G382)</f>
        <v/>
      </c>
      <c r="BQ382" s="56">
        <f>+SUM(H382:K382)</f>
        <v/>
      </c>
      <c r="BR382" s="56">
        <f>+SUM(L382:O382)</f>
        <v/>
      </c>
      <c r="BS382" s="56">
        <f>+SUM(P382:S382)</f>
        <v/>
      </c>
      <c r="BT382" s="56">
        <f>+SUM(T382:W382)</f>
        <v/>
      </c>
      <c r="BU382" s="56">
        <f>+SUM(X382:AA382)</f>
        <v/>
      </c>
      <c r="BV382" s="56">
        <f>+SUM(AB382:AE382)</f>
        <v/>
      </c>
      <c r="BW382" s="56">
        <f>+SUM(AF382:AI382)</f>
        <v/>
      </c>
      <c r="BX382" s="56">
        <f>+SUM(AJ382:AM382)</f>
        <v/>
      </c>
      <c r="BY382" s="56">
        <f>+SUM(AN382:AQ382)</f>
        <v/>
      </c>
      <c r="BZ382" s="56">
        <f>+SUM(AR382:AU382)</f>
        <v/>
      </c>
      <c r="CA382" s="56">
        <f>+SUM(AV382:AY382)</f>
        <v/>
      </c>
      <c r="CB382" s="56">
        <f>+SUM(AZ382:BC382)</f>
        <v/>
      </c>
      <c r="CC382" s="56">
        <f>+SUM(BD382:BG382)</f>
        <v/>
      </c>
      <c r="CD382" s="56" t="n"/>
    </row>
    <row r="383">
      <c r="B383" t="inlineStr">
        <is>
          <t>Asia-Pacific</t>
        </is>
      </c>
      <c r="D383" s="56">
        <f>+D254/AVERAGE(BO310,D310)</f>
        <v/>
      </c>
      <c r="E383" s="56">
        <f>+E254/AVERAGE(D310:E310)</f>
        <v/>
      </c>
      <c r="F383" s="56">
        <f>+F254/AVERAGE(E310:F310)</f>
        <v/>
      </c>
      <c r="G383" s="56">
        <f>+G254/AVERAGE(F310:G310)</f>
        <v/>
      </c>
      <c r="H383" s="56">
        <f>+H254/AVERAGE(G310:H310)</f>
        <v/>
      </c>
      <c r="I383" s="56">
        <f>+I254/AVERAGE(H310:I310)</f>
        <v/>
      </c>
      <c r="J383" s="56">
        <f>+J254/AVERAGE(I310:J310)</f>
        <v/>
      </c>
      <c r="K383" s="56">
        <f>+K254/AVERAGE(J310:K310)</f>
        <v/>
      </c>
      <c r="L383" s="56">
        <f>+L254/AVERAGE(K310:L310)</f>
        <v/>
      </c>
      <c r="M383" s="56">
        <f>+M254/AVERAGE(L310:M310)</f>
        <v/>
      </c>
      <c r="N383" s="56">
        <f>+N254/AVERAGE(M310:N310)</f>
        <v/>
      </c>
      <c r="O383" s="56">
        <f>+O254/AVERAGE(N310:O310)</f>
        <v/>
      </c>
      <c r="P383" s="56">
        <f>+P254/AVERAGE(O310:P310)</f>
        <v/>
      </c>
      <c r="Q383" s="56">
        <f>+Q254/AVERAGE(P310:Q310)</f>
        <v/>
      </c>
      <c r="R383" s="56">
        <f>+R254/AVERAGE(Q310:R310)</f>
        <v/>
      </c>
      <c r="S383" s="56">
        <f>+S254/AVERAGE(R310:S310)</f>
        <v/>
      </c>
      <c r="T383" s="56">
        <f>+T254/AVERAGE(S310:T310)</f>
        <v/>
      </c>
      <c r="U383" s="56">
        <f>+U254/AVERAGE(T310:U310)</f>
        <v/>
      </c>
      <c r="V383" s="56">
        <f>+V254/AVERAGE(U310:V310)</f>
        <v/>
      </c>
      <c r="W383" s="56">
        <f>+W254/AVERAGE(V310:W310)</f>
        <v/>
      </c>
      <c r="X383" s="56">
        <f>+X254/AVERAGE(W310:X310)</f>
        <v/>
      </c>
      <c r="Y383" s="56">
        <f>+Y254/AVERAGE(X310:Y310)</f>
        <v/>
      </c>
      <c r="Z383" s="56">
        <f>+Z254/AVERAGE(Y310:Z310)</f>
        <v/>
      </c>
      <c r="AA383" s="56">
        <f>+AA254/AVERAGE(Z310:AA310)</f>
        <v/>
      </c>
      <c r="AB383" s="56">
        <f>+AB254/AVERAGE(AA310:AB310)</f>
        <v/>
      </c>
      <c r="AC383" s="56">
        <f>+AC254/AVERAGE(AB310:AC310)</f>
        <v/>
      </c>
      <c r="AD383" s="56">
        <f>+AD254/AVERAGE(AC310:AD310)</f>
        <v/>
      </c>
      <c r="AE383" s="56">
        <f>+AE254/AVERAGE(AD310:AE310)</f>
        <v/>
      </c>
      <c r="AF383" s="56">
        <f>+AF254/AVERAGE(AE310:AF310)</f>
        <v/>
      </c>
      <c r="AG383" s="56">
        <f>+AG254/AVERAGE(AF310:AG310)</f>
        <v/>
      </c>
      <c r="AH383" s="56">
        <f>+AH254/AVERAGE(AG310:AH310)</f>
        <v/>
      </c>
      <c r="AI383" s="56">
        <f>+AI254/AVERAGE(AH310:AI310)</f>
        <v/>
      </c>
      <c r="AJ383" s="56">
        <f>+AJ254/AVERAGE(AI310:AJ310)</f>
        <v/>
      </c>
      <c r="AK383" s="56">
        <f>+AK254/AVERAGE(AJ310:AK310)</f>
        <v/>
      </c>
      <c r="AL383" s="56">
        <f>+AL254/AVERAGE(AK310:AL310)</f>
        <v/>
      </c>
      <c r="AM383" s="56">
        <f>+AM254/AVERAGE(AL310:AM310)</f>
        <v/>
      </c>
      <c r="AN383" s="56">
        <f>+AN254/AVERAGE(AM310:AN310)</f>
        <v/>
      </c>
      <c r="AO383" s="56">
        <f>+AO254/AVERAGE(AN310:AO310)</f>
        <v/>
      </c>
      <c r="AP383" s="56">
        <f>+AP254/AVERAGE(AO310:AP310)</f>
        <v/>
      </c>
      <c r="AQ383" s="56">
        <f>+AQ254/AVERAGE(AP310:AQ310)</f>
        <v/>
      </c>
      <c r="AR383" s="56">
        <f>+AR254/AVERAGE(AQ310:AR310)</f>
        <v/>
      </c>
      <c r="AS383" s="56">
        <f>+AS254/AVERAGE(AR310:AS310)</f>
        <v/>
      </c>
      <c r="AT383" s="56">
        <f>+AT254/AVERAGE(AS310:AT310)</f>
        <v/>
      </c>
      <c r="AU383" s="56">
        <f>+AU254/AVERAGE(AT310:AU310)</f>
        <v/>
      </c>
      <c r="AV383" s="56">
        <f>+AV254/AVERAGE(AU310:AV310)</f>
        <v/>
      </c>
      <c r="AW383" s="56">
        <f>+AW254/AVERAGE(AV310:AW310)</f>
        <v/>
      </c>
      <c r="AX383" s="56">
        <f>+AX254/AVERAGE(AW310:AX310)</f>
        <v/>
      </c>
      <c r="AY383" s="56">
        <f>+AY254/AVERAGE(AX310:AY310)</f>
        <v/>
      </c>
      <c r="AZ383" s="56">
        <f>+AZ254/AVERAGE(AY310:AZ310)</f>
        <v/>
      </c>
      <c r="BA383" s="56">
        <f>+BA254/AVERAGE(AZ310:BA310)</f>
        <v/>
      </c>
      <c r="BB383" s="56">
        <f>+BB254/AVERAGE(BA310:BB310)</f>
        <v/>
      </c>
      <c r="BC383" s="56">
        <f>+BC254/AVERAGE(BB310:BC310)</f>
        <v/>
      </c>
      <c r="BD383" s="56">
        <f>+BD254/AVERAGE(BC310:BD310)</f>
        <v/>
      </c>
      <c r="BE383" s="56">
        <f>+BE254/AVERAGE(BD310:BE310)</f>
        <v/>
      </c>
      <c r="BF383" s="56">
        <f>+BF254/AVERAGE(BE310:BF310)</f>
        <v/>
      </c>
      <c r="BG383" s="56">
        <f>+BG254/AVERAGE(BF310:BG310)</f>
        <v/>
      </c>
      <c r="BH383" s="217">
        <f>+IFERROR(BH254/((BH310+BG310)/2),"n/a")</f>
        <v/>
      </c>
      <c r="BI383" s="217">
        <f>+IFERROR(BI254/((BI310+BH310)/2),"n/a")</f>
        <v/>
      </c>
      <c r="BJ383" s="56" t="n"/>
      <c r="BK383" s="56" t="n"/>
      <c r="BL383" s="304" t="n"/>
      <c r="BM383" s="304" t="n"/>
      <c r="BN383" s="304" t="n"/>
      <c r="BO383" s="304" t="n"/>
      <c r="BP383" s="56">
        <f>+SUM(D383:G383)</f>
        <v/>
      </c>
      <c r="BQ383" s="56">
        <f>+SUM(H383:K383)</f>
        <v/>
      </c>
      <c r="BR383" s="56">
        <f>+SUM(L383:O383)</f>
        <v/>
      </c>
      <c r="BS383" s="56">
        <f>+SUM(P383:S383)</f>
        <v/>
      </c>
      <c r="BT383" s="56">
        <f>+SUM(T383:W383)</f>
        <v/>
      </c>
      <c r="BU383" s="56">
        <f>+SUM(X383:AA383)</f>
        <v/>
      </c>
      <c r="BV383" s="56">
        <f>+SUM(AB383:AE383)</f>
        <v/>
      </c>
      <c r="BW383" s="56">
        <f>+SUM(AF383:AI383)</f>
        <v/>
      </c>
      <c r="BX383" s="56">
        <f>+SUM(AJ383:AM383)</f>
        <v/>
      </c>
      <c r="BY383" s="56">
        <f>+SUM(AN383:AQ383)</f>
        <v/>
      </c>
      <c r="BZ383" s="56">
        <f>+SUM(AR383:AU383)</f>
        <v/>
      </c>
      <c r="CA383" s="56">
        <f>+SUM(AV383:AY383)</f>
        <v/>
      </c>
      <c r="CB383" s="56">
        <f>+SUM(AZ383:BC383)</f>
        <v/>
      </c>
      <c r="CC383" s="56">
        <f>+SUM(BD383:BG383)</f>
        <v/>
      </c>
      <c r="CD383" s="56" t="n"/>
    </row>
    <row r="384" ht="13.5" customHeight="1">
      <c r="B384" t="inlineStr">
        <is>
          <t>Rest of World</t>
        </is>
      </c>
      <c r="D384" s="69">
        <f>+D255/AVERAGE(BO311,D311)</f>
        <v/>
      </c>
      <c r="E384" s="69">
        <f>+E255/AVERAGE(D311:E311)</f>
        <v/>
      </c>
      <c r="F384" s="69">
        <f>+F255/AVERAGE(E311:F311)</f>
        <v/>
      </c>
      <c r="G384" s="69">
        <f>+G255/AVERAGE(F311:G311)</f>
        <v/>
      </c>
      <c r="H384" s="69">
        <f>+H255/AVERAGE(G311:H311)</f>
        <v/>
      </c>
      <c r="I384" s="69">
        <f>+I255/AVERAGE(H311:I311)</f>
        <v/>
      </c>
      <c r="J384" s="69">
        <f>+J255/AVERAGE(I311:J311)</f>
        <v/>
      </c>
      <c r="K384" s="69">
        <f>+K255/AVERAGE(J311:K311)</f>
        <v/>
      </c>
      <c r="L384" s="69">
        <f>+L255/AVERAGE(K311:L311)</f>
        <v/>
      </c>
      <c r="M384" s="69">
        <f>+M255/AVERAGE(L311:M311)</f>
        <v/>
      </c>
      <c r="N384" s="69">
        <f>+N255/AVERAGE(M311:N311)</f>
        <v/>
      </c>
      <c r="O384" s="69">
        <f>+O255/AVERAGE(N311:O311)</f>
        <v/>
      </c>
      <c r="P384" s="69">
        <f>+P255/AVERAGE(O311:P311)</f>
        <v/>
      </c>
      <c r="Q384" s="69">
        <f>+Q255/AVERAGE(P311:Q311)</f>
        <v/>
      </c>
      <c r="R384" s="69">
        <f>+R255/AVERAGE(Q311:R311)</f>
        <v/>
      </c>
      <c r="S384" s="69">
        <f>+S255/AVERAGE(R311:S311)</f>
        <v/>
      </c>
      <c r="T384" s="69">
        <f>+T255/AVERAGE(S311:T311)</f>
        <v/>
      </c>
      <c r="U384" s="69">
        <f>+U255/AVERAGE(T311:U311)</f>
        <v/>
      </c>
      <c r="V384" s="69">
        <f>+V255/AVERAGE(U311:V311)</f>
        <v/>
      </c>
      <c r="W384" s="69">
        <f>+W255/AVERAGE(V311:W311)</f>
        <v/>
      </c>
      <c r="X384" s="69">
        <f>+X255/AVERAGE(W311:X311)</f>
        <v/>
      </c>
      <c r="Y384" s="69">
        <f>+Y255/AVERAGE(X311:Y311)</f>
        <v/>
      </c>
      <c r="Z384" s="69">
        <f>+Z255/AVERAGE(Y311:Z311)</f>
        <v/>
      </c>
      <c r="AA384" s="69">
        <f>+AA255/AVERAGE(Z311:AA311)</f>
        <v/>
      </c>
      <c r="AB384" s="69">
        <f>+AB255/AVERAGE(AA311:AB311)</f>
        <v/>
      </c>
      <c r="AC384" s="69">
        <f>+AC255/AVERAGE(AB311:AC311)</f>
        <v/>
      </c>
      <c r="AD384" s="69">
        <f>+AD255/AVERAGE(AC311:AD311)</f>
        <v/>
      </c>
      <c r="AE384" s="69">
        <f>+AE255/AVERAGE(AD311:AE311)</f>
        <v/>
      </c>
      <c r="AF384" s="69">
        <f>+AF255/AVERAGE(AE311:AF311)</f>
        <v/>
      </c>
      <c r="AG384" s="69">
        <f>+AG255/AVERAGE(AF311:AG311)</f>
        <v/>
      </c>
      <c r="AH384" s="69">
        <f>+AH255/AVERAGE(AG311:AH311)</f>
        <v/>
      </c>
      <c r="AI384" s="69">
        <f>+AI255/AVERAGE(AH311:AI311)</f>
        <v/>
      </c>
      <c r="AJ384" s="69">
        <f>+AJ255/AVERAGE(AI311:AJ311)</f>
        <v/>
      </c>
      <c r="AK384" s="69">
        <f>+AK255/AVERAGE(AJ311:AK311)</f>
        <v/>
      </c>
      <c r="AL384" s="69">
        <f>+AL255/AVERAGE(AK311:AL311)</f>
        <v/>
      </c>
      <c r="AM384" s="69">
        <f>+AM255/AVERAGE(AL311:AM311)</f>
        <v/>
      </c>
      <c r="AN384" s="69">
        <f>+AN255/AVERAGE(AM311:AN311)</f>
        <v/>
      </c>
      <c r="AO384" s="69">
        <f>+AO255/AVERAGE(AN311:AO311)</f>
        <v/>
      </c>
      <c r="AP384" s="69">
        <f>+AP255/AVERAGE(AO311:AP311)</f>
        <v/>
      </c>
      <c r="AQ384" s="69">
        <f>+AQ255/AVERAGE(AP311:AQ311)</f>
        <v/>
      </c>
      <c r="AR384" s="69">
        <f>+AR255/AVERAGE(AQ311:AR311)</f>
        <v/>
      </c>
      <c r="AS384" s="69">
        <f>+AS255/AVERAGE(AR311:AS311)</f>
        <v/>
      </c>
      <c r="AT384" s="69">
        <f>+AT255/AVERAGE(AS311:AT311)</f>
        <v/>
      </c>
      <c r="AU384" s="69">
        <f>+AU255/AVERAGE(AT311:AU311)</f>
        <v/>
      </c>
      <c r="AV384" s="69">
        <f>+AV255/AVERAGE(AU311:AV311)</f>
        <v/>
      </c>
      <c r="AW384" s="69">
        <f>+AW255/AVERAGE(AV311:AW311)</f>
        <v/>
      </c>
      <c r="AX384" s="69">
        <f>+AX255/AVERAGE(AW311:AX311)</f>
        <v/>
      </c>
      <c r="AY384" s="69">
        <f>+AY255/AVERAGE(AX311:AY311)</f>
        <v/>
      </c>
      <c r="AZ384" s="69">
        <f>+AZ255/AVERAGE(AY311:AZ311)</f>
        <v/>
      </c>
      <c r="BA384" s="69">
        <f>+BA255/AVERAGE(AZ311:BA311)</f>
        <v/>
      </c>
      <c r="BB384" s="69">
        <f>+BB255/AVERAGE(BA311:BB311)</f>
        <v/>
      </c>
      <c r="BC384" s="69">
        <f>+BC255/AVERAGE(BB311:BC311)</f>
        <v/>
      </c>
      <c r="BD384" s="69">
        <f>+BD255/AVERAGE(BC311:BD311)</f>
        <v/>
      </c>
      <c r="BE384" s="69">
        <f>+BE255/AVERAGE(BD311:BE311)</f>
        <v/>
      </c>
      <c r="BF384" s="69">
        <f>+BF255/AVERAGE(BE311:BF311)</f>
        <v/>
      </c>
      <c r="BG384" s="69">
        <f>+BG255/AVERAGE(BF311:BG311)</f>
        <v/>
      </c>
      <c r="BH384" s="218">
        <f>+IFERROR(BH255/((BH311+BG311)/2),"n/a")</f>
        <v/>
      </c>
      <c r="BI384" s="218">
        <f>+IFERROR(BI255/((BI311+BH311)/2),"n/a")</f>
        <v/>
      </c>
      <c r="BJ384" s="69" t="n"/>
      <c r="BK384" s="69" t="n"/>
      <c r="BL384" s="304" t="n"/>
      <c r="BM384" s="304" t="n"/>
      <c r="BN384" s="304" t="n"/>
      <c r="BO384" s="304" t="n"/>
      <c r="BP384" s="69">
        <f>+SUM(D384:G384)</f>
        <v/>
      </c>
      <c r="BQ384" s="69">
        <f>+SUM(H384:K384)</f>
        <v/>
      </c>
      <c r="BR384" s="69">
        <f>+SUM(L384:O384)</f>
        <v/>
      </c>
      <c r="BS384" s="69">
        <f>+SUM(P384:S384)</f>
        <v/>
      </c>
      <c r="BT384" s="69">
        <f>+SUM(T384:W384)</f>
        <v/>
      </c>
      <c r="BU384" s="69">
        <f>+SUM(X384:AA384)</f>
        <v/>
      </c>
      <c r="BV384" s="69">
        <f>+SUM(AB384:AE384)</f>
        <v/>
      </c>
      <c r="BW384" s="69">
        <f>+SUM(AF384:AI384)</f>
        <v/>
      </c>
      <c r="BX384" s="69">
        <f>+SUM(AJ384:AM384)</f>
        <v/>
      </c>
      <c r="BY384" s="69">
        <f>+SUM(AN384:AQ384)</f>
        <v/>
      </c>
      <c r="BZ384" s="69">
        <f>+SUM(AR384:AU384)</f>
        <v/>
      </c>
      <c r="CA384" s="69">
        <f>+SUM(AV384:AY384)</f>
        <v/>
      </c>
      <c r="CB384" s="69">
        <f>+SUM(AZ384:BC384)</f>
        <v/>
      </c>
      <c r="CC384" s="69">
        <f>+SUM(BD384:BG384)</f>
        <v/>
      </c>
      <c r="CD384" s="69" t="n"/>
    </row>
    <row r="385">
      <c r="B385" s="110" t="inlineStr">
        <is>
          <t>Total ARPU</t>
        </is>
      </c>
      <c r="D385" s="126">
        <f>+D256/AVERAGE(BO312,D312)</f>
        <v/>
      </c>
      <c r="E385" s="126">
        <f>+E256/AVERAGE(D312:E312)</f>
        <v/>
      </c>
      <c r="F385" s="126">
        <f>+F256/AVERAGE(E312:F312)</f>
        <v/>
      </c>
      <c r="G385" s="126">
        <f>+G256/AVERAGE(F312:G312)</f>
        <v/>
      </c>
      <c r="H385" s="126">
        <f>+H256/AVERAGE(G312:H312)</f>
        <v/>
      </c>
      <c r="I385" s="126">
        <f>+I256/AVERAGE(H312:I312)</f>
        <v/>
      </c>
      <c r="J385" s="126">
        <f>+J256/AVERAGE(I312:J312)</f>
        <v/>
      </c>
      <c r="K385" s="126">
        <f>+K256/AVERAGE(J312:K312)</f>
        <v/>
      </c>
      <c r="L385" s="126">
        <f>+L256/AVERAGE(K312:L312)</f>
        <v/>
      </c>
      <c r="M385" s="126">
        <f>+M256/AVERAGE(L312:M312)</f>
        <v/>
      </c>
      <c r="N385" s="126">
        <f>+N256/AVERAGE(M312:N312)</f>
        <v/>
      </c>
      <c r="O385" s="126">
        <f>+O256/AVERAGE(N312:O312)</f>
        <v/>
      </c>
      <c r="P385" s="126">
        <f>+P256/AVERAGE(O312:P312)</f>
        <v/>
      </c>
      <c r="Q385" s="126">
        <f>+Q256/AVERAGE(P312:Q312)</f>
        <v/>
      </c>
      <c r="R385" s="126">
        <f>+R256/AVERAGE(Q312:R312)</f>
        <v/>
      </c>
      <c r="S385" s="126">
        <f>+S256/AVERAGE(R312:S312)</f>
        <v/>
      </c>
      <c r="T385" s="126">
        <f>+T256/AVERAGE(S312:T312)</f>
        <v/>
      </c>
      <c r="U385" s="126">
        <f>+U256/AVERAGE(T312:U312)</f>
        <v/>
      </c>
      <c r="V385" s="126">
        <f>+V256/AVERAGE(U312:V312)</f>
        <v/>
      </c>
      <c r="W385" s="126">
        <f>+W256/AVERAGE(V312:W312)</f>
        <v/>
      </c>
      <c r="X385" s="126">
        <f>+X256/AVERAGE(W312:X312)</f>
        <v/>
      </c>
      <c r="Y385" s="126">
        <f>+Y256/AVERAGE(X312:Y312)</f>
        <v/>
      </c>
      <c r="Z385" s="126">
        <f>+Z256/AVERAGE(Y312:Z312)</f>
        <v/>
      </c>
      <c r="AA385" s="126">
        <f>+AA256/AVERAGE(Z312:AA312)</f>
        <v/>
      </c>
      <c r="AB385" s="126">
        <f>+AB256/AVERAGE(AA312:AB312)</f>
        <v/>
      </c>
      <c r="AC385" s="126">
        <f>+AC256/AVERAGE(AB312:AC312)</f>
        <v/>
      </c>
      <c r="AD385" s="126">
        <f>+AD256/AVERAGE(AC312:AD312)</f>
        <v/>
      </c>
      <c r="AE385" s="126">
        <f>+AE256/AVERAGE(AD312:AE312)</f>
        <v/>
      </c>
      <c r="AF385" s="126">
        <f>+AF256/AVERAGE(AE312:AF312)</f>
        <v/>
      </c>
      <c r="AG385" s="126">
        <f>+AG256/AVERAGE(AF312:AG312)</f>
        <v/>
      </c>
      <c r="AH385" s="126">
        <f>+AH256/AVERAGE(AG312:AH312)</f>
        <v/>
      </c>
      <c r="AI385" s="126">
        <f>+AI256/AVERAGE(AH312:AI312)</f>
        <v/>
      </c>
      <c r="AJ385" s="126">
        <f>+AJ256/AVERAGE(AI312:AJ312)</f>
        <v/>
      </c>
      <c r="AK385" s="126">
        <f>+AK256/AVERAGE(AJ312:AK312)</f>
        <v/>
      </c>
      <c r="AL385" s="126">
        <f>+AL256/AVERAGE(AK312:AL312)</f>
        <v/>
      </c>
      <c r="AM385" s="126">
        <f>+AM256/AVERAGE(AL312:AM312)</f>
        <v/>
      </c>
      <c r="AN385" s="126">
        <f>+AN256/AVERAGE(AM312:AN312)</f>
        <v/>
      </c>
      <c r="AO385" s="126">
        <f>+AO256/AVERAGE(AN312:AO312)</f>
        <v/>
      </c>
      <c r="AP385" s="126">
        <f>+AP256/AVERAGE(AO312:AP312)</f>
        <v/>
      </c>
      <c r="AQ385" s="126">
        <f>+AQ256/AVERAGE(AP312:AQ312)</f>
        <v/>
      </c>
      <c r="AR385" s="126">
        <f>+AR256/AVERAGE(AQ312:AR312)</f>
        <v/>
      </c>
      <c r="AS385" s="126">
        <f>+AS256/AVERAGE(AR312:AS312)</f>
        <v/>
      </c>
      <c r="AT385" s="126">
        <f>+AT256/AVERAGE(AS312:AT312)</f>
        <v/>
      </c>
      <c r="AU385" s="126">
        <f>+AU256/AVERAGE(AT312:AU312)</f>
        <v/>
      </c>
      <c r="AV385" s="126">
        <f>+AV256/AVERAGE(AU312:AV312)</f>
        <v/>
      </c>
      <c r="AW385" s="126">
        <f>+AW256/AVERAGE(AV312:AW312)</f>
        <v/>
      </c>
      <c r="AX385" s="126">
        <f>+AX256/AVERAGE(AW312:AX312)</f>
        <v/>
      </c>
      <c r="AY385" s="126">
        <f>+AY256/AVERAGE(AX312:AY312)</f>
        <v/>
      </c>
      <c r="AZ385" s="126">
        <f>+AZ256/AVERAGE(AY312:AZ312)</f>
        <v/>
      </c>
      <c r="BA385" s="126">
        <f>+BA256/AVERAGE(AZ312:BA312)</f>
        <v/>
      </c>
      <c r="BB385" s="126">
        <f>+BB256/AVERAGE(BA312:BB312)</f>
        <v/>
      </c>
      <c r="BC385" s="126">
        <f>+BC256/AVERAGE(BB312:BC312)</f>
        <v/>
      </c>
      <c r="BD385" s="126">
        <f>+BD256/AVERAGE(BC312:BD312)</f>
        <v/>
      </c>
      <c r="BE385" s="126">
        <f>+BE256/AVERAGE(BD312:BE312)</f>
        <v/>
      </c>
      <c r="BF385" s="126">
        <f>+BF256/AVERAGE(BE312:BF312)</f>
        <v/>
      </c>
      <c r="BG385" s="126">
        <f>+BG256/AVERAGE(BF312:BG312)</f>
        <v/>
      </c>
      <c r="BH385" s="219">
        <f>+IFERROR(BH256/((BH312+BG312)/2),"n/a")</f>
        <v/>
      </c>
      <c r="BI385" s="219">
        <f>+IFERROR(BI256/((BI312+BH312)/2),"n/a")</f>
        <v/>
      </c>
      <c r="BJ385" s="126" t="n"/>
      <c r="BK385" s="126" t="n"/>
      <c r="BL385" s="304" t="n"/>
      <c r="BM385" s="304" t="n"/>
      <c r="BN385" s="304" t="n"/>
      <c r="BO385" s="304" t="n"/>
      <c r="BP385" s="126">
        <f>+SUM(D385:G385)</f>
        <v/>
      </c>
      <c r="BQ385" s="126">
        <f>+SUM(H385:K385)</f>
        <v/>
      </c>
      <c r="BR385" s="126">
        <f>+SUM(L385:O385)</f>
        <v/>
      </c>
      <c r="BS385" s="126">
        <f>+SUM(P385:S385)</f>
        <v/>
      </c>
      <c r="BT385" s="126">
        <f>+SUM(T385:W385)</f>
        <v/>
      </c>
      <c r="BU385" s="126">
        <f>+SUM(X385:AA385)</f>
        <v/>
      </c>
      <c r="BV385" s="126">
        <f>+SUM(AB385:AE385)</f>
        <v/>
      </c>
      <c r="BW385" s="126">
        <f>+SUM(AF385:AI385)</f>
        <v/>
      </c>
      <c r="BX385" s="126">
        <f>+SUM(AJ385:AM385)</f>
        <v/>
      </c>
      <c r="BY385" s="126">
        <f>+SUM(AN385:AQ385)</f>
        <v/>
      </c>
      <c r="BZ385" s="126">
        <f>+SUM(AR385:AU385)</f>
        <v/>
      </c>
      <c r="CA385" s="126">
        <f>+SUM(AV385:AY385)</f>
        <v/>
      </c>
      <c r="CB385" s="126">
        <f>+SUM(AZ385:BC385)</f>
        <v/>
      </c>
      <c r="CC385" s="126">
        <f>+SUM(BD385:BG385)</f>
        <v/>
      </c>
      <c r="CD385" s="126" t="n"/>
    </row>
    <row r="386">
      <c r="E386" s="57" t="n"/>
      <c r="F386" s="57" t="n"/>
      <c r="G386" s="57" t="n"/>
      <c r="H386" s="304" t="n"/>
      <c r="I386" s="304" t="n"/>
      <c r="J386" s="304" t="n"/>
      <c r="K386" s="304" t="n"/>
      <c r="L386" s="304" t="n"/>
      <c r="M386" s="304" t="n"/>
      <c r="N386" s="304" t="n"/>
      <c r="O386" s="304" t="n"/>
      <c r="P386" s="304" t="n"/>
      <c r="Q386" s="304" t="n"/>
      <c r="R386" s="304" t="n"/>
      <c r="S386" s="304" t="n"/>
      <c r="T386" s="304" t="n"/>
      <c r="U386" s="304" t="n"/>
      <c r="V386" s="304" t="n"/>
      <c r="W386" s="304" t="n"/>
      <c r="X386" s="304" t="n"/>
      <c r="Y386" s="304" t="n"/>
      <c r="Z386" s="304" t="n"/>
      <c r="AA386" s="304" t="n"/>
      <c r="AB386" s="304" t="n"/>
      <c r="AC386" s="304" t="n"/>
      <c r="AD386" s="304" t="n"/>
      <c r="AE386" s="304" t="n"/>
      <c r="AF386" s="304" t="n"/>
      <c r="AG386" s="304" t="n"/>
      <c r="AH386" s="304" t="n"/>
      <c r="AI386" s="304" t="n"/>
      <c r="AJ386" s="304" t="n"/>
      <c r="AK386" s="304" t="n"/>
      <c r="AL386" s="304" t="n"/>
      <c r="AM386" s="304" t="n"/>
      <c r="AN386" s="304" t="n"/>
      <c r="AO386" s="304" t="n"/>
      <c r="AP386" s="304" t="n"/>
      <c r="AQ386" s="304" t="n"/>
      <c r="AR386" s="304" t="n"/>
      <c r="AS386" s="304" t="n"/>
      <c r="AT386" s="304" t="n"/>
      <c r="AU386" s="304" t="n"/>
      <c r="AV386" s="304" t="n"/>
      <c r="AW386" s="304" t="n"/>
      <c r="AX386" s="304" t="n"/>
      <c r="AY386" s="304" t="n"/>
      <c r="AZ386" s="304" t="n"/>
      <c r="BA386" s="304" t="n"/>
      <c r="BB386" s="304" t="n"/>
      <c r="BC386" s="304" t="n"/>
      <c r="BD386" s="304" t="n"/>
      <c r="BE386" s="304" t="n"/>
      <c r="BF386" s="304" t="n"/>
      <c r="BG386" s="304" t="n"/>
      <c r="BH386" s="304" t="n"/>
      <c r="BI386" s="304" t="n"/>
      <c r="BJ386" s="304" t="n"/>
      <c r="BK386" s="304" t="n"/>
      <c r="BL386" s="304" t="n"/>
      <c r="BM386" s="304" t="n"/>
      <c r="BN386" s="304" t="n"/>
      <c r="BO386" s="304" t="n"/>
      <c r="BP386" s="304" t="n"/>
      <c r="BQ386" s="304" t="n"/>
      <c r="BR386" s="304" t="n"/>
      <c r="BS386" s="304" t="n"/>
      <c r="BT386" s="304" t="n"/>
      <c r="BU386" s="304" t="n"/>
      <c r="BV386" s="304" t="n"/>
      <c r="BW386" s="304" t="n"/>
      <c r="BX386" s="304" t="n"/>
      <c r="BY386" s="304" t="n"/>
      <c r="BZ386" s="304" t="n"/>
      <c r="CA386" s="68" t="n"/>
      <c r="CB386" s="68" t="n"/>
      <c r="CC386" s="68" t="n"/>
      <c r="CD386" s="68" t="n"/>
    </row>
    <row r="387">
      <c r="B387" s="62" t="inlineStr">
        <is>
          <t>Y/Y % Change</t>
        </is>
      </c>
      <c r="E387" s="57" t="n"/>
      <c r="F387" s="57" t="n"/>
      <c r="G387" s="57" t="n"/>
      <c r="H387" s="304" t="n"/>
      <c r="I387" s="304" t="n"/>
      <c r="J387" s="304" t="n"/>
      <c r="K387" s="304" t="n"/>
      <c r="L387" s="304" t="n"/>
      <c r="M387" s="304" t="n"/>
      <c r="N387" s="304" t="n"/>
      <c r="O387" s="304" t="n"/>
      <c r="P387" s="304" t="n"/>
      <c r="Q387" s="304" t="n"/>
      <c r="R387" s="304" t="n"/>
      <c r="S387" s="304" t="n"/>
      <c r="T387" s="304" t="n"/>
      <c r="U387" s="304" t="n"/>
      <c r="V387" s="304" t="n"/>
      <c r="W387" s="304" t="n"/>
      <c r="X387" s="304" t="n"/>
      <c r="Y387" s="304" t="n"/>
      <c r="Z387" s="304" t="n"/>
      <c r="AA387" s="304" t="n"/>
      <c r="AB387" s="304" t="n"/>
      <c r="AC387" s="304" t="n"/>
      <c r="AD387" s="304" t="n"/>
      <c r="AE387" s="304" t="n"/>
      <c r="AF387" s="304" t="n"/>
      <c r="AG387" s="304" t="n"/>
      <c r="AH387" s="304" t="n"/>
      <c r="AI387" s="304" t="n"/>
      <c r="AJ387" s="304" t="n"/>
      <c r="AK387" s="304" t="n"/>
      <c r="AL387" s="304" t="n"/>
      <c r="AM387" s="304" t="n"/>
      <c r="AN387" s="304" t="n"/>
      <c r="AO387" s="304" t="n"/>
      <c r="AP387" s="304" t="n"/>
      <c r="AQ387" s="304" t="n"/>
      <c r="AR387" s="304" t="n"/>
      <c r="AS387" s="304" t="n"/>
      <c r="AT387" s="304" t="n"/>
      <c r="AU387" s="304" t="n"/>
      <c r="AV387" s="304" t="n"/>
      <c r="AW387" s="304" t="n"/>
      <c r="AX387" s="304" t="n"/>
      <c r="AY387" s="304" t="n"/>
      <c r="AZ387" s="304" t="n"/>
      <c r="BA387" s="304" t="n"/>
      <c r="BB387" s="304" t="n"/>
      <c r="BC387" s="304" t="n"/>
      <c r="BD387" s="304" t="n"/>
      <c r="BE387" s="304" t="n"/>
      <c r="BF387" s="304" t="n"/>
      <c r="BG387" s="304" t="n"/>
      <c r="BH387" s="304" t="n"/>
      <c r="BI387" s="304" t="n"/>
      <c r="BJ387" s="304" t="n"/>
      <c r="BK387" s="304" t="n"/>
      <c r="BL387" s="304" t="n"/>
      <c r="BM387" s="304" t="n"/>
      <c r="BN387" s="304" t="n"/>
      <c r="BO387" s="304" t="n"/>
      <c r="BP387" s="304" t="n"/>
      <c r="BQ387" s="304" t="n"/>
      <c r="BR387" s="304" t="n"/>
      <c r="BS387" s="304" t="n"/>
      <c r="BT387" s="304" t="n"/>
      <c r="BU387" s="304" t="n"/>
      <c r="BV387" s="304" t="n"/>
      <c r="BW387" s="304" t="n"/>
      <c r="BX387" s="304" t="n"/>
      <c r="BY387" s="304" t="n"/>
      <c r="BZ387" s="304" t="n"/>
      <c r="CA387" s="68" t="n"/>
      <c r="CB387" s="68" t="n"/>
      <c r="CC387" s="68" t="n"/>
      <c r="CD387" s="68" t="n"/>
    </row>
    <row r="388">
      <c r="B388" s="60" t="inlineStr">
        <is>
          <t>US &amp; Canada</t>
        </is>
      </c>
      <c r="E388" s="57" t="n"/>
      <c r="F388" s="57" t="n"/>
      <c r="G388" s="57" t="n"/>
      <c r="H388" s="304">
        <f>+H381/D381-1</f>
        <v/>
      </c>
      <c r="I388" s="304">
        <f>+I381/E381-1</f>
        <v/>
      </c>
      <c r="J388" s="304">
        <f>+J381/F381-1</f>
        <v/>
      </c>
      <c r="K388" s="304">
        <f>+K381/G381-1</f>
        <v/>
      </c>
      <c r="L388" s="304">
        <f>+L381/H381-1</f>
        <v/>
      </c>
      <c r="M388" s="304">
        <f>+M381/I381-1</f>
        <v/>
      </c>
      <c r="N388" s="304">
        <f>+N381/J381-1</f>
        <v/>
      </c>
      <c r="O388" s="304">
        <f>+O381/K381-1</f>
        <v/>
      </c>
      <c r="P388" s="304">
        <f>+P381/L381-1</f>
        <v/>
      </c>
      <c r="Q388" s="304">
        <f>+Q381/M381-1</f>
        <v/>
      </c>
      <c r="R388" s="304">
        <f>+R381/N381-1</f>
        <v/>
      </c>
      <c r="S388" s="304">
        <f>+S381/O381-1</f>
        <v/>
      </c>
      <c r="T388" s="304">
        <f>+T381/P381-1</f>
        <v/>
      </c>
      <c r="U388" s="304">
        <f>+U381/Q381-1</f>
        <v/>
      </c>
      <c r="V388" s="304">
        <f>+V381/R381-1</f>
        <v/>
      </c>
      <c r="W388" s="304">
        <f>+W381/S381-1</f>
        <v/>
      </c>
      <c r="X388" s="304">
        <f>+X381/T381-1</f>
        <v/>
      </c>
      <c r="Y388" s="304">
        <f>+Y381/U381-1</f>
        <v/>
      </c>
      <c r="Z388" s="304">
        <f>+Z381/V381-1</f>
        <v/>
      </c>
      <c r="AA388" s="304">
        <f>+AA381/W381-1</f>
        <v/>
      </c>
      <c r="AB388" s="304">
        <f>+AB381/X381-1</f>
        <v/>
      </c>
      <c r="AC388" s="304">
        <f>+AC381/Y381-1</f>
        <v/>
      </c>
      <c r="AD388" s="304">
        <f>+AD381/Z381-1</f>
        <v/>
      </c>
      <c r="AE388" s="304">
        <f>+AE381/AA381-1</f>
        <v/>
      </c>
      <c r="AF388" s="304">
        <f>+AF381/AB381-1</f>
        <v/>
      </c>
      <c r="AG388" s="304">
        <f>+AG381/AC381-1</f>
        <v/>
      </c>
      <c r="AH388" s="304">
        <f>+AH381/AD381-1</f>
        <v/>
      </c>
      <c r="AI388" s="304">
        <f>+AI381/AE381-1</f>
        <v/>
      </c>
      <c r="AJ388" s="304">
        <f>+AJ381/AF381-1</f>
        <v/>
      </c>
      <c r="AK388" s="304">
        <f>+AK381/AG381-1</f>
        <v/>
      </c>
      <c r="AL388" s="304">
        <f>+AL381/AH381-1</f>
        <v/>
      </c>
      <c r="AM388" s="304">
        <f>+AM381/AI381-1</f>
        <v/>
      </c>
      <c r="AN388" s="304">
        <f>+AN381/AJ381-1</f>
        <v/>
      </c>
      <c r="AO388" s="304">
        <f>+AO381/AK381-1</f>
        <v/>
      </c>
      <c r="AP388" s="304">
        <f>+AP381/AL381-1</f>
        <v/>
      </c>
      <c r="AQ388" s="304">
        <f>+AQ381/AM381-1</f>
        <v/>
      </c>
      <c r="AR388" s="304">
        <f>+AR381/AN381-1</f>
        <v/>
      </c>
      <c r="AS388" s="304">
        <f>+AS381/AO381-1</f>
        <v/>
      </c>
      <c r="AT388" s="304">
        <f>+AT381/AP381-1</f>
        <v/>
      </c>
      <c r="AU388" s="304">
        <f>+AU381/AQ381-1</f>
        <v/>
      </c>
      <c r="AV388" s="304">
        <f>+AV381/AR381-1</f>
        <v/>
      </c>
      <c r="AW388" s="304">
        <f>+AW381/AS381-1</f>
        <v/>
      </c>
      <c r="AX388" s="304">
        <f>+AX381/AT381-1</f>
        <v/>
      </c>
      <c r="AY388" s="304">
        <f>+AY381/AU381-1</f>
        <v/>
      </c>
      <c r="AZ388" s="304">
        <f>+AZ381/AV381-1</f>
        <v/>
      </c>
      <c r="BA388" s="304">
        <f>+BA381/AW381-1</f>
        <v/>
      </c>
      <c r="BB388" s="304">
        <f>+BB381/AX381-1</f>
        <v/>
      </c>
      <c r="BC388" s="304">
        <f>+BC381/AY381-1</f>
        <v/>
      </c>
      <c r="BD388" s="304">
        <f>+BD381/AZ381-1</f>
        <v/>
      </c>
      <c r="BE388" s="304">
        <f>+BE381/BA381-1</f>
        <v/>
      </c>
      <c r="BF388" s="304">
        <f>+BF381/BB381-1</f>
        <v/>
      </c>
      <c r="BG388" s="304">
        <f>+BG381/BC381-1</f>
        <v/>
      </c>
      <c r="BH388" s="320">
        <f>+IFERROR(BH381/BD381-1,"n/a")</f>
        <v/>
      </c>
      <c r="BI388" s="320">
        <f>+IFERROR(BI381/BE381-1,"n/a")</f>
        <v/>
      </c>
      <c r="BJ388" s="304" t="n"/>
      <c r="BK388" s="304" t="n"/>
      <c r="BL388" s="304" t="n"/>
      <c r="BM388" s="304" t="n"/>
      <c r="BN388" s="304" t="n"/>
      <c r="BO388" s="304" t="n"/>
      <c r="BP388" s="304" t="n"/>
      <c r="BQ388" s="304">
        <f>+BQ381/BP381-1</f>
        <v/>
      </c>
      <c r="BR388" s="304">
        <f>+BR381/BQ381-1</f>
        <v/>
      </c>
      <c r="BS388" s="304">
        <f>+BS381/BR381-1</f>
        <v/>
      </c>
      <c r="BT388" s="304">
        <f>+BT381/BS381-1</f>
        <v/>
      </c>
      <c r="BU388" s="304">
        <f>+BU381/BT381-1</f>
        <v/>
      </c>
      <c r="BV388" s="304">
        <f>+BV381/BU381-1</f>
        <v/>
      </c>
      <c r="BW388" s="304">
        <f>+BW381/BV381-1</f>
        <v/>
      </c>
      <c r="BX388" s="304">
        <f>+BX381/BW381-1</f>
        <v/>
      </c>
      <c r="BY388" s="304">
        <f>+BY381/BX381-1</f>
        <v/>
      </c>
      <c r="BZ388" s="304">
        <f>+BZ381/BY381-1</f>
        <v/>
      </c>
      <c r="CA388" s="304">
        <f>+CA381/BZ381-1</f>
        <v/>
      </c>
      <c r="CB388" s="304">
        <f>+CB381/CA381-1</f>
        <v/>
      </c>
      <c r="CC388" s="304">
        <f>+CC381/CB381-1</f>
        <v/>
      </c>
      <c r="CD388" s="304" t="n"/>
    </row>
    <row r="389">
      <c r="B389" s="60" t="inlineStr">
        <is>
          <t>Europe</t>
        </is>
      </c>
      <c r="E389" s="57" t="n"/>
      <c r="F389" s="57" t="n"/>
      <c r="G389" s="57" t="n"/>
      <c r="H389" s="304">
        <f>+H382/D382-1</f>
        <v/>
      </c>
      <c r="I389" s="304">
        <f>+I382/E382-1</f>
        <v/>
      </c>
      <c r="J389" s="304">
        <f>+J382/F382-1</f>
        <v/>
      </c>
      <c r="K389" s="304">
        <f>+K382/G382-1</f>
        <v/>
      </c>
      <c r="L389" s="304">
        <f>+L382/H382-1</f>
        <v/>
      </c>
      <c r="M389" s="304">
        <f>+M382/I382-1</f>
        <v/>
      </c>
      <c r="N389" s="304">
        <f>+N382/J382-1</f>
        <v/>
      </c>
      <c r="O389" s="304">
        <f>+O382/K382-1</f>
        <v/>
      </c>
      <c r="P389" s="304">
        <f>+P382/L382-1</f>
        <v/>
      </c>
      <c r="Q389" s="304">
        <f>+Q382/M382-1</f>
        <v/>
      </c>
      <c r="R389" s="304">
        <f>+R382/N382-1</f>
        <v/>
      </c>
      <c r="S389" s="304">
        <f>+S382/O382-1</f>
        <v/>
      </c>
      <c r="T389" s="304">
        <f>+T382/P382-1</f>
        <v/>
      </c>
      <c r="U389" s="304">
        <f>+U382/Q382-1</f>
        <v/>
      </c>
      <c r="V389" s="304">
        <f>+V382/R382-1</f>
        <v/>
      </c>
      <c r="W389" s="304">
        <f>+W382/S382-1</f>
        <v/>
      </c>
      <c r="X389" s="304">
        <f>+X382/T382-1</f>
        <v/>
      </c>
      <c r="Y389" s="304">
        <f>+Y382/U382-1</f>
        <v/>
      </c>
      <c r="Z389" s="304">
        <f>+Z382/V382-1</f>
        <v/>
      </c>
      <c r="AA389" s="304">
        <f>+AA382/W382-1</f>
        <v/>
      </c>
      <c r="AB389" s="304">
        <f>+AB382/X382-1</f>
        <v/>
      </c>
      <c r="AC389" s="304">
        <f>+AC382/Y382-1</f>
        <v/>
      </c>
      <c r="AD389" s="304">
        <f>+AD382/Z382-1</f>
        <v/>
      </c>
      <c r="AE389" s="304">
        <f>+AE382/AA382-1</f>
        <v/>
      </c>
      <c r="AF389" s="304">
        <f>+AF382/AB382-1</f>
        <v/>
      </c>
      <c r="AG389" s="304">
        <f>+AG382/AC382-1</f>
        <v/>
      </c>
      <c r="AH389" s="304">
        <f>+AH382/AD382-1</f>
        <v/>
      </c>
      <c r="AI389" s="304">
        <f>+AI382/AE382-1</f>
        <v/>
      </c>
      <c r="AJ389" s="304">
        <f>+AJ382/AF382-1</f>
        <v/>
      </c>
      <c r="AK389" s="304">
        <f>+AK382/AG382-1</f>
        <v/>
      </c>
      <c r="AL389" s="304">
        <f>+AL382/AH382-1</f>
        <v/>
      </c>
      <c r="AM389" s="304">
        <f>+AM382/AI382-1</f>
        <v/>
      </c>
      <c r="AN389" s="304">
        <f>+AN382/AJ382-1</f>
        <v/>
      </c>
      <c r="AO389" s="304">
        <f>+AO382/AK382-1</f>
        <v/>
      </c>
      <c r="AP389" s="304">
        <f>+AP382/AL382-1</f>
        <v/>
      </c>
      <c r="AQ389" s="304">
        <f>+AQ382/AM382-1</f>
        <v/>
      </c>
      <c r="AR389" s="304">
        <f>+AR382/AN382-1</f>
        <v/>
      </c>
      <c r="AS389" s="304">
        <f>+AS382/AO382-1</f>
        <v/>
      </c>
      <c r="AT389" s="304">
        <f>+AT382/AP382-1</f>
        <v/>
      </c>
      <c r="AU389" s="304">
        <f>+AU382/AQ382-1</f>
        <v/>
      </c>
      <c r="AV389" s="304">
        <f>+AV382/AR382-1</f>
        <v/>
      </c>
      <c r="AW389" s="304">
        <f>+AW382/AS382-1</f>
        <v/>
      </c>
      <c r="AX389" s="304">
        <f>+AX382/AT382-1</f>
        <v/>
      </c>
      <c r="AY389" s="304">
        <f>+AY382/AU382-1</f>
        <v/>
      </c>
      <c r="AZ389" s="304">
        <f>+AZ382/AV382-1</f>
        <v/>
      </c>
      <c r="BA389" s="304">
        <f>+BA382/AW382-1</f>
        <v/>
      </c>
      <c r="BB389" s="304">
        <f>+BB382/AX382-1</f>
        <v/>
      </c>
      <c r="BC389" s="304">
        <f>+BC382/AY382-1</f>
        <v/>
      </c>
      <c r="BD389" s="304">
        <f>+BD382/AZ382-1</f>
        <v/>
      </c>
      <c r="BE389" s="304">
        <f>+BE382/BA382-1</f>
        <v/>
      </c>
      <c r="BF389" s="304">
        <f>+BF382/BB382-1</f>
        <v/>
      </c>
      <c r="BG389" s="304">
        <f>+BG382/BC382-1</f>
        <v/>
      </c>
      <c r="BH389" s="320">
        <f>+IFERROR(BH382/BD382-1,"n/a")</f>
        <v/>
      </c>
      <c r="BI389" s="320">
        <f>+IFERROR(BI382/BE382-1,"n/a")</f>
        <v/>
      </c>
      <c r="BJ389" s="304" t="n"/>
      <c r="BK389" s="304" t="n"/>
      <c r="BL389" s="304" t="n"/>
      <c r="BM389" s="304" t="n"/>
      <c r="BN389" s="304" t="n"/>
      <c r="BO389" s="304" t="n"/>
      <c r="BP389" s="304" t="n"/>
      <c r="BQ389" s="304">
        <f>+BQ382/BP382-1</f>
        <v/>
      </c>
      <c r="BR389" s="304">
        <f>+BR382/BQ382-1</f>
        <v/>
      </c>
      <c r="BS389" s="304">
        <f>+BS382/BR382-1</f>
        <v/>
      </c>
      <c r="BT389" s="304">
        <f>+BT382/BS382-1</f>
        <v/>
      </c>
      <c r="BU389" s="304">
        <f>+BU382/BT382-1</f>
        <v/>
      </c>
      <c r="BV389" s="304">
        <f>+BV382/BU382-1</f>
        <v/>
      </c>
      <c r="BW389" s="304">
        <f>+BW382/BV382-1</f>
        <v/>
      </c>
      <c r="BX389" s="304">
        <f>+BX382/BW382-1</f>
        <v/>
      </c>
      <c r="BY389" s="304">
        <f>+BY382/BX382-1</f>
        <v/>
      </c>
      <c r="BZ389" s="304">
        <f>+BZ382/BY382-1</f>
        <v/>
      </c>
      <c r="CA389" s="304">
        <f>+CA382/BZ382-1</f>
        <v/>
      </c>
      <c r="CB389" s="304">
        <f>+CB382/CA382-1</f>
        <v/>
      </c>
      <c r="CC389" s="304">
        <f>+CC382/CB382-1</f>
        <v/>
      </c>
      <c r="CD389" s="304" t="n"/>
    </row>
    <row r="390">
      <c r="B390" s="60" t="inlineStr">
        <is>
          <t>Asia-Pacific</t>
        </is>
      </c>
      <c r="E390" s="57" t="n"/>
      <c r="F390" s="57" t="n"/>
      <c r="G390" s="57" t="n"/>
      <c r="H390" s="304">
        <f>+H383/D383-1</f>
        <v/>
      </c>
      <c r="I390" s="304">
        <f>+I383/E383-1</f>
        <v/>
      </c>
      <c r="J390" s="304">
        <f>+J383/F383-1</f>
        <v/>
      </c>
      <c r="K390" s="304">
        <f>+K383/G383-1</f>
        <v/>
      </c>
      <c r="L390" s="304">
        <f>+L383/H383-1</f>
        <v/>
      </c>
      <c r="M390" s="304">
        <f>+M383/I383-1</f>
        <v/>
      </c>
      <c r="N390" s="304">
        <f>+N383/J383-1</f>
        <v/>
      </c>
      <c r="O390" s="304">
        <f>+O383/K383-1</f>
        <v/>
      </c>
      <c r="P390" s="304">
        <f>+P383/L383-1</f>
        <v/>
      </c>
      <c r="Q390" s="304">
        <f>+Q383/M383-1</f>
        <v/>
      </c>
      <c r="R390" s="304">
        <f>+R383/N383-1</f>
        <v/>
      </c>
      <c r="S390" s="304">
        <f>+S383/O383-1</f>
        <v/>
      </c>
      <c r="T390" s="304">
        <f>+T383/P383-1</f>
        <v/>
      </c>
      <c r="U390" s="304">
        <f>+U383/Q383-1</f>
        <v/>
      </c>
      <c r="V390" s="304">
        <f>+V383/R383-1</f>
        <v/>
      </c>
      <c r="W390" s="304">
        <f>+W383/S383-1</f>
        <v/>
      </c>
      <c r="X390" s="304">
        <f>+X383/T383-1</f>
        <v/>
      </c>
      <c r="Y390" s="304">
        <f>+Y383/U383-1</f>
        <v/>
      </c>
      <c r="Z390" s="304">
        <f>+Z383/V383-1</f>
        <v/>
      </c>
      <c r="AA390" s="304">
        <f>+AA383/W383-1</f>
        <v/>
      </c>
      <c r="AB390" s="304">
        <f>+AB383/X383-1</f>
        <v/>
      </c>
      <c r="AC390" s="304">
        <f>+AC383/Y383-1</f>
        <v/>
      </c>
      <c r="AD390" s="304">
        <f>+AD383/Z383-1</f>
        <v/>
      </c>
      <c r="AE390" s="304">
        <f>+AE383/AA383-1</f>
        <v/>
      </c>
      <c r="AF390" s="304">
        <f>+AF383/AB383-1</f>
        <v/>
      </c>
      <c r="AG390" s="304">
        <f>+AG383/AC383-1</f>
        <v/>
      </c>
      <c r="AH390" s="304">
        <f>+AH383/AD383-1</f>
        <v/>
      </c>
      <c r="AI390" s="304">
        <f>+AI383/AE383-1</f>
        <v/>
      </c>
      <c r="AJ390" s="304">
        <f>+AJ383/AF383-1</f>
        <v/>
      </c>
      <c r="AK390" s="304">
        <f>+AK383/AG383-1</f>
        <v/>
      </c>
      <c r="AL390" s="304">
        <f>+AL383/AH383-1</f>
        <v/>
      </c>
      <c r="AM390" s="304">
        <f>+AM383/AI383-1</f>
        <v/>
      </c>
      <c r="AN390" s="304">
        <f>+AN383/AJ383-1</f>
        <v/>
      </c>
      <c r="AO390" s="304">
        <f>+AO383/AK383-1</f>
        <v/>
      </c>
      <c r="AP390" s="304">
        <f>+AP383/AL383-1</f>
        <v/>
      </c>
      <c r="AQ390" s="304">
        <f>+AQ383/AM383-1</f>
        <v/>
      </c>
      <c r="AR390" s="304">
        <f>+AR383/AN383-1</f>
        <v/>
      </c>
      <c r="AS390" s="304">
        <f>+AS383/AO383-1</f>
        <v/>
      </c>
      <c r="AT390" s="304">
        <f>+AT383/AP383-1</f>
        <v/>
      </c>
      <c r="AU390" s="304">
        <f>+AU383/AQ383-1</f>
        <v/>
      </c>
      <c r="AV390" s="304">
        <f>+AV383/AR383-1</f>
        <v/>
      </c>
      <c r="AW390" s="304">
        <f>+AW383/AS383-1</f>
        <v/>
      </c>
      <c r="AX390" s="304">
        <f>+AX383/AT383-1</f>
        <v/>
      </c>
      <c r="AY390" s="304">
        <f>+AY383/AU383-1</f>
        <v/>
      </c>
      <c r="AZ390" s="304">
        <f>+AZ383/AV383-1</f>
        <v/>
      </c>
      <c r="BA390" s="304">
        <f>+BA383/AW383-1</f>
        <v/>
      </c>
      <c r="BB390" s="304">
        <f>+BB383/AX383-1</f>
        <v/>
      </c>
      <c r="BC390" s="304">
        <f>+BC383/AY383-1</f>
        <v/>
      </c>
      <c r="BD390" s="304">
        <f>+BD383/AZ383-1</f>
        <v/>
      </c>
      <c r="BE390" s="304">
        <f>+BE383/BA383-1</f>
        <v/>
      </c>
      <c r="BF390" s="304">
        <f>+BF383/BB383-1</f>
        <v/>
      </c>
      <c r="BG390" s="304">
        <f>+BG383/BC383-1</f>
        <v/>
      </c>
      <c r="BH390" s="320">
        <f>+IFERROR(BH383/BD383-1,"n/a")</f>
        <v/>
      </c>
      <c r="BI390" s="320">
        <f>+IFERROR(BI383/BE383-1,"n/a")</f>
        <v/>
      </c>
      <c r="BJ390" s="304" t="n"/>
      <c r="BK390" s="304" t="n"/>
      <c r="BL390" s="304" t="n"/>
      <c r="BM390" s="304" t="n"/>
      <c r="BN390" s="304" t="n"/>
      <c r="BO390" s="304" t="n"/>
      <c r="BP390" s="304" t="n"/>
      <c r="BQ390" s="304">
        <f>+BQ383/BP383-1</f>
        <v/>
      </c>
      <c r="BR390" s="304">
        <f>+BR383/BQ383-1</f>
        <v/>
      </c>
      <c r="BS390" s="304">
        <f>+BS383/BR383-1</f>
        <v/>
      </c>
      <c r="BT390" s="304">
        <f>+BT383/BS383-1</f>
        <v/>
      </c>
      <c r="BU390" s="304">
        <f>+BU383/BT383-1</f>
        <v/>
      </c>
      <c r="BV390" s="304">
        <f>+BV383/BU383-1</f>
        <v/>
      </c>
      <c r="BW390" s="304">
        <f>+BW383/BV383-1</f>
        <v/>
      </c>
      <c r="BX390" s="304">
        <f>+BX383/BW383-1</f>
        <v/>
      </c>
      <c r="BY390" s="304">
        <f>+BY383/BX383-1</f>
        <v/>
      </c>
      <c r="BZ390" s="304">
        <f>+BZ383/BY383-1</f>
        <v/>
      </c>
      <c r="CA390" s="304">
        <f>+CA383/BZ383-1</f>
        <v/>
      </c>
      <c r="CB390" s="304">
        <f>+CB383/CA383-1</f>
        <v/>
      </c>
      <c r="CC390" s="304">
        <f>+CC383/CB383-1</f>
        <v/>
      </c>
      <c r="CD390" s="304" t="n"/>
    </row>
    <row r="391" ht="13.5" customHeight="1">
      <c r="B391" s="60" t="inlineStr">
        <is>
          <t>Rest of World</t>
        </is>
      </c>
      <c r="E391" s="57" t="n"/>
      <c r="F391" s="57" t="n"/>
      <c r="G391" s="57" t="n"/>
      <c r="H391" s="313">
        <f>+H384/D384-1</f>
        <v/>
      </c>
      <c r="I391" s="313">
        <f>+I384/E384-1</f>
        <v/>
      </c>
      <c r="J391" s="313">
        <f>+J384/F384-1</f>
        <v/>
      </c>
      <c r="K391" s="313">
        <f>+K384/G384-1</f>
        <v/>
      </c>
      <c r="L391" s="313">
        <f>+L384/H384-1</f>
        <v/>
      </c>
      <c r="M391" s="313">
        <f>+M384/I384-1</f>
        <v/>
      </c>
      <c r="N391" s="313">
        <f>+N384/J384-1</f>
        <v/>
      </c>
      <c r="O391" s="313">
        <f>+O384/K384-1</f>
        <v/>
      </c>
      <c r="P391" s="313">
        <f>+P384/L384-1</f>
        <v/>
      </c>
      <c r="Q391" s="313">
        <f>+Q384/M384-1</f>
        <v/>
      </c>
      <c r="R391" s="313">
        <f>+R384/N384-1</f>
        <v/>
      </c>
      <c r="S391" s="313">
        <f>+S384/O384-1</f>
        <v/>
      </c>
      <c r="T391" s="313">
        <f>+T384/P384-1</f>
        <v/>
      </c>
      <c r="U391" s="313">
        <f>+U384/Q384-1</f>
        <v/>
      </c>
      <c r="V391" s="313">
        <f>+V384/R384-1</f>
        <v/>
      </c>
      <c r="W391" s="313">
        <f>+W384/S384-1</f>
        <v/>
      </c>
      <c r="X391" s="313">
        <f>+X384/T384-1</f>
        <v/>
      </c>
      <c r="Y391" s="313">
        <f>+Y384/U384-1</f>
        <v/>
      </c>
      <c r="Z391" s="313">
        <f>+Z384/V384-1</f>
        <v/>
      </c>
      <c r="AA391" s="313">
        <f>+AA384/W384-1</f>
        <v/>
      </c>
      <c r="AB391" s="313">
        <f>+AB384/X384-1</f>
        <v/>
      </c>
      <c r="AC391" s="313">
        <f>+AC384/Y384-1</f>
        <v/>
      </c>
      <c r="AD391" s="313">
        <f>+AD384/Z384-1</f>
        <v/>
      </c>
      <c r="AE391" s="313">
        <f>+AE384/AA384-1</f>
        <v/>
      </c>
      <c r="AF391" s="313">
        <f>+AF384/AB384-1</f>
        <v/>
      </c>
      <c r="AG391" s="313">
        <f>+AG384/AC384-1</f>
        <v/>
      </c>
      <c r="AH391" s="313">
        <f>+AH384/AD384-1</f>
        <v/>
      </c>
      <c r="AI391" s="313">
        <f>+AI384/AE384-1</f>
        <v/>
      </c>
      <c r="AJ391" s="313">
        <f>+AJ384/AF384-1</f>
        <v/>
      </c>
      <c r="AK391" s="313">
        <f>+AK384/AG384-1</f>
        <v/>
      </c>
      <c r="AL391" s="313">
        <f>+AL384/AH384-1</f>
        <v/>
      </c>
      <c r="AM391" s="313">
        <f>+AM384/AI384-1</f>
        <v/>
      </c>
      <c r="AN391" s="313">
        <f>+AN384/AJ384-1</f>
        <v/>
      </c>
      <c r="AO391" s="313">
        <f>+AO384/AK384-1</f>
        <v/>
      </c>
      <c r="AP391" s="313">
        <f>+AP384/AL384-1</f>
        <v/>
      </c>
      <c r="AQ391" s="313">
        <f>+AQ384/AM384-1</f>
        <v/>
      </c>
      <c r="AR391" s="313">
        <f>+AR384/AN384-1</f>
        <v/>
      </c>
      <c r="AS391" s="313">
        <f>+AS384/AO384-1</f>
        <v/>
      </c>
      <c r="AT391" s="313">
        <f>+AT384/AP384-1</f>
        <v/>
      </c>
      <c r="AU391" s="313">
        <f>+AU384/AQ384-1</f>
        <v/>
      </c>
      <c r="AV391" s="313">
        <f>+AV384/AR384-1</f>
        <v/>
      </c>
      <c r="AW391" s="313">
        <f>+AW384/AS384-1</f>
        <v/>
      </c>
      <c r="AX391" s="313">
        <f>+AX384/AT384-1</f>
        <v/>
      </c>
      <c r="AY391" s="313">
        <f>+AY384/AU384-1</f>
        <v/>
      </c>
      <c r="AZ391" s="313">
        <f>+AZ384/AV384-1</f>
        <v/>
      </c>
      <c r="BA391" s="313">
        <f>+BA384/AW384-1</f>
        <v/>
      </c>
      <c r="BB391" s="313">
        <f>+BB384/AX384-1</f>
        <v/>
      </c>
      <c r="BC391" s="313">
        <f>+BC384/AY384-1</f>
        <v/>
      </c>
      <c r="BD391" s="313">
        <f>+BD384/AZ384-1</f>
        <v/>
      </c>
      <c r="BE391" s="313">
        <f>+BE384/BA384-1</f>
        <v/>
      </c>
      <c r="BF391" s="313">
        <f>+BF384/BB384-1</f>
        <v/>
      </c>
      <c r="BG391" s="313">
        <f>+BG384/BC384-1</f>
        <v/>
      </c>
      <c r="BH391" s="317">
        <f>+IFERROR(BH384/BD384-1,"n/a")</f>
        <v/>
      </c>
      <c r="BI391" s="317">
        <f>+IFERROR(BI384/BE384-1,"n/a")</f>
        <v/>
      </c>
      <c r="BJ391" s="313" t="n"/>
      <c r="BK391" s="313" t="n"/>
      <c r="BL391" s="313" t="n"/>
      <c r="BM391" s="313" t="n"/>
      <c r="BN391" s="313" t="n"/>
      <c r="BO391" s="313" t="n"/>
      <c r="BP391" s="313" t="n"/>
      <c r="BQ391" s="313">
        <f>+BQ384/BP384-1</f>
        <v/>
      </c>
      <c r="BR391" s="313">
        <f>+BR384/BQ384-1</f>
        <v/>
      </c>
      <c r="BS391" s="313">
        <f>+BS384/BR384-1</f>
        <v/>
      </c>
      <c r="BT391" s="313">
        <f>+BT384/BS384-1</f>
        <v/>
      </c>
      <c r="BU391" s="313">
        <f>+BU384/BT384-1</f>
        <v/>
      </c>
      <c r="BV391" s="313">
        <f>+BV384/BU384-1</f>
        <v/>
      </c>
      <c r="BW391" s="313">
        <f>+BW384/BV384-1</f>
        <v/>
      </c>
      <c r="BX391" s="313">
        <f>+BX384/BW384-1</f>
        <v/>
      </c>
      <c r="BY391" s="313">
        <f>+BY384/BX384-1</f>
        <v/>
      </c>
      <c r="BZ391" s="313">
        <f>+BZ384/BY384-1</f>
        <v/>
      </c>
      <c r="CA391" s="313">
        <f>+CA384/BZ384-1</f>
        <v/>
      </c>
      <c r="CB391" s="313">
        <f>+CB384/CA384-1</f>
        <v/>
      </c>
      <c r="CC391" s="313">
        <f>+CC384/CB384-1</f>
        <v/>
      </c>
      <c r="CD391" s="313" t="n"/>
    </row>
    <row r="392">
      <c r="B392" s="101" t="inlineStr">
        <is>
          <t>Total ARPU</t>
        </is>
      </c>
      <c r="E392" s="57" t="n"/>
      <c r="F392" s="57" t="n"/>
      <c r="G392" s="57" t="n"/>
      <c r="H392" s="304">
        <f>+H385/D385-1</f>
        <v/>
      </c>
      <c r="I392" s="304">
        <f>+I385/E385-1</f>
        <v/>
      </c>
      <c r="J392" s="304">
        <f>+J385/F385-1</f>
        <v/>
      </c>
      <c r="K392" s="304">
        <f>+K385/G385-1</f>
        <v/>
      </c>
      <c r="L392" s="304">
        <f>+L385/H385-1</f>
        <v/>
      </c>
      <c r="M392" s="304">
        <f>+M385/I385-1</f>
        <v/>
      </c>
      <c r="N392" s="304">
        <f>+N385/J385-1</f>
        <v/>
      </c>
      <c r="O392" s="304">
        <f>+O385/K385-1</f>
        <v/>
      </c>
      <c r="P392" s="304">
        <f>+P385/L385-1</f>
        <v/>
      </c>
      <c r="Q392" s="304">
        <f>+Q385/M385-1</f>
        <v/>
      </c>
      <c r="R392" s="304">
        <f>+R385/N385-1</f>
        <v/>
      </c>
      <c r="S392" s="304">
        <f>+S385/O385-1</f>
        <v/>
      </c>
      <c r="T392" s="304">
        <f>+T385/P385-1</f>
        <v/>
      </c>
      <c r="U392" s="304">
        <f>+U385/Q385-1</f>
        <v/>
      </c>
      <c r="V392" s="304">
        <f>+V385/R385-1</f>
        <v/>
      </c>
      <c r="W392" s="304">
        <f>+W385/S385-1</f>
        <v/>
      </c>
      <c r="X392" s="304">
        <f>+X385/T385-1</f>
        <v/>
      </c>
      <c r="Y392" s="304">
        <f>+Y385/U385-1</f>
        <v/>
      </c>
      <c r="Z392" s="304">
        <f>+Z385/V385-1</f>
        <v/>
      </c>
      <c r="AA392" s="304">
        <f>+AA385/W385-1</f>
        <v/>
      </c>
      <c r="AB392" s="304">
        <f>+AB385/X385-1</f>
        <v/>
      </c>
      <c r="AC392" s="304">
        <f>+AC385/Y385-1</f>
        <v/>
      </c>
      <c r="AD392" s="304">
        <f>+AD385/Z385-1</f>
        <v/>
      </c>
      <c r="AE392" s="304">
        <f>+AE385/AA385-1</f>
        <v/>
      </c>
      <c r="AF392" s="304">
        <f>+AF385/AB385-1</f>
        <v/>
      </c>
      <c r="AG392" s="304">
        <f>+AG385/AC385-1</f>
        <v/>
      </c>
      <c r="AH392" s="304">
        <f>+AH385/AD385-1</f>
        <v/>
      </c>
      <c r="AI392" s="304">
        <f>+AI385/AE385-1</f>
        <v/>
      </c>
      <c r="AJ392" s="304">
        <f>+AJ385/AF385-1</f>
        <v/>
      </c>
      <c r="AK392" s="304">
        <f>+AK385/AG385-1</f>
        <v/>
      </c>
      <c r="AL392" s="304">
        <f>+AL385/AH385-1</f>
        <v/>
      </c>
      <c r="AM392" s="304">
        <f>+AM385/AI385-1</f>
        <v/>
      </c>
      <c r="AN392" s="304">
        <f>+AN385/AJ385-1</f>
        <v/>
      </c>
      <c r="AO392" s="304">
        <f>+AO385/AK385-1</f>
        <v/>
      </c>
      <c r="AP392" s="304">
        <f>+AP385/AL385-1</f>
        <v/>
      </c>
      <c r="AQ392" s="304">
        <f>+AQ385/AM385-1</f>
        <v/>
      </c>
      <c r="AR392" s="304">
        <f>+AR385/AN385-1</f>
        <v/>
      </c>
      <c r="AS392" s="304">
        <f>+AS385/AO385-1</f>
        <v/>
      </c>
      <c r="AT392" s="304">
        <f>+AT385/AP385-1</f>
        <v/>
      </c>
      <c r="AU392" s="304">
        <f>+AU385/AQ385-1</f>
        <v/>
      </c>
      <c r="AV392" s="304">
        <f>+AV385/AR385-1</f>
        <v/>
      </c>
      <c r="AW392" s="304">
        <f>+AW385/AS385-1</f>
        <v/>
      </c>
      <c r="AX392" s="304">
        <f>+AX385/AT385-1</f>
        <v/>
      </c>
      <c r="AY392" s="304">
        <f>+AY385/AU385-1</f>
        <v/>
      </c>
      <c r="AZ392" s="304">
        <f>+AZ385/AV385-1</f>
        <v/>
      </c>
      <c r="BA392" s="304">
        <f>+BA385/AW385-1</f>
        <v/>
      </c>
      <c r="BB392" s="304">
        <f>+BB385/AX385-1</f>
        <v/>
      </c>
      <c r="BC392" s="304">
        <f>+BC385/AY385-1</f>
        <v/>
      </c>
      <c r="BD392" s="304">
        <f>+BD385/AZ385-1</f>
        <v/>
      </c>
      <c r="BE392" s="304">
        <f>+BE385/BA385-1</f>
        <v/>
      </c>
      <c r="BF392" s="304">
        <f>+BF385/BB385-1</f>
        <v/>
      </c>
      <c r="BG392" s="304">
        <f>+BG385/BC385-1</f>
        <v/>
      </c>
      <c r="BH392" s="320">
        <f>+IFERROR(BH385/BD385-1,"n/a")</f>
        <v/>
      </c>
      <c r="BI392" s="320">
        <f>+IFERROR(BI385/BE385-1,"n/a")</f>
        <v/>
      </c>
      <c r="BJ392" s="304" t="n"/>
      <c r="BK392" s="304" t="n"/>
      <c r="BL392" s="304" t="n"/>
      <c r="BM392" s="304" t="n"/>
      <c r="BN392" s="304" t="n"/>
      <c r="BO392" s="304" t="n"/>
      <c r="BP392" s="304" t="n"/>
      <c r="BQ392" s="304">
        <f>+BQ385/BP385-1</f>
        <v/>
      </c>
      <c r="BR392" s="304">
        <f>+BR385/BQ385-1</f>
        <v/>
      </c>
      <c r="BS392" s="304">
        <f>+BS385/BR385-1</f>
        <v/>
      </c>
      <c r="BT392" s="304">
        <f>+BT385/BS385-1</f>
        <v/>
      </c>
      <c r="BU392" s="304">
        <f>+BU385/BT385-1</f>
        <v/>
      </c>
      <c r="BV392" s="304">
        <f>+BV385/BU385-1</f>
        <v/>
      </c>
      <c r="BW392" s="304">
        <f>+BW385/BV385-1</f>
        <v/>
      </c>
      <c r="BX392" s="304">
        <f>+BX385/BW385-1</f>
        <v/>
      </c>
      <c r="BY392" s="304">
        <f>+BY385/BX385-1</f>
        <v/>
      </c>
      <c r="BZ392" s="304">
        <f>+BZ385/BY385-1</f>
        <v/>
      </c>
      <c r="CA392" s="304">
        <f>+CA385/BZ385-1</f>
        <v/>
      </c>
      <c r="CB392" s="304">
        <f>+CB385/CA385-1</f>
        <v/>
      </c>
      <c r="CC392" s="304">
        <f>+CC385/CB385-1</f>
        <v/>
      </c>
      <c r="CD392" s="304" t="n"/>
    </row>
    <row r="393">
      <c r="B393" s="101" t="n"/>
      <c r="E393" s="57" t="n"/>
      <c r="F393" s="57" t="n"/>
      <c r="G393" s="57" t="n"/>
      <c r="H393" s="304" t="n"/>
      <c r="I393" s="304" t="n"/>
      <c r="J393" s="304" t="n"/>
      <c r="K393" s="304" t="n"/>
      <c r="L393" s="304" t="n"/>
      <c r="M393" s="304" t="n"/>
      <c r="N393" s="304" t="n"/>
      <c r="O393" s="304" t="n"/>
      <c r="P393" s="304" t="n"/>
      <c r="Q393" s="304" t="n"/>
      <c r="R393" s="304" t="n"/>
      <c r="S393" s="304" t="n"/>
      <c r="T393" s="304" t="n"/>
      <c r="U393" s="304" t="n"/>
      <c r="V393" s="304" t="n"/>
      <c r="W393" s="304" t="n"/>
      <c r="X393" s="304" t="n"/>
      <c r="Y393" s="304" t="n"/>
      <c r="Z393" s="304" t="n"/>
      <c r="AA393" s="304" t="n"/>
      <c r="AB393" s="304" t="n"/>
      <c r="AC393" s="304" t="n"/>
      <c r="AD393" s="304" t="n"/>
      <c r="AE393" s="304" t="n"/>
      <c r="AF393" s="304" t="n"/>
      <c r="AG393" s="304" t="n"/>
      <c r="AH393" s="304" t="n"/>
      <c r="AI393" s="304" t="n"/>
      <c r="AJ393" s="304" t="n"/>
      <c r="AK393" s="304" t="n"/>
      <c r="AL393" s="304" t="n"/>
      <c r="AM393" s="304" t="n"/>
      <c r="AN393" s="304" t="n"/>
      <c r="AO393" s="304" t="n"/>
      <c r="AP393" s="304" t="n"/>
      <c r="AQ393" s="304" t="n"/>
      <c r="AR393" s="304" t="n"/>
      <c r="AS393" s="304" t="n"/>
      <c r="AT393" s="304" t="n"/>
      <c r="AU393" s="304" t="n"/>
      <c r="AV393" s="304" t="n"/>
      <c r="AW393" s="304" t="n"/>
      <c r="AX393" s="304" t="n"/>
      <c r="AY393" s="304" t="n"/>
      <c r="AZ393" s="304" t="n"/>
      <c r="BA393" s="304" t="n"/>
      <c r="BB393" s="304" t="n"/>
      <c r="BC393" s="304" t="n"/>
      <c r="BD393" s="304" t="n"/>
      <c r="BE393" s="304" t="n"/>
      <c r="BF393" s="304" t="n"/>
      <c r="BG393" s="304" t="n"/>
      <c r="BH393" s="304" t="n"/>
      <c r="BI393" s="304" t="n"/>
      <c r="BJ393" s="304" t="n"/>
      <c r="BK393" s="304" t="n"/>
      <c r="BL393" s="304" t="n"/>
      <c r="BM393" s="304" t="n"/>
      <c r="BN393" s="304" t="n"/>
      <c r="BO393" s="304" t="n"/>
      <c r="BP393" s="304" t="n"/>
      <c r="BQ393" s="304" t="n"/>
      <c r="BR393" s="304" t="n"/>
      <c r="BS393" s="304" t="n"/>
      <c r="BT393" s="304" t="n"/>
      <c r="BU393" s="304" t="n"/>
      <c r="BV393" s="304" t="n"/>
      <c r="BW393" s="304" t="n"/>
      <c r="BX393" s="304" t="n"/>
      <c r="BY393" s="304" t="n"/>
      <c r="BZ393" s="304" t="n"/>
      <c r="CA393" s="68" t="n"/>
      <c r="CB393" s="68" t="n"/>
      <c r="CC393" s="68" t="n"/>
      <c r="CD393" s="68" t="n"/>
    </row>
    <row r="394">
      <c r="B394" s="54" t="inlineStr">
        <is>
          <t>Family ARPU</t>
        </is>
      </c>
      <c r="E394" s="57" t="n"/>
      <c r="F394" s="57" t="n"/>
      <c r="G394" s="57" t="n"/>
      <c r="H394" s="304" t="n"/>
      <c r="I394" s="304" t="n"/>
      <c r="J394" s="304" t="n"/>
      <c r="K394" s="304" t="n"/>
      <c r="L394" s="304" t="n"/>
      <c r="M394" s="304" t="n"/>
      <c r="N394" s="304" t="n"/>
      <c r="O394" s="304" t="n"/>
      <c r="P394" s="304" t="n"/>
      <c r="Q394" s="304" t="n"/>
      <c r="R394" s="304" t="n"/>
      <c r="S394" s="304" t="n"/>
      <c r="T394" s="304" t="n"/>
      <c r="U394" s="304" t="n"/>
      <c r="V394" s="304" t="n"/>
      <c r="W394" s="304" t="n"/>
      <c r="X394" s="304" t="n"/>
      <c r="Y394" s="304" t="n"/>
      <c r="Z394" s="304" t="n"/>
      <c r="AA394" s="304" t="n"/>
      <c r="AB394" s="304" t="n"/>
      <c r="AC394" s="304" t="n"/>
      <c r="AD394" s="304" t="n"/>
      <c r="AE394" s="304" t="n"/>
      <c r="AF394" s="304" t="n"/>
      <c r="AG394" s="304" t="n"/>
      <c r="AH394" s="304" t="n"/>
      <c r="AI394" s="304" t="n"/>
      <c r="AJ394" s="304" t="n"/>
      <c r="AK394" s="304" t="n"/>
      <c r="AL394" s="304" t="n"/>
      <c r="AM394" s="304" t="n"/>
      <c r="AN394" s="304" t="n"/>
      <c r="AO394" s="304" t="n"/>
      <c r="AP394" s="304" t="n"/>
      <c r="AQ394" s="304" t="n"/>
      <c r="AR394" s="304" t="n"/>
      <c r="AS394" s="304" t="n"/>
      <c r="AT394" s="304" t="n"/>
      <c r="AU394" s="304" t="n"/>
      <c r="AV394" s="304" t="n"/>
      <c r="AW394" s="304" t="n"/>
      <c r="AX394" s="304" t="n"/>
      <c r="AY394" s="304" t="n"/>
      <c r="AZ394" s="304" t="n"/>
      <c r="BA394" s="304" t="n"/>
      <c r="BB394" s="304" t="n"/>
      <c r="BC394" s="304" t="n"/>
      <c r="BD394" s="304" t="n"/>
      <c r="BE394" s="304" t="n"/>
      <c r="BF394" s="304" t="n"/>
      <c r="BG394" s="304" t="n"/>
      <c r="BH394" s="304" t="n"/>
      <c r="BI394" s="304" t="n"/>
      <c r="BJ394" s="304" t="n"/>
      <c r="BK394" s="304" t="n"/>
      <c r="BL394" s="304" t="n"/>
      <c r="BM394" s="304" t="n"/>
      <c r="BN394" s="304" t="n"/>
      <c r="BO394" s="304" t="n"/>
      <c r="BP394" s="304" t="n"/>
      <c r="BQ394" s="304" t="n"/>
      <c r="BR394" s="304" t="n"/>
      <c r="BS394" s="304" t="n"/>
      <c r="BT394" s="304" t="n"/>
      <c r="BU394" s="304" t="n"/>
      <c r="BV394" s="304" t="n"/>
      <c r="BW394" s="304" t="n"/>
      <c r="BX394" s="304" t="n"/>
      <c r="BY394" s="304" t="n"/>
      <c r="BZ394" s="304" t="n"/>
      <c r="CA394" s="68" t="n"/>
      <c r="CB394" s="68" t="n"/>
      <c r="CC394" s="68" t="n"/>
      <c r="CD394" s="68" t="n"/>
    </row>
    <row r="395">
      <c r="B395" t="inlineStr">
        <is>
          <t>Total ARPU</t>
        </is>
      </c>
      <c r="E395" s="57" t="n"/>
      <c r="F395" s="57" t="n"/>
      <c r="G395" s="57" t="n"/>
      <c r="H395" s="304" t="n"/>
      <c r="I395" s="304" t="n"/>
      <c r="J395" s="304" t="n"/>
      <c r="K395" s="304" t="n"/>
      <c r="L395" s="304" t="n"/>
      <c r="M395" s="304" t="n"/>
      <c r="N395" s="304" t="n"/>
      <c r="O395" s="304" t="n"/>
      <c r="P395" s="304" t="n"/>
      <c r="Q395" s="304" t="n"/>
      <c r="R395" s="304" t="n"/>
      <c r="S395" s="304" t="n"/>
      <c r="T395" s="304" t="n"/>
      <c r="U395" s="304" t="n"/>
      <c r="V395" s="304" t="n"/>
      <c r="W395" s="304" t="n"/>
      <c r="X395" s="304" t="n"/>
      <c r="Y395" s="304" t="n"/>
      <c r="Z395" s="304" t="n"/>
      <c r="AA395" s="304" t="n"/>
      <c r="AB395" s="304" t="n"/>
      <c r="AC395" s="304" t="n"/>
      <c r="AD395" s="304" t="n"/>
      <c r="AE395" s="304" t="n"/>
      <c r="AF395" s="304" t="n"/>
      <c r="AG395" s="304" t="n"/>
      <c r="AH395" s="304" t="n"/>
      <c r="AI395" s="304" t="n"/>
      <c r="AJ395" s="304" t="n"/>
      <c r="AK395" s="304" t="n"/>
      <c r="AL395" s="304" t="n"/>
      <c r="AM395" s="304" t="n"/>
      <c r="AN395" s="56">
        <f>+AN228/(AVERAGE(AM351:AN351)*1000)</f>
        <v/>
      </c>
      <c r="AO395" s="56">
        <f>+AO228/(AVERAGE(AN351:AO351)*1000)</f>
        <v/>
      </c>
      <c r="AP395" s="56">
        <f>+AP228/(AVERAGE(AO351:AP351)*1000)</f>
        <v/>
      </c>
      <c r="AQ395" s="56">
        <f>+AQ228/(AVERAGE(AP351:AQ351)*1000)</f>
        <v/>
      </c>
      <c r="AR395" s="56">
        <f>+AR228/(AVERAGE(AQ351:AR351)*1000)</f>
        <v/>
      </c>
      <c r="AS395" s="56">
        <f>+AS228/(AVERAGE(AR351:AS351)*1000)</f>
        <v/>
      </c>
      <c r="AT395" s="56">
        <f>+AT228/(AVERAGE(AS351:AT351)*1000)</f>
        <v/>
      </c>
      <c r="AU395" s="56">
        <f>+AU228/(AVERAGE(AT351:AU351)*1000)</f>
        <v/>
      </c>
      <c r="AV395" s="56">
        <f>+AV228/(AVERAGE(AU351:AV351)*1000)</f>
        <v/>
      </c>
      <c r="AW395" s="56">
        <f>+AW228/(AVERAGE(AV351:AW351)*1000)</f>
        <v/>
      </c>
      <c r="AX395" s="56">
        <f>+AX228/(AVERAGE(AW351:AX351)*1000)</f>
        <v/>
      </c>
      <c r="AY395" s="56">
        <f>+AY228/(AVERAGE(AX351:AY351)*1000)</f>
        <v/>
      </c>
      <c r="AZ395" s="56">
        <f>+AZ228/(AVERAGE(AY351:AZ351)*1000)</f>
        <v/>
      </c>
      <c r="BA395" s="56">
        <f>+BA228/(AVERAGE(AZ351:BA351)*1000)</f>
        <v/>
      </c>
      <c r="BB395" s="56">
        <f>+BB228/(AVERAGE(BA351:BB351)*1000)</f>
        <v/>
      </c>
      <c r="BC395" s="56">
        <f>+BC228/(AVERAGE(BB351:BC351)*1000)</f>
        <v/>
      </c>
      <c r="BD395" s="56">
        <f>+BD228/(AVERAGE(BC351:BD351)*1000)</f>
        <v/>
      </c>
      <c r="BE395" s="56">
        <f>+BE228/(AVERAGE(BD351:BE351)*1000)</f>
        <v/>
      </c>
      <c r="BF395" s="56">
        <f>+BF228/(AVERAGE(BE351:BF351)*1000)</f>
        <v/>
      </c>
      <c r="BG395" s="56">
        <f>+BG228/(AVERAGE(BF351:BG351)*1000)</f>
        <v/>
      </c>
      <c r="BH395" s="217">
        <f>+IFERROR(BH228/((BH351+BG351)/2),"n/a")</f>
        <v/>
      </c>
      <c r="BI395" s="217">
        <f>+IFERROR(BI228/((BI351+BH351)/2),"n/a")</f>
        <v/>
      </c>
      <c r="BJ395" s="56" t="n"/>
      <c r="BK395" s="56" t="n"/>
      <c r="BL395" s="304" t="n"/>
      <c r="BM395" s="304" t="n"/>
      <c r="BN395" s="304" t="n"/>
      <c r="BO395" s="304" t="n"/>
      <c r="BP395" s="304" t="n"/>
      <c r="BQ395" s="304" t="n"/>
      <c r="BR395" s="304" t="n"/>
      <c r="BS395" s="304" t="n"/>
      <c r="BT395" s="304" t="n"/>
      <c r="BU395" s="304" t="n"/>
      <c r="BV395" s="304" t="n"/>
      <c r="BW395" s="304" t="n"/>
      <c r="BX395" s="304" t="n"/>
      <c r="BY395" s="56">
        <f>+SUM(AN395:AQ395)</f>
        <v/>
      </c>
      <c r="BZ395" s="56">
        <f>+SUM(AR395:AU395)</f>
        <v/>
      </c>
      <c r="CA395" s="56">
        <f>+SUM(AV395:AY395)</f>
        <v/>
      </c>
      <c r="CB395" s="56">
        <f>+SUM(AZ395:BC395)</f>
        <v/>
      </c>
      <c r="CC395" s="56">
        <f>+SUM(BD395:BG395)</f>
        <v/>
      </c>
      <c r="CD395" s="56" t="n"/>
    </row>
    <row r="396">
      <c r="B396" t="inlineStr">
        <is>
          <t>Advertising ARPU</t>
        </is>
      </c>
      <c r="E396" s="57" t="n"/>
      <c r="F396" s="57" t="n"/>
      <c r="G396" s="57" t="n"/>
      <c r="H396" s="304" t="n"/>
      <c r="I396" s="304" t="n"/>
      <c r="J396" s="304" t="n"/>
      <c r="K396" s="304" t="n"/>
      <c r="L396" s="304" t="n"/>
      <c r="M396" s="304" t="n"/>
      <c r="N396" s="304" t="n"/>
      <c r="O396" s="304" t="n"/>
      <c r="P396" s="304" t="n"/>
      <c r="Q396" s="304" t="n"/>
      <c r="R396" s="304" t="n"/>
      <c r="S396" s="304" t="n"/>
      <c r="T396" s="304" t="n"/>
      <c r="U396" s="304" t="n"/>
      <c r="V396" s="304" t="n"/>
      <c r="W396" s="304" t="n"/>
      <c r="X396" s="304" t="n"/>
      <c r="Y396" s="304" t="n"/>
      <c r="Z396" s="304" t="n"/>
      <c r="AA396" s="304" t="n"/>
      <c r="AB396" s="304" t="n"/>
      <c r="AC396" s="304" t="n"/>
      <c r="AD396" s="304" t="n"/>
      <c r="AE396" s="304" t="n"/>
      <c r="AF396" s="304" t="n"/>
      <c r="AG396" s="304" t="n"/>
      <c r="AH396" s="304" t="n"/>
      <c r="AI396" s="304" t="n"/>
      <c r="AJ396" s="304" t="n"/>
      <c r="AK396" s="304" t="n"/>
      <c r="AL396" s="304" t="n"/>
      <c r="AM396" s="304" t="n"/>
      <c r="AN396" s="56">
        <f>+AN256/(AVERAGE(AM351:AN351)*1000)</f>
        <v/>
      </c>
      <c r="AO396" s="56">
        <f>+AO256/(AVERAGE(AN351:AO351)*1000)</f>
        <v/>
      </c>
      <c r="AP396" s="56">
        <f>+AP256/(AVERAGE(AO351:AP351)*1000)</f>
        <v/>
      </c>
      <c r="AQ396" s="56">
        <f>+AQ256/(AVERAGE(AP351:AQ351)*1000)</f>
        <v/>
      </c>
      <c r="AR396" s="56">
        <f>+AR256/(AVERAGE(AQ351:AR351)*1000)</f>
        <v/>
      </c>
      <c r="AS396" s="56">
        <f>+AS256/(AVERAGE(AR351:AS351)*1000)</f>
        <v/>
      </c>
      <c r="AT396" s="56">
        <f>+AT256/(AVERAGE(AS351:AT351)*1000)</f>
        <v/>
      </c>
      <c r="AU396" s="56">
        <f>+AU256/(AVERAGE(AT351:AU351)*1000)</f>
        <v/>
      </c>
      <c r="AV396" s="56">
        <f>+AV256/(AVERAGE(AU351:AV351)*1000)</f>
        <v/>
      </c>
      <c r="AW396" s="56">
        <f>+AW256/(AVERAGE(AV351:AW351)*1000)</f>
        <v/>
      </c>
      <c r="AX396" s="56">
        <f>+AX256/(AVERAGE(AW351:AX351)*1000)</f>
        <v/>
      </c>
      <c r="AY396" s="56">
        <f>+AY256/(AVERAGE(AX351:AY351)*1000)</f>
        <v/>
      </c>
      <c r="AZ396" s="56">
        <f>+AZ256/(AVERAGE(AY351:AZ351)*1000)</f>
        <v/>
      </c>
      <c r="BA396" s="56">
        <f>+BA256/(AVERAGE(AZ351:BA351)*1000)</f>
        <v/>
      </c>
      <c r="BB396" s="56">
        <f>+BB256/(AVERAGE(BA351:BB351)*1000)</f>
        <v/>
      </c>
      <c r="BC396" s="56">
        <f>+BC256/(AVERAGE(BB351:BC351)*1000)</f>
        <v/>
      </c>
      <c r="BD396" s="56">
        <f>+BD256/(AVERAGE(BC351:BD351)*1000)</f>
        <v/>
      </c>
      <c r="BE396" s="56">
        <f>+BE256/(AVERAGE(BD351:BE351)*1000)</f>
        <v/>
      </c>
      <c r="BF396" s="56">
        <f>+BF256/(AVERAGE(BE351:BF351)*1000)</f>
        <v/>
      </c>
      <c r="BG396" s="56">
        <f>+BG256/(AVERAGE(BF351:BG351)*1000)</f>
        <v/>
      </c>
      <c r="BH396" s="217">
        <f>+IFERROR(BH256/((BH351+BG351)/2),"n/a")</f>
        <v/>
      </c>
      <c r="BI396" s="217">
        <f>+IFERROR(BI256/((BI351+BH351)/2),"n/a")</f>
        <v/>
      </c>
      <c r="BJ396" s="56" t="n"/>
      <c r="BK396" s="56" t="n"/>
      <c r="BL396" s="304" t="n"/>
      <c r="BM396" s="304" t="n"/>
      <c r="BN396" s="304" t="n"/>
      <c r="BO396" s="304" t="n"/>
      <c r="BP396" s="304" t="n"/>
      <c r="BQ396" s="304" t="n"/>
      <c r="BR396" s="304" t="n"/>
      <c r="BS396" s="304" t="n"/>
      <c r="BT396" s="304" t="n"/>
      <c r="BU396" s="304" t="n"/>
      <c r="BV396" s="304" t="n"/>
      <c r="BW396" s="304" t="n"/>
      <c r="BX396" s="304" t="n"/>
      <c r="BY396" s="56">
        <f>+SUM(AN396:AQ396)</f>
        <v/>
      </c>
      <c r="BZ396" s="56">
        <f>+SUM(AR396:AU396)</f>
        <v/>
      </c>
      <c r="CA396" s="56">
        <f>+SUM(AV396:AY396)</f>
        <v/>
      </c>
      <c r="CB396" s="56">
        <f>+SUM(AZ396:BC396)</f>
        <v/>
      </c>
      <c r="CC396" s="56">
        <f>+SUM(BD396:BG396)</f>
        <v/>
      </c>
      <c r="CD396" s="56" t="n"/>
    </row>
    <row r="397">
      <c r="E397" s="57" t="n"/>
      <c r="F397" s="57" t="n"/>
      <c r="G397" s="57" t="n"/>
      <c r="H397" s="304" t="n"/>
      <c r="I397" s="304" t="n"/>
      <c r="J397" s="304" t="n"/>
      <c r="K397" s="304" t="n"/>
      <c r="L397" s="304" t="n"/>
      <c r="M397" s="304" t="n"/>
      <c r="N397" s="304" t="n"/>
      <c r="O397" s="304" t="n"/>
      <c r="P397" s="304" t="n"/>
      <c r="Q397" s="304" t="n"/>
      <c r="R397" s="304" t="n"/>
      <c r="S397" s="304" t="n"/>
      <c r="T397" s="304" t="n"/>
      <c r="U397" s="304" t="n"/>
      <c r="V397" s="304" t="n"/>
      <c r="W397" s="304" t="n"/>
      <c r="X397" s="304" t="n"/>
      <c r="Y397" s="304" t="n"/>
      <c r="Z397" s="304" t="n"/>
      <c r="AA397" s="304" t="n"/>
      <c r="AB397" s="304" t="n"/>
      <c r="AC397" s="304" t="n"/>
      <c r="AD397" s="304" t="n"/>
      <c r="AE397" s="304" t="n"/>
      <c r="AF397" s="304" t="n"/>
      <c r="AG397" s="304" t="n"/>
      <c r="AH397" s="304" t="n"/>
      <c r="AI397" s="304" t="n"/>
      <c r="AJ397" s="304" t="n"/>
      <c r="AK397" s="304" t="n"/>
      <c r="AL397" s="304" t="n"/>
      <c r="AM397" s="304" t="n"/>
      <c r="AN397" s="304" t="n"/>
      <c r="AO397" s="304" t="n"/>
      <c r="AP397" s="304" t="n"/>
      <c r="AQ397" s="304" t="n"/>
      <c r="AR397" s="304" t="n"/>
      <c r="AS397" s="304" t="n"/>
      <c r="AT397" s="304" t="n"/>
      <c r="AU397" s="304" t="n"/>
      <c r="AV397" s="304" t="n"/>
      <c r="AW397" s="304" t="n"/>
      <c r="AX397" s="304" t="n"/>
      <c r="AY397" s="304" t="n"/>
      <c r="AZ397" s="304" t="n"/>
      <c r="BA397" s="304" t="n"/>
      <c r="BB397" s="304" t="n"/>
      <c r="BC397" s="304" t="n"/>
      <c r="BD397" s="304" t="n"/>
      <c r="BE397" s="304" t="n"/>
      <c r="BF397" s="304" t="n"/>
      <c r="BG397" s="304" t="n"/>
      <c r="BH397" s="304" t="n"/>
      <c r="BI397" s="304" t="n"/>
      <c r="BJ397" s="304" t="n"/>
      <c r="BK397" s="304" t="n"/>
      <c r="BL397" s="304" t="n"/>
      <c r="BM397" s="304" t="n"/>
      <c r="BN397" s="304" t="n"/>
      <c r="BO397" s="304" t="n"/>
      <c r="BP397" s="304" t="n"/>
      <c r="BQ397" s="304" t="n"/>
      <c r="BR397" s="304" t="n"/>
      <c r="BS397" s="304" t="n"/>
      <c r="BT397" s="304" t="n"/>
      <c r="BU397" s="304" t="n"/>
      <c r="BV397" s="304" t="n"/>
      <c r="BW397" s="304" t="n"/>
      <c r="BX397" s="304" t="n"/>
      <c r="BY397" s="304" t="n"/>
      <c r="BZ397" s="304" t="n"/>
      <c r="CA397" s="68" t="n"/>
      <c r="CB397" s="68" t="n"/>
      <c r="CC397" s="68" t="n"/>
      <c r="CD397" s="68" t="n"/>
    </row>
    <row r="398">
      <c r="B398" s="62" t="inlineStr">
        <is>
          <t>Y/Y % Change</t>
        </is>
      </c>
      <c r="E398" s="57" t="n"/>
      <c r="F398" s="57" t="n"/>
      <c r="G398" s="57" t="n"/>
      <c r="H398" s="304" t="n"/>
      <c r="I398" s="304" t="n"/>
      <c r="J398" s="304" t="n"/>
      <c r="K398" s="304" t="n"/>
      <c r="L398" s="304" t="n"/>
      <c r="M398" s="304" t="n"/>
      <c r="N398" s="304" t="n"/>
      <c r="O398" s="304" t="n"/>
      <c r="P398" s="304" t="n"/>
      <c r="Q398" s="304" t="n"/>
      <c r="R398" s="304" t="n"/>
      <c r="S398" s="304" t="n"/>
      <c r="T398" s="304" t="n"/>
      <c r="U398" s="304" t="n"/>
      <c r="V398" s="304" t="n"/>
      <c r="W398" s="304" t="n"/>
      <c r="X398" s="304" t="n"/>
      <c r="Y398" s="304" t="n"/>
      <c r="Z398" s="304" t="n"/>
      <c r="AA398" s="304" t="n"/>
      <c r="AB398" s="304" t="n"/>
      <c r="AC398" s="304" t="n"/>
      <c r="AD398" s="304" t="n"/>
      <c r="AE398" s="304" t="n"/>
      <c r="AF398" s="304" t="n"/>
      <c r="AG398" s="304" t="n"/>
      <c r="AH398" s="304" t="n"/>
      <c r="AI398" s="304" t="n"/>
      <c r="AJ398" s="304" t="n"/>
      <c r="AK398" s="304" t="n"/>
      <c r="AL398" s="304" t="n"/>
      <c r="AM398" s="304" t="n"/>
      <c r="AN398" s="304" t="n"/>
      <c r="AO398" s="304" t="n"/>
      <c r="AP398" s="304" t="n"/>
      <c r="AQ398" s="304" t="n"/>
      <c r="AR398" s="304" t="n"/>
      <c r="AS398" s="304" t="n"/>
      <c r="AT398" s="304" t="n"/>
      <c r="AU398" s="304" t="n"/>
      <c r="AV398" s="304" t="n"/>
      <c r="AW398" s="304" t="n"/>
      <c r="AX398" s="304" t="n"/>
      <c r="AY398" s="304" t="n"/>
      <c r="AZ398" s="304" t="n"/>
      <c r="BA398" s="304" t="n"/>
      <c r="BB398" s="304" t="n"/>
      <c r="BC398" s="304" t="n"/>
      <c r="BD398" s="304" t="n"/>
      <c r="BE398" s="304" t="n"/>
      <c r="BF398" s="304" t="n"/>
      <c r="BG398" s="304" t="n"/>
      <c r="BH398" s="304" t="n"/>
      <c r="BI398" s="304" t="n"/>
      <c r="BJ398" s="304" t="n"/>
      <c r="BK398" s="304" t="n"/>
      <c r="BL398" s="304" t="n"/>
      <c r="BM398" s="304" t="n"/>
      <c r="BN398" s="304" t="n"/>
      <c r="BO398" s="304" t="n"/>
      <c r="BP398" s="304" t="n"/>
      <c r="BQ398" s="304" t="n"/>
      <c r="BR398" s="304" t="n"/>
      <c r="BS398" s="304" t="n"/>
      <c r="BT398" s="304" t="n"/>
      <c r="BU398" s="304" t="n"/>
      <c r="BV398" s="304" t="n"/>
      <c r="BW398" s="304" t="n"/>
      <c r="BX398" s="304" t="n"/>
      <c r="BY398" s="304" t="n"/>
      <c r="BZ398" s="304" t="n"/>
      <c r="CA398" s="68" t="n"/>
      <c r="CB398" s="68" t="n"/>
      <c r="CC398" s="68" t="n"/>
      <c r="CD398" s="68" t="n"/>
    </row>
    <row r="399">
      <c r="B399" s="60" t="inlineStr">
        <is>
          <t>Total ARPU</t>
        </is>
      </c>
      <c r="E399" s="57" t="n"/>
      <c r="F399" s="57" t="n"/>
      <c r="G399" s="57" t="n"/>
      <c r="H399" s="304" t="n"/>
      <c r="I399" s="304" t="n"/>
      <c r="J399" s="304" t="n"/>
      <c r="K399" s="304" t="n"/>
      <c r="L399" s="304" t="n"/>
      <c r="M399" s="304" t="n"/>
      <c r="N399" s="304" t="n"/>
      <c r="O399" s="304" t="n"/>
      <c r="P399" s="304" t="n"/>
      <c r="Q399" s="304" t="n"/>
      <c r="R399" s="304" t="n"/>
      <c r="S399" s="304" t="n"/>
      <c r="T399" s="304" t="n"/>
      <c r="U399" s="304" t="n"/>
      <c r="V399" s="304" t="n"/>
      <c r="W399" s="304" t="n"/>
      <c r="X399" s="304" t="n"/>
      <c r="Y399" s="304" t="n"/>
      <c r="Z399" s="304" t="n"/>
      <c r="AA399" s="304" t="n"/>
      <c r="AB399" s="304" t="n"/>
      <c r="AC399" s="304" t="n"/>
      <c r="AD399" s="304" t="n"/>
      <c r="AE399" s="304" t="n"/>
      <c r="AF399" s="304" t="n"/>
      <c r="AG399" s="304" t="n"/>
      <c r="AH399" s="304" t="n"/>
      <c r="AI399" s="304" t="n"/>
      <c r="AJ399" s="304" t="n"/>
      <c r="AK399" s="304" t="n"/>
      <c r="AL399" s="304" t="n"/>
      <c r="AM399" s="304" t="n"/>
      <c r="AN399" s="304" t="n"/>
      <c r="AO399" s="304" t="n"/>
      <c r="AP399" s="304" t="n"/>
      <c r="AQ399" s="304" t="n"/>
      <c r="AR399" s="304">
        <f>+AR395/AN395-1</f>
        <v/>
      </c>
      <c r="AS399" s="304">
        <f>+AS395/AO395-1</f>
        <v/>
      </c>
      <c r="AT399" s="304">
        <f>+AT395/AP395-1</f>
        <v/>
      </c>
      <c r="AU399" s="304">
        <f>+AU395/AQ395-1</f>
        <v/>
      </c>
      <c r="AV399" s="304">
        <f>+AV395/AR395-1</f>
        <v/>
      </c>
      <c r="AW399" s="304">
        <f>+AW395/AS395-1</f>
        <v/>
      </c>
      <c r="AX399" s="304">
        <f>+AX395/AT395-1</f>
        <v/>
      </c>
      <c r="AY399" s="304">
        <f>+AY395/AU395-1</f>
        <v/>
      </c>
      <c r="AZ399" s="304">
        <f>+AZ395/AV395-1</f>
        <v/>
      </c>
      <c r="BA399" s="304">
        <f>+BA395/AW395-1</f>
        <v/>
      </c>
      <c r="BB399" s="304">
        <f>+BB395/AX395-1</f>
        <v/>
      </c>
      <c r="BC399" s="304">
        <f>+BC395/AY395-1</f>
        <v/>
      </c>
      <c r="BD399" s="304">
        <f>+BD395/AZ395-1</f>
        <v/>
      </c>
      <c r="BE399" s="304">
        <f>+BE395/BA395-1</f>
        <v/>
      </c>
      <c r="BF399" s="304">
        <f>+BF395/BB395-1</f>
        <v/>
      </c>
      <c r="BG399" s="304">
        <f>+BG395/BC395-1</f>
        <v/>
      </c>
      <c r="BH399" s="320">
        <f>+IFERROR(BH395/BD395-1,"n/a")</f>
        <v/>
      </c>
      <c r="BI399" s="320">
        <f>+IFERROR(BI395/BE395-1,"n/a")</f>
        <v/>
      </c>
      <c r="BJ399" s="304" t="n"/>
      <c r="BK399" s="304" t="n"/>
      <c r="BL399" s="304" t="n"/>
      <c r="BM399" s="304" t="n"/>
      <c r="BN399" s="304" t="n"/>
      <c r="BO399" s="304" t="n"/>
      <c r="BP399" s="304" t="n"/>
      <c r="BQ399" s="304" t="n"/>
      <c r="BR399" s="304" t="n"/>
      <c r="BS399" s="304" t="n"/>
      <c r="BT399" s="304" t="n"/>
      <c r="BU399" s="304" t="n"/>
      <c r="BV399" s="304" t="n"/>
      <c r="BW399" s="304" t="n"/>
      <c r="BX399" s="304" t="n"/>
      <c r="BY399" s="304" t="n"/>
      <c r="BZ399" s="304">
        <f>+BZ395/BY395-1</f>
        <v/>
      </c>
      <c r="CA399" s="304">
        <f>+CA395/BZ395-1</f>
        <v/>
      </c>
      <c r="CB399" s="304">
        <f>+CB395/CA395-1</f>
        <v/>
      </c>
      <c r="CC399" s="304">
        <f>+CC395/CB395-1</f>
        <v/>
      </c>
      <c r="CD399" s="304" t="n"/>
    </row>
    <row r="400">
      <c r="B400" s="60" t="inlineStr">
        <is>
          <t>Advertising ARPU</t>
        </is>
      </c>
      <c r="E400" s="57" t="n"/>
      <c r="F400" s="57" t="n"/>
      <c r="G400" s="57" t="n"/>
      <c r="H400" s="304" t="n"/>
      <c r="I400" s="304" t="n"/>
      <c r="J400" s="304" t="n"/>
      <c r="K400" s="304" t="n"/>
      <c r="L400" s="304" t="n"/>
      <c r="M400" s="304" t="n"/>
      <c r="N400" s="304" t="n"/>
      <c r="O400" s="304" t="n"/>
      <c r="P400" s="304" t="n"/>
      <c r="Q400" s="304" t="n"/>
      <c r="R400" s="304" t="n"/>
      <c r="S400" s="304" t="n"/>
      <c r="T400" s="304" t="n"/>
      <c r="U400" s="304" t="n"/>
      <c r="V400" s="304" t="n"/>
      <c r="W400" s="304" t="n"/>
      <c r="X400" s="304" t="n"/>
      <c r="Y400" s="304" t="n"/>
      <c r="Z400" s="304" t="n"/>
      <c r="AA400" s="304" t="n"/>
      <c r="AB400" s="304" t="n"/>
      <c r="AC400" s="304" t="n"/>
      <c r="AD400" s="304" t="n"/>
      <c r="AE400" s="304" t="n"/>
      <c r="AF400" s="304" t="n"/>
      <c r="AG400" s="304" t="n"/>
      <c r="AH400" s="304" t="n"/>
      <c r="AI400" s="304" t="n"/>
      <c r="AJ400" s="304" t="n"/>
      <c r="AK400" s="304" t="n"/>
      <c r="AL400" s="304" t="n"/>
      <c r="AM400" s="304" t="n"/>
      <c r="AN400" s="304" t="n"/>
      <c r="AO400" s="304" t="n"/>
      <c r="AP400" s="304" t="n"/>
      <c r="AQ400" s="304" t="n"/>
      <c r="AR400" s="304">
        <f>+AR396/AN396-1</f>
        <v/>
      </c>
      <c r="AS400" s="304">
        <f>+AS396/AO396-1</f>
        <v/>
      </c>
      <c r="AT400" s="304">
        <f>+AT396/AP396-1</f>
        <v/>
      </c>
      <c r="AU400" s="304">
        <f>+AU396/AQ396-1</f>
        <v/>
      </c>
      <c r="AV400" s="304">
        <f>+AV396/AR396-1</f>
        <v/>
      </c>
      <c r="AW400" s="304">
        <f>+AW396/AS396-1</f>
        <v/>
      </c>
      <c r="AX400" s="304">
        <f>+AX396/AT396-1</f>
        <v/>
      </c>
      <c r="AY400" s="304">
        <f>+AY396/AU396-1</f>
        <v/>
      </c>
      <c r="AZ400" s="304">
        <f>+AZ396/AV396-1</f>
        <v/>
      </c>
      <c r="BA400" s="304">
        <f>+BA396/AW396-1</f>
        <v/>
      </c>
      <c r="BB400" s="304">
        <f>+BB396/AX396-1</f>
        <v/>
      </c>
      <c r="BC400" s="304">
        <f>+BC396/AY396-1</f>
        <v/>
      </c>
      <c r="BD400" s="304">
        <f>+BD396/AZ396-1</f>
        <v/>
      </c>
      <c r="BE400" s="304">
        <f>+BE396/BA396-1</f>
        <v/>
      </c>
      <c r="BF400" s="304">
        <f>+BF396/BB396-1</f>
        <v/>
      </c>
      <c r="BG400" s="304">
        <f>+BG396/BC396-1</f>
        <v/>
      </c>
      <c r="BH400" s="320">
        <f>+IFERROR(BH396/BD396-1,"n/a")</f>
        <v/>
      </c>
      <c r="BI400" s="320">
        <f>+IFERROR(BI396/BE396-1,"n/a")</f>
        <v/>
      </c>
      <c r="BJ400" s="304" t="n"/>
      <c r="BK400" s="304" t="n"/>
      <c r="BL400" s="304" t="n"/>
      <c r="BM400" s="304" t="n"/>
      <c r="BN400" s="304" t="n"/>
      <c r="BO400" s="304" t="n"/>
      <c r="BP400" s="304" t="n"/>
      <c r="BQ400" s="304" t="n"/>
      <c r="BR400" s="304" t="n"/>
      <c r="BS400" s="304" t="n"/>
      <c r="BT400" s="304" t="n"/>
      <c r="BU400" s="304" t="n"/>
      <c r="BV400" s="304" t="n"/>
      <c r="BW400" s="304" t="n"/>
      <c r="BX400" s="304" t="n"/>
      <c r="BY400" s="304" t="n"/>
      <c r="BZ400" s="304">
        <f>+BZ396/BY396-1</f>
        <v/>
      </c>
      <c r="CA400" s="304">
        <f>+CA396/BZ396-1</f>
        <v/>
      </c>
      <c r="CB400" s="304">
        <f>+CB396/CA396-1</f>
        <v/>
      </c>
      <c r="CC400" s="304">
        <f>+CC396/CB396-1</f>
        <v/>
      </c>
      <c r="CD400" s="304" t="n"/>
    </row>
    <row r="401">
      <c r="B401" s="60" t="n"/>
      <c r="E401" s="57" t="n"/>
      <c r="F401" s="57" t="n"/>
      <c r="G401" s="57" t="n"/>
      <c r="H401" s="304" t="n"/>
      <c r="I401" s="304" t="n"/>
      <c r="J401" s="304" t="n"/>
      <c r="K401" s="304" t="n"/>
      <c r="L401" s="304" t="n"/>
      <c r="M401" s="304" t="n"/>
      <c r="N401" s="304" t="n"/>
      <c r="O401" s="304" t="n"/>
      <c r="P401" s="304" t="n"/>
      <c r="Q401" s="304" t="n"/>
      <c r="R401" s="304" t="n"/>
      <c r="S401" s="304" t="n"/>
      <c r="T401" s="304" t="n"/>
      <c r="U401" s="304" t="n"/>
      <c r="V401" s="304" t="n"/>
      <c r="W401" s="304" t="n"/>
      <c r="X401" s="304" t="n"/>
      <c r="Y401" s="304" t="n"/>
      <c r="Z401" s="304" t="n"/>
      <c r="AA401" s="304" t="n"/>
      <c r="AB401" s="304" t="n"/>
      <c r="AC401" s="304" t="n"/>
      <c r="AD401" s="304" t="n"/>
      <c r="AE401" s="304" t="n"/>
      <c r="AF401" s="304" t="n"/>
      <c r="AG401" s="304" t="n"/>
      <c r="AH401" s="304" t="n"/>
      <c r="AI401" s="304" t="n"/>
      <c r="AJ401" s="304" t="n"/>
      <c r="AK401" s="304" t="n"/>
      <c r="AL401" s="304" t="n"/>
      <c r="AM401" s="304" t="n"/>
      <c r="AN401" s="304" t="n"/>
      <c r="AO401" s="304" t="n"/>
      <c r="AP401" s="304" t="n"/>
      <c r="AQ401" s="304" t="n"/>
      <c r="AR401" s="304" t="n"/>
      <c r="AS401" s="304" t="n"/>
      <c r="AT401" s="304" t="n"/>
      <c r="AU401" s="304" t="n"/>
      <c r="AV401" s="304" t="n"/>
      <c r="AW401" s="304" t="n"/>
      <c r="AX401" s="304" t="n"/>
      <c r="AY401" s="304" t="n"/>
      <c r="AZ401" s="304" t="n"/>
      <c r="BA401" s="304" t="n"/>
      <c r="BB401" s="304" t="n"/>
      <c r="BC401" s="304" t="n"/>
      <c r="BD401" s="304" t="n"/>
      <c r="BE401" s="304" t="n"/>
      <c r="BF401" s="304" t="n"/>
      <c r="BG401" s="304" t="n"/>
      <c r="BH401" s="304" t="n"/>
      <c r="BI401" s="304" t="n"/>
      <c r="BJ401" s="304" t="n"/>
      <c r="BK401" s="304" t="n"/>
      <c r="BL401" s="304" t="n"/>
      <c r="BM401" s="304" t="n"/>
      <c r="BN401" s="304" t="n"/>
      <c r="BO401" s="304" t="n"/>
      <c r="BP401" s="304" t="n"/>
      <c r="BQ401" s="304" t="n"/>
      <c r="BR401" s="304" t="n"/>
      <c r="BS401" s="304" t="n"/>
      <c r="BT401" s="304" t="n"/>
      <c r="BU401" s="304" t="n"/>
      <c r="BV401" s="304" t="n"/>
      <c r="BW401" s="304" t="n"/>
      <c r="BX401" s="304" t="n"/>
      <c r="BY401" s="304" t="n"/>
      <c r="BZ401" s="304" t="n"/>
      <c r="CA401" s="68" t="n"/>
      <c r="CB401" s="68" t="n"/>
      <c r="CC401" s="68" t="n"/>
      <c r="CD401" s="68" t="n"/>
    </row>
    <row r="402">
      <c r="B402" s="52" t="inlineStr">
        <is>
          <t>Income Statement</t>
        </is>
      </c>
      <c r="C402" s="53" t="n"/>
    </row>
    <row r="403">
      <c r="BH403" s="55" t="n"/>
    </row>
    <row r="404" customFormat="1" s="44">
      <c r="B404" s="44" t="inlineStr">
        <is>
          <t>Revenue</t>
        </is>
      </c>
      <c r="D404" s="113" t="n">
        <v>345</v>
      </c>
      <c r="E404" s="113" t="n">
        <v>431</v>
      </c>
      <c r="F404" s="113" t="n">
        <v>467</v>
      </c>
      <c r="G404" s="113" t="n">
        <v>731</v>
      </c>
      <c r="H404" s="113" t="n">
        <v>731</v>
      </c>
      <c r="I404" s="113" t="n">
        <v>895</v>
      </c>
      <c r="J404" s="113" t="n">
        <v>954</v>
      </c>
      <c r="K404" s="113" t="n">
        <v>1131</v>
      </c>
      <c r="L404" s="113" t="n">
        <v>1058</v>
      </c>
      <c r="M404" s="113" t="n">
        <v>1184</v>
      </c>
      <c r="N404" s="113" t="n">
        <v>1262</v>
      </c>
      <c r="O404" s="113" t="n">
        <v>1585</v>
      </c>
      <c r="P404" s="113" t="n">
        <v>1458</v>
      </c>
      <c r="Q404" s="113" t="n">
        <v>1813</v>
      </c>
      <c r="R404" s="113" t="n">
        <v>2016</v>
      </c>
      <c r="S404" s="113" t="n">
        <v>2585</v>
      </c>
      <c r="T404" s="113" t="n">
        <v>2502</v>
      </c>
      <c r="U404" s="113" t="n">
        <v>2910</v>
      </c>
      <c r="V404" s="113" t="n">
        <v>3203</v>
      </c>
      <c r="W404" s="113" t="n">
        <v>3851</v>
      </c>
      <c r="X404" s="113" t="n">
        <v>3543</v>
      </c>
      <c r="Y404" s="113" t="n">
        <v>4042</v>
      </c>
      <c r="Z404" s="113" t="n">
        <v>4501</v>
      </c>
      <c r="AA404" s="113" t="n">
        <v>5841</v>
      </c>
      <c r="AB404" s="113" t="n">
        <v>5382</v>
      </c>
      <c r="AC404" s="113" t="n">
        <v>6436</v>
      </c>
      <c r="AD404" s="113" t="n">
        <v>7011</v>
      </c>
      <c r="AE404" s="113" t="n">
        <v>8809</v>
      </c>
      <c r="AF404" s="113" t="n">
        <v>8032</v>
      </c>
      <c r="AG404" s="113" t="n">
        <v>9321</v>
      </c>
      <c r="AH404" s="113" t="n">
        <v>10328</v>
      </c>
      <c r="AI404" s="113" t="n">
        <v>12972</v>
      </c>
      <c r="AJ404" s="113" t="n">
        <v>11966</v>
      </c>
      <c r="AK404" s="113" t="n">
        <v>13231</v>
      </c>
      <c r="AL404" s="113" t="n">
        <v>13727</v>
      </c>
      <c r="AM404" s="113" t="n">
        <v>16914</v>
      </c>
      <c r="AN404" s="113" t="n">
        <v>15077</v>
      </c>
      <c r="AO404" s="113" t="n">
        <v>16886</v>
      </c>
      <c r="AP404" s="113" t="n">
        <v>17652</v>
      </c>
      <c r="AQ404" s="113" t="n">
        <v>21082</v>
      </c>
      <c r="AR404" s="113" t="n">
        <v>17737</v>
      </c>
      <c r="AS404" s="113" t="n">
        <v>18687</v>
      </c>
      <c r="AT404" s="113" t="n">
        <v>21470</v>
      </c>
      <c r="AU404" s="113" t="n">
        <v>28072</v>
      </c>
      <c r="AV404" s="113" t="n">
        <v>26171</v>
      </c>
      <c r="AW404" s="113" t="n">
        <v>29077</v>
      </c>
      <c r="AX404" s="113" t="n">
        <v>29010</v>
      </c>
      <c r="AY404" s="113" t="n">
        <v>33671</v>
      </c>
      <c r="AZ404" s="113" t="n">
        <v>27908</v>
      </c>
      <c r="BA404" s="113" t="n">
        <v>28822</v>
      </c>
      <c r="BB404" s="113" t="n">
        <v>27714</v>
      </c>
      <c r="BC404" s="113" t="n">
        <v>32165</v>
      </c>
      <c r="BD404" s="113" t="n">
        <v>28645</v>
      </c>
      <c r="BE404" s="113" t="n">
        <v>31999</v>
      </c>
      <c r="BF404" s="113" t="n">
        <v>34146</v>
      </c>
      <c r="BG404" s="113" t="n">
        <v>40111</v>
      </c>
      <c r="BH404" s="113" t="n">
        <v>36455</v>
      </c>
      <c r="BI404" s="113" t="n">
        <v>39071</v>
      </c>
      <c r="BJ404" s="113" t="n"/>
      <c r="BK404" s="113" t="n"/>
      <c r="BM404" s="113" t="n">
        <v>153</v>
      </c>
      <c r="BN404" s="113" t="n">
        <v>272</v>
      </c>
      <c r="BO404" s="113" t="n">
        <v>777</v>
      </c>
      <c r="BP404" s="113" t="n">
        <v>1974</v>
      </c>
      <c r="BQ404" s="111">
        <f>+SUM(H404:K404)</f>
        <v/>
      </c>
      <c r="BR404" s="111">
        <f>+SUM(L404:O404)</f>
        <v/>
      </c>
      <c r="BS404" s="111">
        <f>+SUM(P404:S404)</f>
        <v/>
      </c>
      <c r="BT404" s="111">
        <f>+SUM(T404:W404)</f>
        <v/>
      </c>
      <c r="BU404" s="111">
        <f>+SUM(X404:AA404)</f>
        <v/>
      </c>
      <c r="BV404" s="111">
        <f>+SUM(AB404:AE404)</f>
        <v/>
      </c>
      <c r="BW404" s="111">
        <f>+SUM(AF404:AI404)</f>
        <v/>
      </c>
      <c r="BX404" s="111">
        <f>+SUM(AJ404:AM404)</f>
        <v/>
      </c>
      <c r="BY404" s="111">
        <f>+SUM(AN404:AQ404)</f>
        <v/>
      </c>
      <c r="BZ404" s="111">
        <f>+SUM(AR404:AU404)</f>
        <v/>
      </c>
      <c r="CA404" s="111">
        <f>+SUM(AV404:AY404)</f>
        <v/>
      </c>
      <c r="CB404" s="111">
        <f>+SUM(AZ404:BC404)</f>
        <v/>
      </c>
      <c r="CC404" s="111">
        <f>+SUM(BD404:BG404)</f>
        <v/>
      </c>
      <c r="CD404" s="111" t="n"/>
    </row>
    <row r="405">
      <c r="B405" s="60" t="inlineStr">
        <is>
          <t>Y/Y % Change</t>
        </is>
      </c>
      <c r="C405" s="303" t="n"/>
      <c r="D405" s="303" t="n"/>
      <c r="E405" s="303" t="n"/>
      <c r="F405" s="303" t="n"/>
      <c r="G405" s="303" t="n"/>
      <c r="H405" s="303" t="n"/>
      <c r="I405" s="303" t="n"/>
      <c r="J405" s="303" t="n"/>
      <c r="K405" s="303" t="n"/>
      <c r="L405" s="304">
        <f>+L404/H404-1</f>
        <v/>
      </c>
      <c r="M405" s="304">
        <f>+M404/I404-1</f>
        <v/>
      </c>
      <c r="N405" s="304">
        <f>+N404/J404-1</f>
        <v/>
      </c>
      <c r="O405" s="304">
        <f>+O404/K404-1</f>
        <v/>
      </c>
      <c r="P405" s="304">
        <f>+P404/L404-1</f>
        <v/>
      </c>
      <c r="Q405" s="304">
        <f>+Q404/M404-1</f>
        <v/>
      </c>
      <c r="R405" s="304">
        <f>+R404/N404-1</f>
        <v/>
      </c>
      <c r="S405" s="304">
        <f>+S404/O404-1</f>
        <v/>
      </c>
      <c r="T405" s="304">
        <f>+T404/P404-1</f>
        <v/>
      </c>
      <c r="U405" s="304">
        <f>+U404/Q404-1</f>
        <v/>
      </c>
      <c r="V405" s="304">
        <f>+V404/R404-1</f>
        <v/>
      </c>
      <c r="W405" s="304">
        <f>+W404/S404-1</f>
        <v/>
      </c>
      <c r="X405" s="304">
        <f>+X404/T404-1</f>
        <v/>
      </c>
      <c r="Y405" s="304">
        <f>+Y404/U404-1</f>
        <v/>
      </c>
      <c r="Z405" s="304">
        <f>+Z404/V404-1</f>
        <v/>
      </c>
      <c r="AA405" s="304">
        <f>+AA404/W404-1</f>
        <v/>
      </c>
      <c r="AB405" s="304">
        <f>+AB404/X404-1</f>
        <v/>
      </c>
      <c r="AC405" s="304">
        <f>+AC404/Y404-1</f>
        <v/>
      </c>
      <c r="AD405" s="304">
        <f>+AD404/Z404-1</f>
        <v/>
      </c>
      <c r="AE405" s="304">
        <f>+AE404/AA404-1</f>
        <v/>
      </c>
      <c r="AF405" s="304">
        <f>+AF404/AB404-1</f>
        <v/>
      </c>
      <c r="AG405" s="304">
        <f>+AG404/AC404-1</f>
        <v/>
      </c>
      <c r="AH405" s="304">
        <f>+AH404/AD404-1</f>
        <v/>
      </c>
      <c r="AI405" s="304">
        <f>+AI404/AE404-1</f>
        <v/>
      </c>
      <c r="AJ405" s="304">
        <f>+AJ404/AF404-1</f>
        <v/>
      </c>
      <c r="AK405" s="304">
        <f>+AK404/AG404-1</f>
        <v/>
      </c>
      <c r="AL405" s="304">
        <f>+AL404/AH404-1</f>
        <v/>
      </c>
      <c r="AM405" s="304">
        <f>+AM404/AI404-1</f>
        <v/>
      </c>
      <c r="AN405" s="304">
        <f>+AN404/AJ404-1</f>
        <v/>
      </c>
      <c r="AO405" s="304">
        <f>+AO404/AK404-1</f>
        <v/>
      </c>
      <c r="AP405" s="304">
        <f>+AP404/AL404-1</f>
        <v/>
      </c>
      <c r="AQ405" s="304">
        <f>+AQ404/AM404-1</f>
        <v/>
      </c>
      <c r="AR405" s="304">
        <f>+AR404/AN404-1</f>
        <v/>
      </c>
      <c r="AS405" s="304">
        <f>+AS404/AO404-1</f>
        <v/>
      </c>
      <c r="AT405" s="304">
        <f>+AT404/AP404-1</f>
        <v/>
      </c>
      <c r="AU405" s="304">
        <f>+AU404/AQ404-1</f>
        <v/>
      </c>
      <c r="AV405" s="304">
        <f>+AV404/AR404-1</f>
        <v/>
      </c>
      <c r="AW405" s="304">
        <f>+AW404/AS404-1</f>
        <v/>
      </c>
      <c r="AX405" s="304">
        <f>+AX404/AT404-1</f>
        <v/>
      </c>
      <c r="AY405" s="304">
        <f>+AY404/AU404-1</f>
        <v/>
      </c>
      <c r="AZ405" s="304">
        <f>+AZ404/AV404-1</f>
        <v/>
      </c>
      <c r="BA405" s="304">
        <f>+BA404/AW404-1</f>
        <v/>
      </c>
      <c r="BB405" s="304">
        <f>+BB404/AX404-1</f>
        <v/>
      </c>
      <c r="BC405" s="304">
        <f>+BC404/AY404-1</f>
        <v/>
      </c>
      <c r="BD405" s="304">
        <f>+BD404/AZ404-1</f>
        <v/>
      </c>
      <c r="BE405" s="304">
        <f>+BE404/BA404-1</f>
        <v/>
      </c>
      <c r="BF405" s="304">
        <f>+BF404/BB404-1</f>
        <v/>
      </c>
      <c r="BG405" s="304">
        <f>+BG404/BC404-1</f>
        <v/>
      </c>
      <c r="BH405" s="304">
        <f>+BH404/BD404-1</f>
        <v/>
      </c>
      <c r="BI405" s="304">
        <f>+BI404/BE404-1</f>
        <v/>
      </c>
      <c r="BJ405" s="304" t="n"/>
      <c r="BK405" s="304" t="n"/>
      <c r="BL405" s="303" t="n"/>
      <c r="BM405" s="303" t="n"/>
      <c r="BN405" s="304">
        <f>+BN404/BM404-1</f>
        <v/>
      </c>
      <c r="BO405" s="304">
        <f>+BO404/BN404-1</f>
        <v/>
      </c>
      <c r="BP405" s="304">
        <f>+BP404/BO404-1</f>
        <v/>
      </c>
      <c r="BQ405" s="304">
        <f>+BQ404/BP404-1</f>
        <v/>
      </c>
      <c r="BR405" s="304">
        <f>+BR404/BQ404-1</f>
        <v/>
      </c>
      <c r="BS405" s="304">
        <f>+BS404/BR404-1</f>
        <v/>
      </c>
      <c r="BT405" s="304">
        <f>+BT404/BS404-1</f>
        <v/>
      </c>
      <c r="BU405" s="304">
        <f>+BU404/BT404-1</f>
        <v/>
      </c>
      <c r="BV405" s="304">
        <f>+BV404/BU404-1</f>
        <v/>
      </c>
      <c r="BW405" s="304">
        <f>+BW404/BV404-1</f>
        <v/>
      </c>
      <c r="BX405" s="304">
        <f>+BX404/BW404-1</f>
        <v/>
      </c>
      <c r="BY405" s="304">
        <f>+BY404/BX404-1</f>
        <v/>
      </c>
      <c r="BZ405" s="304">
        <f>+BZ404/BY404-1</f>
        <v/>
      </c>
      <c r="CA405" s="304">
        <f>+CA404/BZ404-1</f>
        <v/>
      </c>
      <c r="CB405" s="304">
        <f>+CB404/CA404-1</f>
        <v/>
      </c>
      <c r="CC405" s="304">
        <f>+CC404/CB404-1</f>
        <v/>
      </c>
      <c r="CD405" s="304" t="n"/>
    </row>
    <row r="407" ht="13.5" customHeight="1">
      <c r="B407" t="inlineStr">
        <is>
          <t>Cost of revenue</t>
        </is>
      </c>
      <c r="D407" s="82" t="n">
        <v>100</v>
      </c>
      <c r="E407" s="82" t="n">
        <v>111</v>
      </c>
      <c r="F407" s="82" t="n">
        <v>131</v>
      </c>
      <c r="G407" s="82" t="n">
        <v>150</v>
      </c>
      <c r="H407" s="82" t="n">
        <v>167</v>
      </c>
      <c r="I407" s="82" t="n">
        <v>210</v>
      </c>
      <c r="J407" s="82" t="n">
        <v>236</v>
      </c>
      <c r="K407" s="82" t="n">
        <v>247</v>
      </c>
      <c r="L407" s="82" t="n">
        <v>277</v>
      </c>
      <c r="M407" s="82" t="n">
        <v>367</v>
      </c>
      <c r="N407" s="82" t="n">
        <v>322</v>
      </c>
      <c r="O407" s="82" t="n">
        <v>398</v>
      </c>
      <c r="P407" s="82" t="n">
        <v>413</v>
      </c>
      <c r="Q407" s="82" t="n">
        <v>465</v>
      </c>
      <c r="R407" s="82" t="n">
        <v>507</v>
      </c>
      <c r="S407" s="82" t="n">
        <v>491</v>
      </c>
      <c r="T407" s="82" t="n">
        <v>462</v>
      </c>
      <c r="U407" s="82" t="n">
        <v>473</v>
      </c>
      <c r="V407" s="82" t="n">
        <v>565</v>
      </c>
      <c r="W407" s="82" t="n">
        <v>653</v>
      </c>
      <c r="X407" s="82" t="n">
        <v>654</v>
      </c>
      <c r="Y407" s="82" t="n">
        <v>668</v>
      </c>
      <c r="Z407" s="82" t="n">
        <v>720</v>
      </c>
      <c r="AA407" s="82" t="n">
        <v>824</v>
      </c>
      <c r="AB407" s="82" t="n">
        <v>838</v>
      </c>
      <c r="AC407" s="82" t="n">
        <v>917</v>
      </c>
      <c r="AD407" s="82" t="n">
        <v>987</v>
      </c>
      <c r="AE407" s="82" t="n">
        <v>1047</v>
      </c>
      <c r="AF407" s="82" t="n">
        <v>1159</v>
      </c>
      <c r="AG407" s="82" t="n">
        <v>1237</v>
      </c>
      <c r="AH407" s="82" t="n">
        <v>1448</v>
      </c>
      <c r="AI407" s="82" t="n">
        <v>1611</v>
      </c>
      <c r="AJ407" s="82" t="n">
        <v>1927</v>
      </c>
      <c r="AK407" s="82" t="n">
        <v>2214</v>
      </c>
      <c r="AL407" s="82" t="n">
        <v>2418</v>
      </c>
      <c r="AM407" s="82" t="n">
        <v>2796</v>
      </c>
      <c r="AN407" s="82" t="n">
        <v>2816</v>
      </c>
      <c r="AO407" s="82" t="n">
        <v>3307</v>
      </c>
      <c r="AP407" s="82" t="n">
        <v>3155</v>
      </c>
      <c r="AQ407" s="82" t="n">
        <v>3492</v>
      </c>
      <c r="AR407" s="82" t="n">
        <v>3459</v>
      </c>
      <c r="AS407" s="82" t="n">
        <v>3829</v>
      </c>
      <c r="AT407" s="82" t="n">
        <v>4194</v>
      </c>
      <c r="AU407" s="82" t="n">
        <v>5210</v>
      </c>
      <c r="AV407" s="82" t="n">
        <v>5131</v>
      </c>
      <c r="AW407" s="82" t="n">
        <v>5399</v>
      </c>
      <c r="AX407" s="82" t="n">
        <v>5771</v>
      </c>
      <c r="AY407" s="82" t="n">
        <v>6348</v>
      </c>
      <c r="AZ407" s="82" t="n">
        <v>6005</v>
      </c>
      <c r="BA407" s="82" t="n">
        <v>5192</v>
      </c>
      <c r="BB407" s="82" t="n">
        <v>5716</v>
      </c>
      <c r="BC407" s="82" t="n">
        <v>8336</v>
      </c>
      <c r="BD407" s="82" t="n">
        <v>6108</v>
      </c>
      <c r="BE407" s="82" t="n">
        <v>5945</v>
      </c>
      <c r="BF407" s="82" t="n">
        <v>6210</v>
      </c>
      <c r="BG407" s="82" t="n">
        <v>7695</v>
      </c>
      <c r="BH407" s="82" t="n">
        <v>6640</v>
      </c>
      <c r="BI407" s="82" t="n">
        <v>7308</v>
      </c>
      <c r="BJ407" s="82" t="n"/>
      <c r="BK407" s="82" t="n"/>
      <c r="BM407" s="82" t="n">
        <v>41</v>
      </c>
      <c r="BN407" s="82" t="n">
        <v>124</v>
      </c>
      <c r="BO407" s="82" t="n">
        <v>223</v>
      </c>
      <c r="BP407" s="82" t="n">
        <v>493</v>
      </c>
      <c r="BQ407" s="65">
        <f>+SUM(H407:K407)</f>
        <v/>
      </c>
      <c r="BR407" s="65">
        <f>+SUM(L407:O407)</f>
        <v/>
      </c>
      <c r="BS407" s="65">
        <f>+SUM(P407:S407)</f>
        <v/>
      </c>
      <c r="BT407" s="65">
        <f>+SUM(T407:W407)</f>
        <v/>
      </c>
      <c r="BU407" s="65">
        <f>+SUM(X407:AA407)</f>
        <v/>
      </c>
      <c r="BV407" s="65">
        <f>+SUM(AB407:AE407)</f>
        <v/>
      </c>
      <c r="BW407" s="65">
        <f>+SUM(AF407:AI407)</f>
        <v/>
      </c>
      <c r="BX407" s="65">
        <f>+SUM(AJ407:AM407)</f>
        <v/>
      </c>
      <c r="BY407" s="65">
        <f>+SUM(AN407:AQ407)</f>
        <v/>
      </c>
      <c r="BZ407" s="65">
        <f>+SUM(AR407:AU407)</f>
        <v/>
      </c>
      <c r="CA407" s="65">
        <f>+SUM(AV407:AY407)</f>
        <v/>
      </c>
      <c r="CB407" s="65">
        <f>+SUM(AZ407:BC407)</f>
        <v/>
      </c>
      <c r="CC407" s="65">
        <f>+SUM(BD407:BG407)</f>
        <v/>
      </c>
      <c r="CD407" s="65" t="n"/>
    </row>
    <row r="408" customFormat="1" s="44">
      <c r="B408" s="110" t="inlineStr">
        <is>
          <t>Gross profit</t>
        </is>
      </c>
      <c r="D408" s="111">
        <f>+D404-D407</f>
        <v/>
      </c>
      <c r="E408" s="111">
        <f>+E404-E407</f>
        <v/>
      </c>
      <c r="F408" s="111">
        <f>+F404-F407</f>
        <v/>
      </c>
      <c r="G408" s="111">
        <f>+G404-G407</f>
        <v/>
      </c>
      <c r="H408" s="111">
        <f>+H404-H407</f>
        <v/>
      </c>
      <c r="I408" s="111">
        <f>+I404-I407</f>
        <v/>
      </c>
      <c r="J408" s="111">
        <f>+J404-J407</f>
        <v/>
      </c>
      <c r="K408" s="111">
        <f>+K404-K407</f>
        <v/>
      </c>
      <c r="L408" s="111">
        <f>+L404-L407</f>
        <v/>
      </c>
      <c r="M408" s="111">
        <f>+M404-M407</f>
        <v/>
      </c>
      <c r="N408" s="111">
        <f>+N404-N407</f>
        <v/>
      </c>
      <c r="O408" s="111">
        <f>+O404-O407</f>
        <v/>
      </c>
      <c r="P408" s="111">
        <f>+P404-P407</f>
        <v/>
      </c>
      <c r="Q408" s="111">
        <f>+Q404-Q407</f>
        <v/>
      </c>
      <c r="R408" s="111">
        <f>+R404-R407</f>
        <v/>
      </c>
      <c r="S408" s="111">
        <f>+S404-S407</f>
        <v/>
      </c>
      <c r="T408" s="111">
        <f>+T404-T407</f>
        <v/>
      </c>
      <c r="U408" s="111">
        <f>+U404-U407</f>
        <v/>
      </c>
      <c r="V408" s="111">
        <f>+V404-V407</f>
        <v/>
      </c>
      <c r="W408" s="111">
        <f>+W404-W407</f>
        <v/>
      </c>
      <c r="X408" s="111">
        <f>+X404-X407</f>
        <v/>
      </c>
      <c r="Y408" s="111">
        <f>+Y404-Y407</f>
        <v/>
      </c>
      <c r="Z408" s="111">
        <f>+Z404-Z407</f>
        <v/>
      </c>
      <c r="AA408" s="111">
        <f>+AA404-AA407</f>
        <v/>
      </c>
      <c r="AB408" s="111">
        <f>+AB404-AB407</f>
        <v/>
      </c>
      <c r="AC408" s="111">
        <f>+AC404-AC407</f>
        <v/>
      </c>
      <c r="AD408" s="111">
        <f>+AD404-AD407</f>
        <v/>
      </c>
      <c r="AE408" s="111">
        <f>+AE404-AE407</f>
        <v/>
      </c>
      <c r="AF408" s="111">
        <f>+AF404-AF407</f>
        <v/>
      </c>
      <c r="AG408" s="111">
        <f>+AG404-AG407</f>
        <v/>
      </c>
      <c r="AH408" s="111">
        <f>+AH404-AH407</f>
        <v/>
      </c>
      <c r="AI408" s="111">
        <f>+AI404-AI407</f>
        <v/>
      </c>
      <c r="AJ408" s="111">
        <f>+AJ404-AJ407</f>
        <v/>
      </c>
      <c r="AK408" s="111">
        <f>+AK404-AK407</f>
        <v/>
      </c>
      <c r="AL408" s="111">
        <f>+AL404-AL407</f>
        <v/>
      </c>
      <c r="AM408" s="111">
        <f>+AM404-AM407</f>
        <v/>
      </c>
      <c r="AN408" s="111">
        <f>+AN404-AN407</f>
        <v/>
      </c>
      <c r="AO408" s="111">
        <f>+AO404-AO407</f>
        <v/>
      </c>
      <c r="AP408" s="111">
        <f>+AP404-AP407</f>
        <v/>
      </c>
      <c r="AQ408" s="111">
        <f>+AQ404-AQ407</f>
        <v/>
      </c>
      <c r="AR408" s="111">
        <f>+AR404-AR407</f>
        <v/>
      </c>
      <c r="AS408" s="111">
        <f>+AS404-AS407</f>
        <v/>
      </c>
      <c r="AT408" s="111">
        <f>+AT404-AT407</f>
        <v/>
      </c>
      <c r="AU408" s="111">
        <f>+AU404-AU407</f>
        <v/>
      </c>
      <c r="AV408" s="111">
        <f>+AV404-AV407</f>
        <v/>
      </c>
      <c r="AW408" s="111">
        <f>+AW404-AW407</f>
        <v/>
      </c>
      <c r="AX408" s="111">
        <f>+AX404-AX407</f>
        <v/>
      </c>
      <c r="AY408" s="111">
        <f>+AY404-AY407</f>
        <v/>
      </c>
      <c r="AZ408" s="111">
        <f>+AZ404-AZ407</f>
        <v/>
      </c>
      <c r="BA408" s="111">
        <f>+BA404-BA407</f>
        <v/>
      </c>
      <c r="BB408" s="111">
        <f>+BB404-BB407</f>
        <v/>
      </c>
      <c r="BC408" s="111">
        <f>+BC404-BC407</f>
        <v/>
      </c>
      <c r="BD408" s="111">
        <f>+BD404-BD407</f>
        <v/>
      </c>
      <c r="BE408" s="111">
        <f>+BE404-BE407</f>
        <v/>
      </c>
      <c r="BF408" s="111">
        <f>+BF404-BF407</f>
        <v/>
      </c>
      <c r="BG408" s="111">
        <f>+BG404-BG407</f>
        <v/>
      </c>
      <c r="BH408" s="111">
        <f>+BH404-BH407</f>
        <v/>
      </c>
      <c r="BI408" s="111">
        <f>+BI404-BI407</f>
        <v/>
      </c>
      <c r="BJ408" s="111" t="n"/>
      <c r="BK408" s="111" t="n"/>
      <c r="BM408" s="111">
        <f>+BM404-BM407</f>
        <v/>
      </c>
      <c r="BN408" s="111">
        <f>+BN404-BN407</f>
        <v/>
      </c>
      <c r="BO408" s="111">
        <f>+BO404-BO407</f>
        <v/>
      </c>
      <c r="BP408" s="111">
        <f>+BP404-BP407</f>
        <v/>
      </c>
      <c r="BQ408" s="111">
        <f>+BQ404-BQ407</f>
        <v/>
      </c>
      <c r="BR408" s="111">
        <f>+BR404-BR407</f>
        <v/>
      </c>
      <c r="BS408" s="111">
        <f>+BS404-BS407</f>
        <v/>
      </c>
      <c r="BT408" s="111">
        <f>+BT404-BT407</f>
        <v/>
      </c>
      <c r="BU408" s="111">
        <f>+BU404-BU407</f>
        <v/>
      </c>
      <c r="BV408" s="111">
        <f>+BV404-BV407</f>
        <v/>
      </c>
      <c r="BW408" s="111">
        <f>+BW404-BW407</f>
        <v/>
      </c>
      <c r="BX408" s="111">
        <f>+BX404-BX407</f>
        <v/>
      </c>
      <c r="BY408" s="111">
        <f>+SUM(AN408:AQ408)</f>
        <v/>
      </c>
      <c r="BZ408" s="111">
        <f>+SUM(AR408:AU408)</f>
        <v/>
      </c>
      <c r="CA408" s="111">
        <f>+SUM(AV408:AY408)</f>
        <v/>
      </c>
      <c r="CB408" s="111">
        <f>+SUM(AZ408:BC408)</f>
        <v/>
      </c>
      <c r="CC408" s="111">
        <f>+SUM(BD408:BG408)</f>
        <v/>
      </c>
      <c r="CD408" s="111" t="n"/>
    </row>
    <row r="409">
      <c r="B409" s="101" t="inlineStr">
        <is>
          <t>Y/Y % Change</t>
        </is>
      </c>
      <c r="C409" s="303" t="n"/>
      <c r="D409" s="303" t="n"/>
      <c r="E409" s="303" t="n"/>
      <c r="F409" s="303" t="n"/>
      <c r="G409" s="303" t="n"/>
      <c r="H409" s="303" t="n"/>
      <c r="I409" s="303" t="n"/>
      <c r="J409" s="303" t="n"/>
      <c r="K409" s="303" t="n"/>
      <c r="L409" s="304">
        <f>+L408/H408-1</f>
        <v/>
      </c>
      <c r="M409" s="304">
        <f>+M408/I408-1</f>
        <v/>
      </c>
      <c r="N409" s="304">
        <f>+N408/J408-1</f>
        <v/>
      </c>
      <c r="O409" s="304">
        <f>+O408/K408-1</f>
        <v/>
      </c>
      <c r="P409" s="304">
        <f>+P408/L408-1</f>
        <v/>
      </c>
      <c r="Q409" s="304">
        <f>+Q408/M408-1</f>
        <v/>
      </c>
      <c r="R409" s="304">
        <f>+R408/N408-1</f>
        <v/>
      </c>
      <c r="S409" s="304">
        <f>+S408/O408-1</f>
        <v/>
      </c>
      <c r="T409" s="304">
        <f>+T408/P408-1</f>
        <v/>
      </c>
      <c r="U409" s="304">
        <f>+U408/Q408-1</f>
        <v/>
      </c>
      <c r="V409" s="304">
        <f>+V408/R408-1</f>
        <v/>
      </c>
      <c r="W409" s="304">
        <f>+W408/S408-1</f>
        <v/>
      </c>
      <c r="X409" s="304">
        <f>+X408/T408-1</f>
        <v/>
      </c>
      <c r="Y409" s="304">
        <f>+Y408/U408-1</f>
        <v/>
      </c>
      <c r="Z409" s="304">
        <f>+Z408/V408-1</f>
        <v/>
      </c>
      <c r="AA409" s="304">
        <f>+AA408/W408-1</f>
        <v/>
      </c>
      <c r="AB409" s="304">
        <f>+AB408/X408-1</f>
        <v/>
      </c>
      <c r="AC409" s="304">
        <f>+AC408/Y408-1</f>
        <v/>
      </c>
      <c r="AD409" s="304">
        <f>+AD408/Z408-1</f>
        <v/>
      </c>
      <c r="AE409" s="304">
        <f>+AE408/AA408-1</f>
        <v/>
      </c>
      <c r="AF409" s="304">
        <f>+AF408/AB408-1</f>
        <v/>
      </c>
      <c r="AG409" s="304">
        <f>+AG408/AC408-1</f>
        <v/>
      </c>
      <c r="AH409" s="304">
        <f>+AH408/AD408-1</f>
        <v/>
      </c>
      <c r="AI409" s="304">
        <f>+AI408/AE408-1</f>
        <v/>
      </c>
      <c r="AJ409" s="304">
        <f>+AJ408/AF408-1</f>
        <v/>
      </c>
      <c r="AK409" s="304">
        <f>+AK408/AG408-1</f>
        <v/>
      </c>
      <c r="AL409" s="304">
        <f>+AL408/AH408-1</f>
        <v/>
      </c>
      <c r="AM409" s="304">
        <f>+AM408/AI408-1</f>
        <v/>
      </c>
      <c r="AN409" s="304">
        <f>+AN408/AJ408-1</f>
        <v/>
      </c>
      <c r="AO409" s="304">
        <f>+AO408/AK408-1</f>
        <v/>
      </c>
      <c r="AP409" s="304">
        <f>+AP408/AL408-1</f>
        <v/>
      </c>
      <c r="AQ409" s="304">
        <f>+AQ408/AM408-1</f>
        <v/>
      </c>
      <c r="AR409" s="304">
        <f>+AR408/AN408-1</f>
        <v/>
      </c>
      <c r="AS409" s="304">
        <f>+AS408/AO408-1</f>
        <v/>
      </c>
      <c r="AT409" s="304">
        <f>+AT408/AP408-1</f>
        <v/>
      </c>
      <c r="AU409" s="304">
        <f>+AU408/AQ408-1</f>
        <v/>
      </c>
      <c r="AV409" s="304">
        <f>+AV408/AR408-1</f>
        <v/>
      </c>
      <c r="AW409" s="304">
        <f>+AW408/AS408-1</f>
        <v/>
      </c>
      <c r="AX409" s="304">
        <f>+AX408/AT408-1</f>
        <v/>
      </c>
      <c r="AY409" s="304">
        <f>+AY408/AU408-1</f>
        <v/>
      </c>
      <c r="AZ409" s="304">
        <f>+AZ408/AV408-1</f>
        <v/>
      </c>
      <c r="BA409" s="304">
        <f>+BA408/AW408-1</f>
        <v/>
      </c>
      <c r="BB409" s="304">
        <f>+BB408/AX408-1</f>
        <v/>
      </c>
      <c r="BC409" s="304">
        <f>+BC408/AY408-1</f>
        <v/>
      </c>
      <c r="BD409" s="304">
        <f>+BD408/AZ408-1</f>
        <v/>
      </c>
      <c r="BE409" s="304">
        <f>+BE408/BA408-1</f>
        <v/>
      </c>
      <c r="BF409" s="304">
        <f>+BF408/BB408-1</f>
        <v/>
      </c>
      <c r="BG409" s="304">
        <f>+BG408/BC408-1</f>
        <v/>
      </c>
      <c r="BH409" s="304">
        <f>+BH408/BD408-1</f>
        <v/>
      </c>
      <c r="BI409" s="304">
        <f>+BI408/BE408-1</f>
        <v/>
      </c>
      <c r="BJ409" s="304" t="n"/>
      <c r="BK409" s="304" t="n"/>
      <c r="BL409" s="303" t="n"/>
      <c r="BM409" s="303" t="n"/>
      <c r="BN409" s="304">
        <f>+BN408/BM408-1</f>
        <v/>
      </c>
      <c r="BO409" s="304">
        <f>+BO408/BN408-1</f>
        <v/>
      </c>
      <c r="BP409" s="304">
        <f>+BP408/BO408-1</f>
        <v/>
      </c>
      <c r="BQ409" s="304">
        <f>+BQ408/BP408-1</f>
        <v/>
      </c>
      <c r="BR409" s="304">
        <f>+BR408/BQ408-1</f>
        <v/>
      </c>
      <c r="BS409" s="304">
        <f>+BS408/BR408-1</f>
        <v/>
      </c>
      <c r="BT409" s="304">
        <f>+BT408/BS408-1</f>
        <v/>
      </c>
      <c r="BU409" s="304">
        <f>+BU408/BT408-1</f>
        <v/>
      </c>
      <c r="BV409" s="304">
        <f>+BV408/BU408-1</f>
        <v/>
      </c>
      <c r="BW409" s="304">
        <f>+BW408/BV408-1</f>
        <v/>
      </c>
      <c r="BX409" s="304">
        <f>+BX408/BW408-1</f>
        <v/>
      </c>
      <c r="BY409" s="304">
        <f>+BY408/BX408-1</f>
        <v/>
      </c>
      <c r="BZ409" s="304">
        <f>+BZ408/BY408-1</f>
        <v/>
      </c>
      <c r="CA409" s="304">
        <f>+CA408/BZ408-1</f>
        <v/>
      </c>
      <c r="CB409" s="304">
        <f>+CB408/CA408-1</f>
        <v/>
      </c>
      <c r="CC409" s="304">
        <f>+CC408/CB408-1</f>
        <v/>
      </c>
      <c r="CD409" s="304" t="n"/>
    </row>
    <row r="410" customFormat="1" s="76">
      <c r="B410" s="101" t="inlineStr">
        <is>
          <t>Margin</t>
        </is>
      </c>
      <c r="C410" s="306" t="n"/>
      <c r="D410" s="306">
        <f>+D408/D404</f>
        <v/>
      </c>
      <c r="E410" s="306">
        <f>+E408/E404</f>
        <v/>
      </c>
      <c r="F410" s="306">
        <f>+F408/F404</f>
        <v/>
      </c>
      <c r="G410" s="306">
        <f>+G408/G404</f>
        <v/>
      </c>
      <c r="H410" s="306">
        <f>+H408/H404</f>
        <v/>
      </c>
      <c r="I410" s="306">
        <f>+I408/I404</f>
        <v/>
      </c>
      <c r="J410" s="306">
        <f>+J408/J404</f>
        <v/>
      </c>
      <c r="K410" s="306">
        <f>+K408/K404</f>
        <v/>
      </c>
      <c r="L410" s="306">
        <f>+L408/L404</f>
        <v/>
      </c>
      <c r="M410" s="306">
        <f>+M408/M404</f>
        <v/>
      </c>
      <c r="N410" s="306">
        <f>+N408/N404</f>
        <v/>
      </c>
      <c r="O410" s="306">
        <f>+O408/O404</f>
        <v/>
      </c>
      <c r="P410" s="306">
        <f>+P408/P404</f>
        <v/>
      </c>
      <c r="Q410" s="306">
        <f>+Q408/Q404</f>
        <v/>
      </c>
      <c r="R410" s="306">
        <f>+R408/R404</f>
        <v/>
      </c>
      <c r="S410" s="306">
        <f>+S408/S404</f>
        <v/>
      </c>
      <c r="T410" s="306">
        <f>+T408/T404</f>
        <v/>
      </c>
      <c r="U410" s="306">
        <f>+U408/U404</f>
        <v/>
      </c>
      <c r="V410" s="306">
        <f>+V408/V404</f>
        <v/>
      </c>
      <c r="W410" s="306">
        <f>+W408/W404</f>
        <v/>
      </c>
      <c r="X410" s="306">
        <f>+X408/X404</f>
        <v/>
      </c>
      <c r="Y410" s="306">
        <f>+Y408/Y404</f>
        <v/>
      </c>
      <c r="Z410" s="306">
        <f>+Z408/Z404</f>
        <v/>
      </c>
      <c r="AA410" s="306">
        <f>+AA408/AA404</f>
        <v/>
      </c>
      <c r="AB410" s="306">
        <f>+AB408/AB404</f>
        <v/>
      </c>
      <c r="AC410" s="306">
        <f>+AC408/AC404</f>
        <v/>
      </c>
      <c r="AD410" s="306">
        <f>+AD408/AD404</f>
        <v/>
      </c>
      <c r="AE410" s="306">
        <f>+AE408/AE404</f>
        <v/>
      </c>
      <c r="AF410" s="306">
        <f>+AF408/AF404</f>
        <v/>
      </c>
      <c r="AG410" s="306">
        <f>+AG408/AG404</f>
        <v/>
      </c>
      <c r="AH410" s="306">
        <f>+AH408/AH404</f>
        <v/>
      </c>
      <c r="AI410" s="306">
        <f>+AI408/AI404</f>
        <v/>
      </c>
      <c r="AJ410" s="306">
        <f>+AJ408/AJ404</f>
        <v/>
      </c>
      <c r="AK410" s="306">
        <f>+AK408/AK404</f>
        <v/>
      </c>
      <c r="AL410" s="306">
        <f>+AL408/AL404</f>
        <v/>
      </c>
      <c r="AM410" s="306">
        <f>+AM408/AM404</f>
        <v/>
      </c>
      <c r="AN410" s="306">
        <f>+AN408/AN404</f>
        <v/>
      </c>
      <c r="AO410" s="306">
        <f>+AO408/AO404</f>
        <v/>
      </c>
      <c r="AP410" s="306">
        <f>+AP408/AP404</f>
        <v/>
      </c>
      <c r="AQ410" s="306">
        <f>+AQ408/AQ404</f>
        <v/>
      </c>
      <c r="AR410" s="306">
        <f>+AR408/AR404</f>
        <v/>
      </c>
      <c r="AS410" s="306">
        <f>+AS408/AS404</f>
        <v/>
      </c>
      <c r="AT410" s="306">
        <f>+AT408/AT404</f>
        <v/>
      </c>
      <c r="AU410" s="306">
        <f>+AU408/AU404</f>
        <v/>
      </c>
      <c r="AV410" s="306">
        <f>+AV408/AV404</f>
        <v/>
      </c>
      <c r="AW410" s="306">
        <f>+AW408/AW404</f>
        <v/>
      </c>
      <c r="AX410" s="306">
        <f>+AX408/AX404</f>
        <v/>
      </c>
      <c r="AY410" s="306">
        <f>+AY408/AY404</f>
        <v/>
      </c>
      <c r="AZ410" s="306">
        <f>+AZ408/AZ404</f>
        <v/>
      </c>
      <c r="BA410" s="306">
        <f>+BA408/BA404</f>
        <v/>
      </c>
      <c r="BB410" s="306">
        <f>+BB408/BB404</f>
        <v/>
      </c>
      <c r="BC410" s="306">
        <f>+BC408/BC404</f>
        <v/>
      </c>
      <c r="BD410" s="306">
        <f>+BD408/BD404</f>
        <v/>
      </c>
      <c r="BE410" s="306">
        <f>+BE408/BE404</f>
        <v/>
      </c>
      <c r="BF410" s="306">
        <f>+BF408/BF404</f>
        <v/>
      </c>
      <c r="BG410" s="306">
        <f>+BG408/BG404</f>
        <v/>
      </c>
      <c r="BH410" s="306">
        <f>+BH408/BH404</f>
        <v/>
      </c>
      <c r="BI410" s="306">
        <f>+BI408/BI404</f>
        <v/>
      </c>
      <c r="BJ410" s="306" t="n"/>
      <c r="BK410" s="306" t="n"/>
      <c r="BL410" s="306" t="n"/>
      <c r="BM410" s="306">
        <f>+BM408/BM404</f>
        <v/>
      </c>
      <c r="BN410" s="306">
        <f>+BN408/BN404</f>
        <v/>
      </c>
      <c r="BO410" s="306">
        <f>+BO408/BO404</f>
        <v/>
      </c>
      <c r="BP410" s="306">
        <f>+BP408/BP404</f>
        <v/>
      </c>
      <c r="BQ410" s="306">
        <f>+BQ408/BQ404</f>
        <v/>
      </c>
      <c r="BR410" s="306">
        <f>+BR408/BR404</f>
        <v/>
      </c>
      <c r="BS410" s="306">
        <f>+BS408/BS404</f>
        <v/>
      </c>
      <c r="BT410" s="306">
        <f>+BT408/BT404</f>
        <v/>
      </c>
      <c r="BU410" s="306">
        <f>+BU408/BU404</f>
        <v/>
      </c>
      <c r="BV410" s="306">
        <f>+BV408/BV404</f>
        <v/>
      </c>
      <c r="BW410" s="306">
        <f>+BW408/BW404</f>
        <v/>
      </c>
      <c r="BX410" s="306">
        <f>+BX408/BX404</f>
        <v/>
      </c>
      <c r="BY410" s="306">
        <f>+BY408/BY404</f>
        <v/>
      </c>
      <c r="BZ410" s="306">
        <f>+BZ408/BZ404</f>
        <v/>
      </c>
      <c r="CA410" s="306">
        <f>+CA408/CA404</f>
        <v/>
      </c>
      <c r="CB410" s="306">
        <f>+CB408/CB404</f>
        <v/>
      </c>
      <c r="CC410" s="306">
        <f>+CC408/CC404</f>
        <v/>
      </c>
      <c r="CD410" s="306" t="n"/>
    </row>
    <row r="412">
      <c r="B412" t="inlineStr">
        <is>
          <t>Research and development</t>
        </is>
      </c>
      <c r="D412" s="81" t="n">
        <v>25</v>
      </c>
      <c r="E412" s="81" t="n">
        <v>32</v>
      </c>
      <c r="F412" s="81" t="n">
        <v>41</v>
      </c>
      <c r="G412" s="81" t="n">
        <v>45</v>
      </c>
      <c r="H412" s="81" t="n">
        <v>57</v>
      </c>
      <c r="I412" s="81" t="n">
        <v>99</v>
      </c>
      <c r="J412" s="81" t="n">
        <v>108</v>
      </c>
      <c r="K412" s="81" t="n">
        <v>124</v>
      </c>
      <c r="L412" s="81" t="n">
        <v>153</v>
      </c>
      <c r="M412" s="81" t="n">
        <v>705</v>
      </c>
      <c r="N412" s="81" t="n">
        <v>244</v>
      </c>
      <c r="O412" s="81" t="n">
        <v>297</v>
      </c>
      <c r="P412" s="81" t="n">
        <v>293</v>
      </c>
      <c r="Q412" s="81" t="n">
        <v>344</v>
      </c>
      <c r="R412" s="81" t="n">
        <v>369</v>
      </c>
      <c r="S412" s="81" t="n">
        <v>408</v>
      </c>
      <c r="T412" s="81" t="n">
        <v>455</v>
      </c>
      <c r="U412" s="81" t="n">
        <v>492</v>
      </c>
      <c r="V412" s="81" t="n">
        <v>608</v>
      </c>
      <c r="W412" s="81" t="n">
        <v>1111</v>
      </c>
      <c r="X412" s="81" t="n">
        <v>1062</v>
      </c>
      <c r="Y412" s="81" t="n">
        <v>1170</v>
      </c>
      <c r="Z412" s="81" t="n">
        <v>1271</v>
      </c>
      <c r="AA412" s="81" t="n">
        <v>1314</v>
      </c>
      <c r="AB412" s="81" t="n">
        <v>1343</v>
      </c>
      <c r="AC412" s="81" t="n">
        <v>1471</v>
      </c>
      <c r="AD412" s="81" t="n">
        <v>1542</v>
      </c>
      <c r="AE412" s="81" t="n">
        <v>1563</v>
      </c>
      <c r="AF412" s="81" t="n">
        <v>1834</v>
      </c>
      <c r="AG412" s="81" t="n">
        <v>1919</v>
      </c>
      <c r="AH412" s="81" t="n">
        <v>2052</v>
      </c>
      <c r="AI412" s="81" t="n">
        <v>1949</v>
      </c>
      <c r="AJ412" s="81" t="n">
        <v>2238</v>
      </c>
      <c r="AK412" s="81" t="n">
        <v>2523</v>
      </c>
      <c r="AL412" s="81" t="n">
        <v>2657</v>
      </c>
      <c r="AM412" s="81" t="n">
        <v>2855</v>
      </c>
      <c r="AN412" s="81" t="n">
        <v>2860</v>
      </c>
      <c r="AO412" s="81" t="n">
        <v>3315</v>
      </c>
      <c r="AP412" s="81" t="n">
        <v>3548</v>
      </c>
      <c r="AQ412" s="81" t="n">
        <v>3877</v>
      </c>
      <c r="AR412" s="81" t="n">
        <v>4015</v>
      </c>
      <c r="AS412" s="81" t="n">
        <v>4462</v>
      </c>
      <c r="AT412" s="81" t="n">
        <v>4763</v>
      </c>
      <c r="AU412" s="81" t="n">
        <v>5208</v>
      </c>
      <c r="AV412" s="81" t="n">
        <v>5197</v>
      </c>
      <c r="AW412" s="81" t="n">
        <v>6096</v>
      </c>
      <c r="AX412" s="81" t="n">
        <v>6316</v>
      </c>
      <c r="AY412" s="81" t="n">
        <v>7046</v>
      </c>
      <c r="AZ412" s="81" t="n">
        <v>7707</v>
      </c>
      <c r="BA412" s="81" t="n">
        <v>8690</v>
      </c>
      <c r="BB412" s="81" t="n">
        <v>9170</v>
      </c>
      <c r="BC412" s="81" t="n">
        <v>9771</v>
      </c>
      <c r="BD412" s="81" t="n">
        <v>9381</v>
      </c>
      <c r="BE412" s="81" t="n">
        <v>9344</v>
      </c>
      <c r="BF412" s="81" t="n">
        <v>9241</v>
      </c>
      <c r="BG412" s="81" t="n">
        <v>10517</v>
      </c>
      <c r="BH412" s="81" t="n">
        <v>9978</v>
      </c>
      <c r="BI412" s="81" t="n">
        <v>10537</v>
      </c>
      <c r="BJ412" s="81" t="n"/>
      <c r="BK412" s="81" t="n"/>
      <c r="BM412" s="81" t="n">
        <v>81</v>
      </c>
      <c r="BN412" s="81" t="n">
        <v>47</v>
      </c>
      <c r="BO412" s="81" t="n">
        <v>87</v>
      </c>
      <c r="BP412" s="81" t="n">
        <v>144</v>
      </c>
      <c r="BQ412" s="64">
        <f>+SUM(H412:K412)</f>
        <v/>
      </c>
      <c r="BR412" s="64">
        <f>+SUM(L412:O412)</f>
        <v/>
      </c>
      <c r="BS412" s="64">
        <f>+SUM(P412:S412)</f>
        <v/>
      </c>
      <c r="BT412" s="64">
        <f>+SUM(T412:W412)</f>
        <v/>
      </c>
      <c r="BU412" s="64">
        <f>+SUM(X412:AA412)</f>
        <v/>
      </c>
      <c r="BV412" s="64">
        <f>+SUM(AB412:AE412)</f>
        <v/>
      </c>
      <c r="BW412" s="64">
        <f>+SUM(AF412:AI412)</f>
        <v/>
      </c>
      <c r="BX412" s="64">
        <f>+SUM(AJ412:AM412)</f>
        <v/>
      </c>
      <c r="BY412" s="64">
        <f>+SUM(AN412:AQ412)</f>
        <v/>
      </c>
      <c r="BZ412" s="64">
        <f>+SUM(AR412:AU412)</f>
        <v/>
      </c>
      <c r="CA412" s="64">
        <f>+SUM(AV412:AY412)</f>
        <v/>
      </c>
      <c r="CB412" s="64">
        <f>+SUM(AZ412:BC412)</f>
        <v/>
      </c>
      <c r="CC412" s="64">
        <f>+SUM(BD412:BG412)</f>
        <v/>
      </c>
      <c r="CD412" s="64" t="n"/>
    </row>
    <row r="413">
      <c r="B413" t="inlineStr">
        <is>
          <t>Marketing and sales</t>
        </is>
      </c>
      <c r="D413" s="81" t="n">
        <v>36</v>
      </c>
      <c r="E413" s="81" t="n">
        <v>44</v>
      </c>
      <c r="F413" s="81" t="n">
        <v>45</v>
      </c>
      <c r="G413" s="81" t="n">
        <v>59</v>
      </c>
      <c r="H413" s="81" t="n">
        <v>62</v>
      </c>
      <c r="I413" s="81" t="n">
        <v>96</v>
      </c>
      <c r="J413" s="81" t="n">
        <v>114</v>
      </c>
      <c r="K413" s="81" t="n">
        <v>120</v>
      </c>
      <c r="L413" s="81" t="n">
        <v>143</v>
      </c>
      <c r="M413" s="81" t="n">
        <v>392</v>
      </c>
      <c r="N413" s="81" t="n">
        <v>168</v>
      </c>
      <c r="O413" s="81" t="n">
        <v>193</v>
      </c>
      <c r="P413" s="81" t="n">
        <v>203</v>
      </c>
      <c r="Q413" s="81" t="n">
        <v>269</v>
      </c>
      <c r="R413" s="81" t="n">
        <v>233</v>
      </c>
      <c r="S413" s="81" t="n">
        <v>292</v>
      </c>
      <c r="T413" s="81" t="n">
        <v>323</v>
      </c>
      <c r="U413" s="81" t="n">
        <v>358</v>
      </c>
      <c r="V413" s="81" t="n">
        <v>374</v>
      </c>
      <c r="W413" s="81" t="n">
        <v>624</v>
      </c>
      <c r="X413" s="81" t="n">
        <v>620</v>
      </c>
      <c r="Y413" s="81" t="n">
        <v>626</v>
      </c>
      <c r="Z413" s="81" t="n">
        <v>706</v>
      </c>
      <c r="AA413" s="81" t="n">
        <v>772</v>
      </c>
      <c r="AB413" s="81" t="n">
        <v>826</v>
      </c>
      <c r="AC413" s="81" t="n">
        <v>901</v>
      </c>
      <c r="AD413" s="81" t="n">
        <v>926</v>
      </c>
      <c r="AE413" s="81" t="n">
        <v>1118</v>
      </c>
      <c r="AF413" s="81" t="n">
        <v>1057</v>
      </c>
      <c r="AG413" s="81" t="n">
        <v>1124</v>
      </c>
      <c r="AH413" s="81" t="n">
        <v>1170</v>
      </c>
      <c r="AI413" s="81" t="n">
        <v>1374</v>
      </c>
      <c r="AJ413" s="81" t="n">
        <v>1595</v>
      </c>
      <c r="AK413" s="81" t="n">
        <v>1855</v>
      </c>
      <c r="AL413" s="81" t="n">
        <v>1928</v>
      </c>
      <c r="AM413" s="81" t="n">
        <v>2467</v>
      </c>
      <c r="AN413" s="81" t="n">
        <v>2020</v>
      </c>
      <c r="AO413" s="81" t="n">
        <v>2414</v>
      </c>
      <c r="AP413" s="81" t="n">
        <v>2416</v>
      </c>
      <c r="AQ413" s="81" t="n">
        <v>3026</v>
      </c>
      <c r="AR413" s="81" t="n">
        <v>2787</v>
      </c>
      <c r="AS413" s="81" t="n">
        <v>2840</v>
      </c>
      <c r="AT413" s="81" t="n">
        <v>2683</v>
      </c>
      <c r="AU413" s="81" t="n">
        <v>3280</v>
      </c>
      <c r="AV413" s="81" t="n">
        <v>2843</v>
      </c>
      <c r="AW413" s="81" t="n">
        <v>3259</v>
      </c>
      <c r="AX413" s="81" t="n">
        <v>3554</v>
      </c>
      <c r="AY413" s="81" t="n">
        <v>4387</v>
      </c>
      <c r="AZ413" s="81" t="n">
        <v>3312</v>
      </c>
      <c r="BA413" s="81" t="n">
        <v>3595</v>
      </c>
      <c r="BB413" s="81" t="n">
        <v>3780</v>
      </c>
      <c r="BC413" s="81" t="n">
        <v>4574</v>
      </c>
      <c r="BD413" s="81" t="n">
        <v>3044</v>
      </c>
      <c r="BE413" s="81" t="n">
        <v>3154</v>
      </c>
      <c r="BF413" s="81" t="n">
        <v>2877</v>
      </c>
      <c r="BG413" s="81" t="n">
        <v>3226</v>
      </c>
      <c r="BH413" s="81" t="n">
        <v>2564</v>
      </c>
      <c r="BI413" s="81" t="n">
        <v>2721</v>
      </c>
      <c r="BJ413" s="81" t="n"/>
      <c r="BK413" s="81" t="n"/>
      <c r="BM413" s="81" t="n">
        <v>32</v>
      </c>
      <c r="BN413" s="81" t="n">
        <v>76</v>
      </c>
      <c r="BO413" s="81" t="n">
        <v>115</v>
      </c>
      <c r="BP413" s="81" t="n">
        <v>184</v>
      </c>
      <c r="BQ413" s="64">
        <f>+SUM(H413:K413)</f>
        <v/>
      </c>
      <c r="BR413" s="64">
        <f>+SUM(L413:O413)</f>
        <v/>
      </c>
      <c r="BS413" s="64">
        <f>+SUM(P413:S413)</f>
        <v/>
      </c>
      <c r="BT413" s="64">
        <f>+SUM(T413:W413)</f>
        <v/>
      </c>
      <c r="BU413" s="64">
        <f>+SUM(X413:AA413)</f>
        <v/>
      </c>
      <c r="BV413" s="64">
        <f>+SUM(AB413:AE413)</f>
        <v/>
      </c>
      <c r="BW413" s="64">
        <f>+SUM(AF413:AI413)</f>
        <v/>
      </c>
      <c r="BX413" s="64">
        <f>+SUM(AJ413:AM413)</f>
        <v/>
      </c>
      <c r="BY413" s="64">
        <f>+SUM(AN413:AQ413)</f>
        <v/>
      </c>
      <c r="BZ413" s="64">
        <f>+SUM(AR413:AU413)</f>
        <v/>
      </c>
      <c r="CA413" s="64">
        <f>+SUM(AV413:AY413)</f>
        <v/>
      </c>
      <c r="CB413" s="64">
        <f>+SUM(AZ413:BC413)</f>
        <v/>
      </c>
      <c r="CC413" s="64">
        <f>+SUM(BD413:BG413)</f>
        <v/>
      </c>
      <c r="CD413" s="64" t="n"/>
    </row>
    <row r="414" ht="13.5" customHeight="1">
      <c r="B414" t="inlineStr">
        <is>
          <t>General and administrative</t>
        </is>
      </c>
      <c r="D414" s="82" t="n">
        <v>22</v>
      </c>
      <c r="E414" s="82" t="n">
        <v>26</v>
      </c>
      <c r="F414" s="82" t="n">
        <v>34</v>
      </c>
      <c r="G414" s="82" t="n">
        <v>40</v>
      </c>
      <c r="H414" s="82" t="n">
        <v>57</v>
      </c>
      <c r="I414" s="82" t="n">
        <v>83</v>
      </c>
      <c r="J414" s="82" t="n">
        <v>82</v>
      </c>
      <c r="K414" s="82" t="n">
        <v>92</v>
      </c>
      <c r="L414" s="82" t="n">
        <v>104</v>
      </c>
      <c r="M414" s="82" t="n">
        <v>463</v>
      </c>
      <c r="N414" s="82" t="n">
        <v>151</v>
      </c>
      <c r="O414" s="82" t="n">
        <v>174</v>
      </c>
      <c r="P414" s="82" t="n">
        <v>176</v>
      </c>
      <c r="Q414" s="82" t="n">
        <v>173</v>
      </c>
      <c r="R414" s="82" t="n">
        <v>171</v>
      </c>
      <c r="S414" s="82" t="n">
        <v>261</v>
      </c>
      <c r="T414" s="82" t="n">
        <v>187</v>
      </c>
      <c r="U414" s="82" t="n">
        <v>197</v>
      </c>
      <c r="V414" s="82" t="n">
        <v>259</v>
      </c>
      <c r="W414" s="82" t="n">
        <v>330</v>
      </c>
      <c r="X414" s="82" t="n">
        <v>274</v>
      </c>
      <c r="Y414" s="82" t="n">
        <v>305</v>
      </c>
      <c r="Z414" s="82" t="n">
        <v>345</v>
      </c>
      <c r="AA414" s="82" t="n">
        <v>371</v>
      </c>
      <c r="AB414" s="82" t="n">
        <v>365</v>
      </c>
      <c r="AC414" s="82" t="n">
        <v>413</v>
      </c>
      <c r="AD414" s="82" t="n">
        <v>439</v>
      </c>
      <c r="AE414" s="82" t="n">
        <v>515</v>
      </c>
      <c r="AF414" s="82" t="n">
        <v>655</v>
      </c>
      <c r="AG414" s="82" t="n">
        <v>640</v>
      </c>
      <c r="AH414" s="82" t="n">
        <v>536</v>
      </c>
      <c r="AI414" s="82" t="n">
        <v>686</v>
      </c>
      <c r="AJ414" s="82" t="n">
        <v>757</v>
      </c>
      <c r="AK414" s="82" t="n">
        <v>776</v>
      </c>
      <c r="AL414" s="82" t="n">
        <v>943</v>
      </c>
      <c r="AM414" s="82" t="n">
        <v>976</v>
      </c>
      <c r="AN414" s="82" t="n">
        <v>4064</v>
      </c>
      <c r="AO414" s="82" t="n">
        <v>3224</v>
      </c>
      <c r="AP414" s="82" t="n">
        <v>1348</v>
      </c>
      <c r="AQ414" s="82" t="n">
        <v>1829</v>
      </c>
      <c r="AR414" s="82" t="n">
        <v>1583</v>
      </c>
      <c r="AS414" s="82" t="n">
        <v>1593</v>
      </c>
      <c r="AT414" s="82" t="n">
        <v>1790</v>
      </c>
      <c r="AU414" s="82" t="n">
        <v>1599</v>
      </c>
      <c r="AV414" s="82" t="n">
        <v>1622</v>
      </c>
      <c r="AW414" s="82" t="n">
        <v>1956</v>
      </c>
      <c r="AX414" s="82" t="n">
        <v>2946</v>
      </c>
      <c r="AY414" s="82" t="n">
        <v>3305</v>
      </c>
      <c r="AZ414" s="82" t="n">
        <v>2360</v>
      </c>
      <c r="BA414" s="82" t="n">
        <v>2987</v>
      </c>
      <c r="BB414" s="82" t="n">
        <v>3384</v>
      </c>
      <c r="BC414" s="82" t="n">
        <v>3085</v>
      </c>
      <c r="BD414" s="82" t="n">
        <v>2885</v>
      </c>
      <c r="BE414" s="82" t="n">
        <v>4164</v>
      </c>
      <c r="BF414" s="82" t="n">
        <v>2070</v>
      </c>
      <c r="BG414" s="82" t="n">
        <v>2289</v>
      </c>
      <c r="BH414" s="82" t="n">
        <v>3455</v>
      </c>
      <c r="BI414" s="82" t="n">
        <v>3658</v>
      </c>
      <c r="BJ414" s="82" t="n"/>
      <c r="BK414" s="82" t="n"/>
      <c r="BM414" s="82" t="n">
        <v>123</v>
      </c>
      <c r="BN414" s="82" t="n">
        <v>80</v>
      </c>
      <c r="BO414" s="82" t="n">
        <v>90</v>
      </c>
      <c r="BP414" s="82" t="n">
        <v>121</v>
      </c>
      <c r="BQ414" s="65">
        <f>+SUM(H414:K414)</f>
        <v/>
      </c>
      <c r="BR414" s="65">
        <f>+SUM(L414:O414)</f>
        <v/>
      </c>
      <c r="BS414" s="65">
        <f>+SUM(P414:S414)</f>
        <v/>
      </c>
      <c r="BT414" s="65">
        <f>+SUM(T414:W414)</f>
        <v/>
      </c>
      <c r="BU414" s="65">
        <f>+SUM(X414:AA414)</f>
        <v/>
      </c>
      <c r="BV414" s="65">
        <f>+SUM(AB414:AE414)</f>
        <v/>
      </c>
      <c r="BW414" s="65">
        <f>+SUM(AF414:AI414)</f>
        <v/>
      </c>
      <c r="BX414" s="65">
        <f>+SUM(AJ414:AM414)</f>
        <v/>
      </c>
      <c r="BY414" s="65">
        <f>+SUM(AN414:AQ414)</f>
        <v/>
      </c>
      <c r="BZ414" s="65">
        <f>+SUM(AR414:AU414)</f>
        <v/>
      </c>
      <c r="CA414" s="65">
        <f>+SUM(AV414:AY414)</f>
        <v/>
      </c>
      <c r="CB414" s="65">
        <f>+SUM(AZ414:BC414)</f>
        <v/>
      </c>
      <c r="CC414" s="65">
        <f>+SUM(BD414:BG414)</f>
        <v/>
      </c>
      <c r="CD414" s="65" t="n"/>
    </row>
    <row r="415">
      <c r="B415" s="70" t="inlineStr">
        <is>
          <t>Total operating expenses</t>
        </is>
      </c>
      <c r="D415" s="64">
        <f>SUM(D412:D414)</f>
        <v/>
      </c>
      <c r="E415" s="64">
        <f>SUM(E412:E414)</f>
        <v/>
      </c>
      <c r="F415" s="64">
        <f>SUM(F412:F414)</f>
        <v/>
      </c>
      <c r="G415" s="64">
        <f>SUM(G412:G414)</f>
        <v/>
      </c>
      <c r="H415" s="64">
        <f>SUM(H412:H414)</f>
        <v/>
      </c>
      <c r="I415" s="64">
        <f>SUM(I412:I414)</f>
        <v/>
      </c>
      <c r="J415" s="64">
        <f>SUM(J412:J414)</f>
        <v/>
      </c>
      <c r="K415" s="64">
        <f>SUM(K412:K414)</f>
        <v/>
      </c>
      <c r="L415" s="64">
        <f>SUM(L412:L414)</f>
        <v/>
      </c>
      <c r="M415" s="64">
        <f>SUM(M412:M414)</f>
        <v/>
      </c>
      <c r="N415" s="64">
        <f>SUM(N412:N414)</f>
        <v/>
      </c>
      <c r="O415" s="64">
        <f>SUM(O412:O414)</f>
        <v/>
      </c>
      <c r="P415" s="64">
        <f>SUM(P412:P414)</f>
        <v/>
      </c>
      <c r="Q415" s="64">
        <f>SUM(Q412:Q414)</f>
        <v/>
      </c>
      <c r="R415" s="64">
        <f>SUM(R412:R414)</f>
        <v/>
      </c>
      <c r="S415" s="64">
        <f>SUM(S412:S414)</f>
        <v/>
      </c>
      <c r="T415" s="64">
        <f>SUM(T412:T414)</f>
        <v/>
      </c>
      <c r="U415" s="64">
        <f>SUM(U412:U414)</f>
        <v/>
      </c>
      <c r="V415" s="64">
        <f>SUM(V412:V414)</f>
        <v/>
      </c>
      <c r="W415" s="64">
        <f>SUM(W412:W414)</f>
        <v/>
      </c>
      <c r="X415" s="64">
        <f>SUM(X412:X414)</f>
        <v/>
      </c>
      <c r="Y415" s="64">
        <f>SUM(Y412:Y414)</f>
        <v/>
      </c>
      <c r="Z415" s="64">
        <f>SUM(Z412:Z414)</f>
        <v/>
      </c>
      <c r="AA415" s="64">
        <f>SUM(AA412:AA414)</f>
        <v/>
      </c>
      <c r="AB415" s="64">
        <f>SUM(AB412:AB414)</f>
        <v/>
      </c>
      <c r="AC415" s="64">
        <f>SUM(AC412:AC414)</f>
        <v/>
      </c>
      <c r="AD415" s="64">
        <f>SUM(AD412:AD414)</f>
        <v/>
      </c>
      <c r="AE415" s="64">
        <f>SUM(AE412:AE414)</f>
        <v/>
      </c>
      <c r="AF415" s="64">
        <f>SUM(AF412:AF414)</f>
        <v/>
      </c>
      <c r="AG415" s="64">
        <f>SUM(AG412:AG414)</f>
        <v/>
      </c>
      <c r="AH415" s="64">
        <f>SUM(AH412:AH414)</f>
        <v/>
      </c>
      <c r="AI415" s="64">
        <f>SUM(AI412:AI414)</f>
        <v/>
      </c>
      <c r="AJ415" s="64">
        <f>SUM(AJ412:AJ414)</f>
        <v/>
      </c>
      <c r="AK415" s="64">
        <f>SUM(AK412:AK414)</f>
        <v/>
      </c>
      <c r="AL415" s="64">
        <f>SUM(AL412:AL414)</f>
        <v/>
      </c>
      <c r="AM415" s="64">
        <f>SUM(AM412:AM414)</f>
        <v/>
      </c>
      <c r="AN415" s="64">
        <f>SUM(AN412:AN414)</f>
        <v/>
      </c>
      <c r="AO415" s="64">
        <f>SUM(AO412:AO414)</f>
        <v/>
      </c>
      <c r="AP415" s="64">
        <f>SUM(AP412:AP414)</f>
        <v/>
      </c>
      <c r="AQ415" s="64">
        <f>SUM(AQ412:AQ414)</f>
        <v/>
      </c>
      <c r="AR415" s="64">
        <f>SUM(AR412:AR414)</f>
        <v/>
      </c>
      <c r="AS415" s="64">
        <f>SUM(AS412:AS414)</f>
        <v/>
      </c>
      <c r="AT415" s="64">
        <f>SUM(AT412:AT414)</f>
        <v/>
      </c>
      <c r="AU415" s="64">
        <f>SUM(AU412:AU414)</f>
        <v/>
      </c>
      <c r="AV415" s="64">
        <f>SUM(AV412:AV414)</f>
        <v/>
      </c>
      <c r="AW415" s="64">
        <f>SUM(AW412:AW414)</f>
        <v/>
      </c>
      <c r="AX415" s="64">
        <f>SUM(AX412:AX414)</f>
        <v/>
      </c>
      <c r="AY415" s="64">
        <f>SUM(AY412:AY414)</f>
        <v/>
      </c>
      <c r="AZ415" s="64">
        <f>SUM(AZ412:AZ414)</f>
        <v/>
      </c>
      <c r="BA415" s="64">
        <f>SUM(BA412:BA414)</f>
        <v/>
      </c>
      <c r="BB415" s="64">
        <f>SUM(BB412:BB414)</f>
        <v/>
      </c>
      <c r="BC415" s="64">
        <f>SUM(BC412:BC414)</f>
        <v/>
      </c>
      <c r="BD415" s="64">
        <f>SUM(BD412:BD414)</f>
        <v/>
      </c>
      <c r="BE415" s="64">
        <f>SUM(BE412:BE414)</f>
        <v/>
      </c>
      <c r="BF415" s="64">
        <f>SUM(BF412:BF414)</f>
        <v/>
      </c>
      <c r="BG415" s="64">
        <f>SUM(BG412:BG414)</f>
        <v/>
      </c>
      <c r="BH415" s="64">
        <f>SUM(BH412:BH414)</f>
        <v/>
      </c>
      <c r="BI415" s="64">
        <f>SUM(BI412:BI414)</f>
        <v/>
      </c>
      <c r="BJ415" s="64" t="n"/>
      <c r="BK415" s="64" t="n"/>
      <c r="BM415" s="64">
        <f>SUM(BM412:BM414)</f>
        <v/>
      </c>
      <c r="BN415" s="64">
        <f>SUM(BN412:BN414)</f>
        <v/>
      </c>
      <c r="BO415" s="64">
        <f>SUM(BO412:BO414)</f>
        <v/>
      </c>
      <c r="BP415" s="64">
        <f>SUM(BP412:BP414)</f>
        <v/>
      </c>
      <c r="BQ415" s="64">
        <f>SUM(BQ412:BQ414)</f>
        <v/>
      </c>
      <c r="BR415" s="64">
        <f>SUM(BR412:BR414)</f>
        <v/>
      </c>
      <c r="BS415" s="64">
        <f>SUM(BS412:BS414)</f>
        <v/>
      </c>
      <c r="BT415" s="64">
        <f>SUM(BT412:BT414)</f>
        <v/>
      </c>
      <c r="BU415" s="64">
        <f>SUM(BU412:BU414)</f>
        <v/>
      </c>
      <c r="BV415" s="64">
        <f>SUM(BV412:BV414)</f>
        <v/>
      </c>
      <c r="BW415" s="64">
        <f>SUM(BW412:BW414)</f>
        <v/>
      </c>
      <c r="BX415" s="64">
        <f>SUM(BX412:BX414)</f>
        <v/>
      </c>
      <c r="BY415" s="64">
        <f>+SUM(AN415:AQ415)</f>
        <v/>
      </c>
      <c r="BZ415" s="64">
        <f>+SUM(AR415:AU415)</f>
        <v/>
      </c>
      <c r="CA415" s="64">
        <f>+SUM(AV415:AY415)</f>
        <v/>
      </c>
      <c r="CB415" s="64">
        <f>+SUM(AZ415:BC415)</f>
        <v/>
      </c>
      <c r="CC415" s="64">
        <f>+SUM(BD415:BG415)</f>
        <v/>
      </c>
      <c r="CD415" s="64" t="n"/>
    </row>
    <row r="417">
      <c r="B417" s="62" t="inlineStr">
        <is>
          <t>Y/Y % Change:</t>
        </is>
      </c>
    </row>
    <row r="418">
      <c r="B418" s="60" t="inlineStr">
        <is>
          <t>Research and development</t>
        </is>
      </c>
      <c r="C418" s="304" t="n"/>
      <c r="D418" s="304" t="n"/>
      <c r="E418" s="304" t="n"/>
      <c r="F418" s="304" t="n"/>
      <c r="G418" s="304" t="n"/>
      <c r="H418" s="304">
        <f>+H412/D412-1</f>
        <v/>
      </c>
      <c r="I418" s="304">
        <f>+I412/E412-1</f>
        <v/>
      </c>
      <c r="J418" s="304">
        <f>+J412/F412-1</f>
        <v/>
      </c>
      <c r="K418" s="304">
        <f>+K412/G412-1</f>
        <v/>
      </c>
      <c r="L418" s="304">
        <f>+L412/H412-1</f>
        <v/>
      </c>
      <c r="M418" s="304">
        <f>+M412/I412-1</f>
        <v/>
      </c>
      <c r="N418" s="304">
        <f>+N412/J412-1</f>
        <v/>
      </c>
      <c r="O418" s="304">
        <f>+O412/K412-1</f>
        <v/>
      </c>
      <c r="P418" s="304">
        <f>+P412/L412-1</f>
        <v/>
      </c>
      <c r="Q418" s="304">
        <f>+Q412/M412-1</f>
        <v/>
      </c>
      <c r="R418" s="304">
        <f>+R412/N412-1</f>
        <v/>
      </c>
      <c r="S418" s="304">
        <f>+S412/O412-1</f>
        <v/>
      </c>
      <c r="T418" s="304">
        <f>+T412/P412-1</f>
        <v/>
      </c>
      <c r="U418" s="304">
        <f>+U412/Q412-1</f>
        <v/>
      </c>
      <c r="V418" s="304">
        <f>+V412/R412-1</f>
        <v/>
      </c>
      <c r="W418" s="304">
        <f>+W412/S412-1</f>
        <v/>
      </c>
      <c r="X418" s="304">
        <f>+X412/T412-1</f>
        <v/>
      </c>
      <c r="Y418" s="304">
        <f>+Y412/U412-1</f>
        <v/>
      </c>
      <c r="Z418" s="304">
        <f>+Z412/V412-1</f>
        <v/>
      </c>
      <c r="AA418" s="304">
        <f>+AA412/W412-1</f>
        <v/>
      </c>
      <c r="AB418" s="304">
        <f>+AB412/X412-1</f>
        <v/>
      </c>
      <c r="AC418" s="304">
        <f>+AC412/Y412-1</f>
        <v/>
      </c>
      <c r="AD418" s="304">
        <f>+AD412/Z412-1</f>
        <v/>
      </c>
      <c r="AE418" s="304">
        <f>+AE412/AA412-1</f>
        <v/>
      </c>
      <c r="AF418" s="304">
        <f>+AF412/AB412-1</f>
        <v/>
      </c>
      <c r="AG418" s="304">
        <f>+AG412/AC412-1</f>
        <v/>
      </c>
      <c r="AH418" s="304">
        <f>+AH412/AD412-1</f>
        <v/>
      </c>
      <c r="AI418" s="304">
        <f>+AI412/AE412-1</f>
        <v/>
      </c>
      <c r="AJ418" s="304">
        <f>+AJ412/AF412-1</f>
        <v/>
      </c>
      <c r="AK418" s="304">
        <f>+AK412/AG412-1</f>
        <v/>
      </c>
      <c r="AL418" s="304">
        <f>+AL412/AH412-1</f>
        <v/>
      </c>
      <c r="AM418" s="304">
        <f>+AM412/AI412-1</f>
        <v/>
      </c>
      <c r="AN418" s="304">
        <f>+AN412/AJ412-1</f>
        <v/>
      </c>
      <c r="AO418" s="304">
        <f>+AO412/AK412-1</f>
        <v/>
      </c>
      <c r="AP418" s="304">
        <f>+AP412/AL412-1</f>
        <v/>
      </c>
      <c r="AQ418" s="304">
        <f>+AQ412/AM412-1</f>
        <v/>
      </c>
      <c r="AR418" s="304">
        <f>+AR412/AN412-1</f>
        <v/>
      </c>
      <c r="AS418" s="304">
        <f>+AS412/AO412-1</f>
        <v/>
      </c>
      <c r="AT418" s="304">
        <f>+AT412/AP412-1</f>
        <v/>
      </c>
      <c r="AU418" s="304">
        <f>+AU412/AQ412-1</f>
        <v/>
      </c>
      <c r="AV418" s="304">
        <f>+AV412/AR412-1</f>
        <v/>
      </c>
      <c r="AW418" s="304">
        <f>+AW412/AS412-1</f>
        <v/>
      </c>
      <c r="AX418" s="304">
        <f>+AX412/AT412-1</f>
        <v/>
      </c>
      <c r="AY418" s="304">
        <f>+AY412/AU412-1</f>
        <v/>
      </c>
      <c r="AZ418" s="304">
        <f>+AZ412/AV412-1</f>
        <v/>
      </c>
      <c r="BA418" s="304">
        <f>+BA412/AW412-1</f>
        <v/>
      </c>
      <c r="BB418" s="304">
        <f>+BB412/AX412-1</f>
        <v/>
      </c>
      <c r="BC418" s="304">
        <f>+BC412/AY412-1</f>
        <v/>
      </c>
      <c r="BD418" s="304">
        <f>+BD412/AZ412-1</f>
        <v/>
      </c>
      <c r="BE418" s="304">
        <f>+BE412/BA412-1</f>
        <v/>
      </c>
      <c r="BF418" s="304">
        <f>+BF412/BB412-1</f>
        <v/>
      </c>
      <c r="BG418" s="304">
        <f>+BG412/BC412-1</f>
        <v/>
      </c>
      <c r="BH418" s="304">
        <f>+BH412/BD412-1</f>
        <v/>
      </c>
      <c r="BI418" s="304">
        <f>+BI412/BE412-1</f>
        <v/>
      </c>
      <c r="BJ418" s="304" t="n"/>
      <c r="BK418" s="304" t="n"/>
      <c r="BL418" s="304" t="n"/>
      <c r="BM418" s="304" t="n"/>
      <c r="BN418" s="304">
        <f>+BN412/BM412-1</f>
        <v/>
      </c>
      <c r="BO418" s="304">
        <f>+BO412/BN412-1</f>
        <v/>
      </c>
      <c r="BP418" s="304">
        <f>+BP412/BO412-1</f>
        <v/>
      </c>
      <c r="BQ418" s="304">
        <f>+BQ412/BP412-1</f>
        <v/>
      </c>
      <c r="BR418" s="304">
        <f>+BR412/BQ412-1</f>
        <v/>
      </c>
      <c r="BS418" s="304">
        <f>+BS412/BR412-1</f>
        <v/>
      </c>
      <c r="BT418" s="304">
        <f>+BT412/BS412-1</f>
        <v/>
      </c>
      <c r="BU418" s="304">
        <f>+BU412/BT412-1</f>
        <v/>
      </c>
      <c r="BV418" s="304">
        <f>+BV412/BU412-1</f>
        <v/>
      </c>
      <c r="BW418" s="304">
        <f>+BW412/BV412-1</f>
        <v/>
      </c>
      <c r="BX418" s="304">
        <f>+BX412/BW412-1</f>
        <v/>
      </c>
      <c r="BY418" s="304">
        <f>+BY412/BX412-1</f>
        <v/>
      </c>
      <c r="BZ418" s="304">
        <f>+BZ412/BY412-1</f>
        <v/>
      </c>
      <c r="CA418" s="304">
        <f>+CA412/BZ412-1</f>
        <v/>
      </c>
      <c r="CB418" s="304">
        <f>+CB412/CA412-1</f>
        <v/>
      </c>
      <c r="CC418" s="304">
        <f>+CC412/CB412-1</f>
        <v/>
      </c>
      <c r="CD418" s="304" t="n"/>
    </row>
    <row r="419">
      <c r="B419" s="60" t="inlineStr">
        <is>
          <t>Marketing and sales</t>
        </is>
      </c>
      <c r="C419" s="304" t="n"/>
      <c r="D419" s="304" t="n"/>
      <c r="E419" s="304" t="n"/>
      <c r="F419" s="304" t="n"/>
      <c r="G419" s="304" t="n"/>
      <c r="H419" s="304">
        <f>+H413/D413-1</f>
        <v/>
      </c>
      <c r="I419" s="304">
        <f>+I413/E413-1</f>
        <v/>
      </c>
      <c r="J419" s="304">
        <f>+J413/F413-1</f>
        <v/>
      </c>
      <c r="K419" s="304">
        <f>+K413/G413-1</f>
        <v/>
      </c>
      <c r="L419" s="304">
        <f>+L413/H413-1</f>
        <v/>
      </c>
      <c r="M419" s="304">
        <f>+M413/I413-1</f>
        <v/>
      </c>
      <c r="N419" s="304">
        <f>+N413/J413-1</f>
        <v/>
      </c>
      <c r="O419" s="304">
        <f>+O413/K413-1</f>
        <v/>
      </c>
      <c r="P419" s="304">
        <f>+P413/L413-1</f>
        <v/>
      </c>
      <c r="Q419" s="304">
        <f>+Q413/M413-1</f>
        <v/>
      </c>
      <c r="R419" s="304">
        <f>+R413/N413-1</f>
        <v/>
      </c>
      <c r="S419" s="304">
        <f>+S413/O413-1</f>
        <v/>
      </c>
      <c r="T419" s="304">
        <f>+T413/P413-1</f>
        <v/>
      </c>
      <c r="U419" s="304">
        <f>+U413/Q413-1</f>
        <v/>
      </c>
      <c r="V419" s="304">
        <f>+V413/R413-1</f>
        <v/>
      </c>
      <c r="W419" s="304">
        <f>+W413/S413-1</f>
        <v/>
      </c>
      <c r="X419" s="304">
        <f>+X413/T413-1</f>
        <v/>
      </c>
      <c r="Y419" s="304">
        <f>+Y413/U413-1</f>
        <v/>
      </c>
      <c r="Z419" s="304">
        <f>+Z413/V413-1</f>
        <v/>
      </c>
      <c r="AA419" s="304">
        <f>+AA413/W413-1</f>
        <v/>
      </c>
      <c r="AB419" s="304">
        <f>+AB413/X413-1</f>
        <v/>
      </c>
      <c r="AC419" s="304">
        <f>+AC413/Y413-1</f>
        <v/>
      </c>
      <c r="AD419" s="304">
        <f>+AD413/Z413-1</f>
        <v/>
      </c>
      <c r="AE419" s="304">
        <f>+AE413/AA413-1</f>
        <v/>
      </c>
      <c r="AF419" s="304">
        <f>+AF413/AB413-1</f>
        <v/>
      </c>
      <c r="AG419" s="304">
        <f>+AG413/AC413-1</f>
        <v/>
      </c>
      <c r="AH419" s="304">
        <f>+AH413/AD413-1</f>
        <v/>
      </c>
      <c r="AI419" s="304">
        <f>+AI413/AE413-1</f>
        <v/>
      </c>
      <c r="AJ419" s="304">
        <f>+AJ413/AF413-1</f>
        <v/>
      </c>
      <c r="AK419" s="304">
        <f>+AK413/AG413-1</f>
        <v/>
      </c>
      <c r="AL419" s="304">
        <f>+AL413/AH413-1</f>
        <v/>
      </c>
      <c r="AM419" s="304">
        <f>+AM413/AI413-1</f>
        <v/>
      </c>
      <c r="AN419" s="304">
        <f>+AN413/AJ413-1</f>
        <v/>
      </c>
      <c r="AO419" s="304">
        <f>+AO413/AK413-1</f>
        <v/>
      </c>
      <c r="AP419" s="304">
        <f>+AP413/AL413-1</f>
        <v/>
      </c>
      <c r="AQ419" s="304">
        <f>+AQ413/AM413-1</f>
        <v/>
      </c>
      <c r="AR419" s="304">
        <f>+AR413/AN413-1</f>
        <v/>
      </c>
      <c r="AS419" s="304">
        <f>+AS413/AO413-1</f>
        <v/>
      </c>
      <c r="AT419" s="304">
        <f>+AT413/AP413-1</f>
        <v/>
      </c>
      <c r="AU419" s="304">
        <f>+AU413/AQ413-1</f>
        <v/>
      </c>
      <c r="AV419" s="304">
        <f>+AV413/AR413-1</f>
        <v/>
      </c>
      <c r="AW419" s="304">
        <f>+AW413/AS413-1</f>
        <v/>
      </c>
      <c r="AX419" s="304">
        <f>+AX413/AT413-1</f>
        <v/>
      </c>
      <c r="AY419" s="304">
        <f>+AY413/AU413-1</f>
        <v/>
      </c>
      <c r="AZ419" s="304">
        <f>+AZ413/AV413-1</f>
        <v/>
      </c>
      <c r="BA419" s="304">
        <f>+BA413/AW413-1</f>
        <v/>
      </c>
      <c r="BB419" s="304">
        <f>+BB413/AX413-1</f>
        <v/>
      </c>
      <c r="BC419" s="304">
        <f>+BC413/AY413-1</f>
        <v/>
      </c>
      <c r="BD419" s="304">
        <f>+BD413/AZ413-1</f>
        <v/>
      </c>
      <c r="BE419" s="304">
        <f>+BE413/BA413-1</f>
        <v/>
      </c>
      <c r="BF419" s="304">
        <f>+BF413/BB413-1</f>
        <v/>
      </c>
      <c r="BG419" s="304">
        <f>+BG413/BC413-1</f>
        <v/>
      </c>
      <c r="BH419" s="304">
        <f>+BH413/BD413-1</f>
        <v/>
      </c>
      <c r="BI419" s="304">
        <f>+BI413/BE413-1</f>
        <v/>
      </c>
      <c r="BJ419" s="304" t="n"/>
      <c r="BK419" s="304" t="n"/>
      <c r="BL419" s="304" t="n"/>
      <c r="BM419" s="304" t="n"/>
      <c r="BN419" s="304">
        <f>+BN413/BM413-1</f>
        <v/>
      </c>
      <c r="BO419" s="304">
        <f>+BO413/BN413-1</f>
        <v/>
      </c>
      <c r="BP419" s="304">
        <f>+BP413/BO413-1</f>
        <v/>
      </c>
      <c r="BQ419" s="304">
        <f>+BQ413/BP413-1</f>
        <v/>
      </c>
      <c r="BR419" s="304">
        <f>+BR413/BQ413-1</f>
        <v/>
      </c>
      <c r="BS419" s="304">
        <f>+BS413/BR413-1</f>
        <v/>
      </c>
      <c r="BT419" s="304">
        <f>+BT413/BS413-1</f>
        <v/>
      </c>
      <c r="BU419" s="304">
        <f>+BU413/BT413-1</f>
        <v/>
      </c>
      <c r="BV419" s="304">
        <f>+BV413/BU413-1</f>
        <v/>
      </c>
      <c r="BW419" s="304">
        <f>+BW413/BV413-1</f>
        <v/>
      </c>
      <c r="BX419" s="304">
        <f>+BX413/BW413-1</f>
        <v/>
      </c>
      <c r="BY419" s="304">
        <f>+BY413/BX413-1</f>
        <v/>
      </c>
      <c r="BZ419" s="304">
        <f>+BZ413/BY413-1</f>
        <v/>
      </c>
      <c r="CA419" s="304">
        <f>+CA413/BZ413-1</f>
        <v/>
      </c>
      <c r="CB419" s="304">
        <f>+CB413/CA413-1</f>
        <v/>
      </c>
      <c r="CC419" s="304">
        <f>+CC413/CB413-1</f>
        <v/>
      </c>
      <c r="CD419" s="304" t="n"/>
    </row>
    <row r="420" ht="13.5" customHeight="1">
      <c r="B420" s="60" t="inlineStr">
        <is>
          <t>General and administrative</t>
        </is>
      </c>
      <c r="C420" s="304" t="n"/>
      <c r="D420" s="304" t="n"/>
      <c r="E420" s="304" t="n"/>
      <c r="F420" s="304" t="n"/>
      <c r="G420" s="304" t="n"/>
      <c r="H420" s="304">
        <f>+H414/D414-1</f>
        <v/>
      </c>
      <c r="I420" s="304">
        <f>+I414/E414-1</f>
        <v/>
      </c>
      <c r="J420" s="304">
        <f>+J414/F414-1</f>
        <v/>
      </c>
      <c r="K420" s="304">
        <f>+K414/G414-1</f>
        <v/>
      </c>
      <c r="L420" s="304">
        <f>+L414/H414-1</f>
        <v/>
      </c>
      <c r="M420" s="304">
        <f>+M414/I414-1</f>
        <v/>
      </c>
      <c r="N420" s="304">
        <f>+N414/J414-1</f>
        <v/>
      </c>
      <c r="O420" s="304">
        <f>+O414/K414-1</f>
        <v/>
      </c>
      <c r="P420" s="304">
        <f>+P414/L414-1</f>
        <v/>
      </c>
      <c r="Q420" s="304">
        <f>+Q414/M414-1</f>
        <v/>
      </c>
      <c r="R420" s="304">
        <f>+R414/N414-1</f>
        <v/>
      </c>
      <c r="S420" s="304">
        <f>+S414/O414-1</f>
        <v/>
      </c>
      <c r="T420" s="304">
        <f>+T414/P414-1</f>
        <v/>
      </c>
      <c r="U420" s="304">
        <f>+U414/Q414-1</f>
        <v/>
      </c>
      <c r="V420" s="304">
        <f>+V414/R414-1</f>
        <v/>
      </c>
      <c r="W420" s="304">
        <f>+W414/S414-1</f>
        <v/>
      </c>
      <c r="X420" s="304">
        <f>+X414/T414-1</f>
        <v/>
      </c>
      <c r="Y420" s="304">
        <f>+Y414/U414-1</f>
        <v/>
      </c>
      <c r="Z420" s="304">
        <f>+Z414/V414-1</f>
        <v/>
      </c>
      <c r="AA420" s="304">
        <f>+AA414/W414-1</f>
        <v/>
      </c>
      <c r="AB420" s="304">
        <f>+AB414/X414-1</f>
        <v/>
      </c>
      <c r="AC420" s="304">
        <f>+AC414/Y414-1</f>
        <v/>
      </c>
      <c r="AD420" s="304">
        <f>+AD414/Z414-1</f>
        <v/>
      </c>
      <c r="AE420" s="304">
        <f>+AE414/AA414-1</f>
        <v/>
      </c>
      <c r="AF420" s="304">
        <f>+AF414/AB414-1</f>
        <v/>
      </c>
      <c r="AG420" s="304">
        <f>+AG414/AC414-1</f>
        <v/>
      </c>
      <c r="AH420" s="304">
        <f>+AH414/AD414-1</f>
        <v/>
      </c>
      <c r="AI420" s="304">
        <f>+AI414/AE414-1</f>
        <v/>
      </c>
      <c r="AJ420" s="313">
        <f>+AJ414/AF414-1</f>
        <v/>
      </c>
      <c r="AK420" s="313">
        <f>+AK414/AG414-1</f>
        <v/>
      </c>
      <c r="AL420" s="313">
        <f>+AL414/AH414-1</f>
        <v/>
      </c>
      <c r="AM420" s="313">
        <f>+AM414/AI414-1</f>
        <v/>
      </c>
      <c r="AN420" s="313">
        <f>+AN414/AJ414-1</f>
        <v/>
      </c>
      <c r="AO420" s="313">
        <f>+AO414/AK414-1</f>
        <v/>
      </c>
      <c r="AP420" s="313">
        <f>+AP414/AL414-1</f>
        <v/>
      </c>
      <c r="AQ420" s="313">
        <f>+AQ414/AM414-1</f>
        <v/>
      </c>
      <c r="AR420" s="313">
        <f>+AR414/AN414-1</f>
        <v/>
      </c>
      <c r="AS420" s="313">
        <f>+AS414/AO414-1</f>
        <v/>
      </c>
      <c r="AT420" s="313">
        <f>+AT414/AP414-1</f>
        <v/>
      </c>
      <c r="AU420" s="313">
        <f>+AU414/AQ414-1</f>
        <v/>
      </c>
      <c r="AV420" s="313">
        <f>+AV414/AR414-1</f>
        <v/>
      </c>
      <c r="AW420" s="313">
        <f>+AW414/AS414-1</f>
        <v/>
      </c>
      <c r="AX420" s="313">
        <f>+AX414/AT414-1</f>
        <v/>
      </c>
      <c r="AY420" s="313">
        <f>+AY414/AU414-1</f>
        <v/>
      </c>
      <c r="AZ420" s="313">
        <f>+AZ414/AV414-1</f>
        <v/>
      </c>
      <c r="BA420" s="313">
        <f>+BA414/AW414-1</f>
        <v/>
      </c>
      <c r="BB420" s="313">
        <f>+BB414/AX414-1</f>
        <v/>
      </c>
      <c r="BC420" s="313">
        <f>+BC414/AY414-1</f>
        <v/>
      </c>
      <c r="BD420" s="313">
        <f>+BD414/AZ414-1</f>
        <v/>
      </c>
      <c r="BE420" s="313">
        <f>+BE414/BA414-1</f>
        <v/>
      </c>
      <c r="BF420" s="313">
        <f>+BF414/BB414-1</f>
        <v/>
      </c>
      <c r="BG420" s="313">
        <f>+BG414/BC414-1</f>
        <v/>
      </c>
      <c r="BH420" s="313">
        <f>+BH414/BD414-1</f>
        <v/>
      </c>
      <c r="BI420" s="313">
        <f>+BI414/BE414-1</f>
        <v/>
      </c>
      <c r="BJ420" s="313" t="n"/>
      <c r="BK420" s="313" t="n"/>
      <c r="BL420" s="313" t="n"/>
      <c r="BM420" s="313" t="n"/>
      <c r="BN420" s="313">
        <f>+BN414/BM414-1</f>
        <v/>
      </c>
      <c r="BO420" s="313">
        <f>+BO414/BN414-1</f>
        <v/>
      </c>
      <c r="BP420" s="313">
        <f>+BP414/BO414-1</f>
        <v/>
      </c>
      <c r="BQ420" s="313">
        <f>+BQ414/BP414-1</f>
        <v/>
      </c>
      <c r="BR420" s="313">
        <f>+BR414/BQ414-1</f>
        <v/>
      </c>
      <c r="BS420" s="313">
        <f>+BS414/BR414-1</f>
        <v/>
      </c>
      <c r="BT420" s="313">
        <f>+BT414/BS414-1</f>
        <v/>
      </c>
      <c r="BU420" s="313">
        <f>+BU414/BT414-1</f>
        <v/>
      </c>
      <c r="BV420" s="313">
        <f>+BV414/BU414-1</f>
        <v/>
      </c>
      <c r="BW420" s="313">
        <f>+BW414/BV414-1</f>
        <v/>
      </c>
      <c r="BX420" s="313">
        <f>+BX414/BW414-1</f>
        <v/>
      </c>
      <c r="BY420" s="313">
        <f>+BY414/BX414-1</f>
        <v/>
      </c>
      <c r="BZ420" s="313">
        <f>+BZ414/BY414-1</f>
        <v/>
      </c>
      <c r="CA420" s="313">
        <f>+CA414/BZ414-1</f>
        <v/>
      </c>
      <c r="CB420" s="313">
        <f>+CB414/CA414-1</f>
        <v/>
      </c>
      <c r="CC420" s="313">
        <f>+CC414/CB414-1</f>
        <v/>
      </c>
      <c r="CD420" s="313" t="n"/>
    </row>
    <row r="421">
      <c r="B421" s="101" t="inlineStr">
        <is>
          <t>Total operating expenses</t>
        </is>
      </c>
      <c r="C421" s="304" t="n"/>
      <c r="D421" s="304" t="n"/>
      <c r="E421" s="304" t="n"/>
      <c r="F421" s="304" t="n"/>
      <c r="G421" s="304" t="n"/>
      <c r="H421" s="304" t="n"/>
      <c r="I421" s="304" t="n"/>
      <c r="J421" s="304" t="n"/>
      <c r="K421" s="304" t="n"/>
      <c r="L421" s="304" t="n"/>
      <c r="M421" s="304" t="n"/>
      <c r="N421" s="304" t="n"/>
      <c r="O421" s="304" t="n"/>
      <c r="P421" s="304" t="n"/>
      <c r="Q421" s="304" t="n"/>
      <c r="R421" s="304" t="n"/>
      <c r="S421" s="304" t="n"/>
      <c r="T421" s="304" t="n"/>
      <c r="U421" s="304" t="n"/>
      <c r="V421" s="304" t="n"/>
      <c r="W421" s="304" t="n"/>
      <c r="X421" s="304" t="n"/>
      <c r="Y421" s="304" t="n"/>
      <c r="Z421" s="304" t="n"/>
      <c r="AA421" s="304" t="n"/>
      <c r="AB421" s="304" t="n"/>
      <c r="AC421" s="304" t="n"/>
      <c r="AD421" s="304" t="n"/>
      <c r="AE421" s="304" t="n"/>
      <c r="AF421" s="304" t="n"/>
      <c r="AG421" s="304" t="n"/>
      <c r="AH421" s="304" t="n"/>
      <c r="AI421" s="304" t="n"/>
      <c r="AJ421" s="304">
        <f>+AJ415/AF415-1</f>
        <v/>
      </c>
      <c r="AK421" s="304">
        <f>+AK415/AG415-1</f>
        <v/>
      </c>
      <c r="AL421" s="304">
        <f>+AL415/AH415-1</f>
        <v/>
      </c>
      <c r="AM421" s="304">
        <f>+AM415/AI415-1</f>
        <v/>
      </c>
      <c r="AN421" s="304">
        <f>+AN415/AJ415-1</f>
        <v/>
      </c>
      <c r="AO421" s="304">
        <f>+AO415/AK415-1</f>
        <v/>
      </c>
      <c r="AP421" s="304">
        <f>+AP415/AL415-1</f>
        <v/>
      </c>
      <c r="AQ421" s="304">
        <f>+AQ415/AM415-1</f>
        <v/>
      </c>
      <c r="AR421" s="304">
        <f>+AR415/AN415-1</f>
        <v/>
      </c>
      <c r="AS421" s="304">
        <f>+AS415/AO415-1</f>
        <v/>
      </c>
      <c r="AT421" s="304">
        <f>+AT415/AP415-1</f>
        <v/>
      </c>
      <c r="AU421" s="304">
        <f>+AU415/AQ415-1</f>
        <v/>
      </c>
      <c r="AV421" s="304">
        <f>+AV415/AR415-1</f>
        <v/>
      </c>
      <c r="AW421" s="304">
        <f>+AW415/AS415-1</f>
        <v/>
      </c>
      <c r="AX421" s="304">
        <f>+AX415/AT415-1</f>
        <v/>
      </c>
      <c r="AY421" s="304">
        <f>+AY415/AU415-1</f>
        <v/>
      </c>
      <c r="AZ421" s="304">
        <f>+AZ415/AV415-1</f>
        <v/>
      </c>
      <c r="BA421" s="304">
        <f>+BA415/AW415-1</f>
        <v/>
      </c>
      <c r="BB421" s="304">
        <f>+BB415/AX415-1</f>
        <v/>
      </c>
      <c r="BC421" s="304">
        <f>+BC415/AY415-1</f>
        <v/>
      </c>
      <c r="BD421" s="304">
        <f>+BD415/AZ415-1</f>
        <v/>
      </c>
      <c r="BE421" s="304">
        <f>+BE415/BA415-1</f>
        <v/>
      </c>
      <c r="BF421" s="304">
        <f>+BF415/BB415-1</f>
        <v/>
      </c>
      <c r="BG421" s="304">
        <f>+BG415/BC415-1</f>
        <v/>
      </c>
      <c r="BH421" s="304">
        <f>+BH415/BD415-1</f>
        <v/>
      </c>
      <c r="BI421" s="304">
        <f>+BI415/BE415-1</f>
        <v/>
      </c>
      <c r="BJ421" s="304" t="n"/>
      <c r="BK421" s="304" t="n"/>
      <c r="BL421" s="304" t="n"/>
      <c r="BM421" s="304" t="n"/>
      <c r="BN421" s="304">
        <f>+BN415/BM415-1</f>
        <v/>
      </c>
      <c r="BO421" s="304">
        <f>+BO415/BN415-1</f>
        <v/>
      </c>
      <c r="BP421" s="304">
        <f>+BP415/BO415-1</f>
        <v/>
      </c>
      <c r="BQ421" s="304">
        <f>+BQ415/BP415-1</f>
        <v/>
      </c>
      <c r="BR421" s="304">
        <f>+BR415/BQ415-1</f>
        <v/>
      </c>
      <c r="BS421" s="304">
        <f>+BS415/BR415-1</f>
        <v/>
      </c>
      <c r="BT421" s="304">
        <f>+BT415/BS415-1</f>
        <v/>
      </c>
      <c r="BU421" s="304">
        <f>+BU415/BT415-1</f>
        <v/>
      </c>
      <c r="BV421" s="304">
        <f>+BV415/BU415-1</f>
        <v/>
      </c>
      <c r="BW421" s="304">
        <f>+BW415/BV415-1</f>
        <v/>
      </c>
      <c r="BX421" s="304">
        <f>+BX415/BW415-1</f>
        <v/>
      </c>
      <c r="BY421" s="304">
        <f>+BY415/BX415-1</f>
        <v/>
      </c>
      <c r="BZ421" s="304">
        <f>+BZ415/BY415-1</f>
        <v/>
      </c>
      <c r="CA421" s="304">
        <f>+CA415/BZ415-1</f>
        <v/>
      </c>
      <c r="CB421" s="304">
        <f>+CB415/CA415-1</f>
        <v/>
      </c>
      <c r="CC421" s="304">
        <f>+CC415/CB415-1</f>
        <v/>
      </c>
      <c r="CD421" s="304" t="n"/>
    </row>
    <row r="422">
      <c r="B422" s="60" t="n"/>
      <c r="C422" s="304" t="n"/>
      <c r="D422" s="304" t="n"/>
      <c r="E422" s="304" t="n"/>
      <c r="F422" s="304" t="n"/>
      <c r="G422" s="304" t="n"/>
      <c r="H422" s="304" t="n"/>
      <c r="I422" s="304" t="n"/>
      <c r="J422" s="304" t="n"/>
      <c r="K422" s="304" t="n"/>
      <c r="L422" s="304" t="n"/>
      <c r="M422" s="304" t="n"/>
      <c r="N422" s="304" t="n"/>
      <c r="O422" s="304" t="n"/>
      <c r="P422" s="304" t="n"/>
      <c r="Q422" s="304" t="n"/>
      <c r="R422" s="304" t="n"/>
      <c r="S422" s="304" t="n"/>
      <c r="T422" s="304" t="n"/>
      <c r="U422" s="304" t="n"/>
      <c r="V422" s="304" t="n"/>
      <c r="W422" s="304" t="n"/>
      <c r="X422" s="304" t="n"/>
      <c r="Y422" s="304" t="n"/>
      <c r="Z422" s="304" t="n"/>
      <c r="AA422" s="304" t="n"/>
      <c r="AB422" s="304" t="n"/>
      <c r="AC422" s="304" t="n"/>
      <c r="AD422" s="304" t="n"/>
      <c r="AE422" s="304" t="n"/>
      <c r="AF422" s="304" t="n"/>
      <c r="AG422" s="304" t="n"/>
      <c r="AH422" s="304" t="n"/>
      <c r="AI422" s="304" t="n"/>
      <c r="AJ422" s="304" t="n"/>
      <c r="AK422" s="304" t="n"/>
      <c r="AL422" s="304" t="n"/>
      <c r="AM422" s="304" t="n"/>
      <c r="AN422" s="304" t="n"/>
      <c r="AO422" s="304" t="n"/>
      <c r="AP422" s="304" t="n"/>
      <c r="AQ422" s="304" t="n"/>
      <c r="AR422" s="304" t="n"/>
      <c r="AS422" s="304" t="n"/>
      <c r="AT422" s="304" t="n"/>
      <c r="AU422" s="304" t="n"/>
      <c r="AV422" s="304" t="n"/>
      <c r="AW422" s="304" t="n"/>
      <c r="AX422" s="304" t="n"/>
      <c r="AY422" s="304" t="n"/>
      <c r="AZ422" s="304" t="n"/>
      <c r="BA422" s="304" t="n"/>
      <c r="BB422" s="304" t="n"/>
      <c r="BC422" s="304" t="n"/>
      <c r="BD422" s="304" t="n"/>
      <c r="BE422" s="304" t="n"/>
      <c r="BF422" s="304" t="n"/>
      <c r="BG422" s="304" t="n"/>
      <c r="BH422" s="304" t="n"/>
      <c r="BI422" s="304" t="n"/>
      <c r="BJ422" s="304" t="n"/>
      <c r="BK422" s="304" t="n"/>
      <c r="BL422" s="304" t="n"/>
      <c r="BM422" s="304" t="n"/>
      <c r="BN422" s="304" t="n"/>
      <c r="BO422" s="304" t="n"/>
      <c r="BP422" s="304" t="n"/>
      <c r="BQ422" s="304" t="n"/>
      <c r="BR422" s="304" t="n"/>
      <c r="BS422" s="304" t="n"/>
      <c r="BT422" s="304" t="n"/>
      <c r="BU422" s="304" t="n"/>
      <c r="BV422" s="304" t="n"/>
      <c r="BW422" s="304" t="n"/>
      <c r="BX422" s="304" t="n"/>
      <c r="BY422" s="304" t="n"/>
      <c r="BZ422" s="304" t="n"/>
      <c r="CA422" s="304" t="n"/>
      <c r="CB422" s="304" t="n"/>
      <c r="CC422" s="304" t="n"/>
      <c r="CD422" s="304" t="n"/>
    </row>
    <row r="423">
      <c r="B423" s="62" t="inlineStr">
        <is>
          <t>% of Revenue:</t>
        </is>
      </c>
    </row>
    <row r="424">
      <c r="B424" s="60" t="inlineStr">
        <is>
          <t>Research and development</t>
        </is>
      </c>
      <c r="C424" s="306" t="n"/>
      <c r="D424" s="306">
        <f>+D412/D$404</f>
        <v/>
      </c>
      <c r="E424" s="306">
        <f>+E412/E$404</f>
        <v/>
      </c>
      <c r="F424" s="306">
        <f>+F412/F$404</f>
        <v/>
      </c>
      <c r="G424" s="306">
        <f>+G412/G$404</f>
        <v/>
      </c>
      <c r="H424" s="306">
        <f>+H412/H$404</f>
        <v/>
      </c>
      <c r="I424" s="306">
        <f>+I412/I$404</f>
        <v/>
      </c>
      <c r="J424" s="306">
        <f>+J412/J$404</f>
        <v/>
      </c>
      <c r="K424" s="306">
        <f>+K412/K$404</f>
        <v/>
      </c>
      <c r="L424" s="306">
        <f>+L412/L$404</f>
        <v/>
      </c>
      <c r="M424" s="306">
        <f>+M412/M$404</f>
        <v/>
      </c>
      <c r="N424" s="306">
        <f>+N412/N$404</f>
        <v/>
      </c>
      <c r="O424" s="306">
        <f>+O412/O$404</f>
        <v/>
      </c>
      <c r="P424" s="306">
        <f>+P412/P$404</f>
        <v/>
      </c>
      <c r="Q424" s="306">
        <f>+Q412/Q$404</f>
        <v/>
      </c>
      <c r="R424" s="306">
        <f>+R412/R$404</f>
        <v/>
      </c>
      <c r="S424" s="306">
        <f>+S412/S$404</f>
        <v/>
      </c>
      <c r="T424" s="306">
        <f>+T412/T$404</f>
        <v/>
      </c>
      <c r="U424" s="306">
        <f>+U412/U$404</f>
        <v/>
      </c>
      <c r="V424" s="306">
        <f>+V412/V$404</f>
        <v/>
      </c>
      <c r="W424" s="306">
        <f>+W412/W$404</f>
        <v/>
      </c>
      <c r="X424" s="306">
        <f>+X412/X$404</f>
        <v/>
      </c>
      <c r="Y424" s="306">
        <f>+Y412/Y$404</f>
        <v/>
      </c>
      <c r="Z424" s="306">
        <f>+Z412/Z$404</f>
        <v/>
      </c>
      <c r="AA424" s="306">
        <f>+AA412/AA$404</f>
        <v/>
      </c>
      <c r="AB424" s="306">
        <f>+AB412/AB$404</f>
        <v/>
      </c>
      <c r="AC424" s="306">
        <f>+AC412/AC$404</f>
        <v/>
      </c>
      <c r="AD424" s="306">
        <f>+AD412/AD$404</f>
        <v/>
      </c>
      <c r="AE424" s="306">
        <f>+AE412/AE$404</f>
        <v/>
      </c>
      <c r="AF424" s="306">
        <f>+AF412/AF$404</f>
        <v/>
      </c>
      <c r="AG424" s="306">
        <f>+AG412/AG$404</f>
        <v/>
      </c>
      <c r="AH424" s="306">
        <f>+AH412/AH$404</f>
        <v/>
      </c>
      <c r="AI424" s="306">
        <f>+AI412/AI$404</f>
        <v/>
      </c>
      <c r="AJ424" s="306">
        <f>+AJ412/AJ$404</f>
        <v/>
      </c>
      <c r="AK424" s="306">
        <f>+AK412/AK$404</f>
        <v/>
      </c>
      <c r="AL424" s="306">
        <f>+AL412/AL$404</f>
        <v/>
      </c>
      <c r="AM424" s="306">
        <f>+AM412/AM$404</f>
        <v/>
      </c>
      <c r="AN424" s="306">
        <f>+AN412/AN$404</f>
        <v/>
      </c>
      <c r="AO424" s="306">
        <f>+AO412/AO$404</f>
        <v/>
      </c>
      <c r="AP424" s="306">
        <f>+AP412/AP$404</f>
        <v/>
      </c>
      <c r="AQ424" s="306">
        <f>+AQ412/AQ$404</f>
        <v/>
      </c>
      <c r="AR424" s="306">
        <f>+AR412/AR$404</f>
        <v/>
      </c>
      <c r="AS424" s="306">
        <f>+AS412/AS$404</f>
        <v/>
      </c>
      <c r="AT424" s="306">
        <f>+AT412/AT$404</f>
        <v/>
      </c>
      <c r="AU424" s="306">
        <f>+AU412/AU$404</f>
        <v/>
      </c>
      <c r="AV424" s="306">
        <f>+AV412/AV$404</f>
        <v/>
      </c>
      <c r="AW424" s="306">
        <f>+AW412/AW$404</f>
        <v/>
      </c>
      <c r="AX424" s="306">
        <f>+AX412/AX$404</f>
        <v/>
      </c>
      <c r="AY424" s="306">
        <f>+AY412/AY$404</f>
        <v/>
      </c>
      <c r="AZ424" s="306">
        <f>+AZ412/AZ$404</f>
        <v/>
      </c>
      <c r="BA424" s="306">
        <f>+BA412/BA$404</f>
        <v/>
      </c>
      <c r="BB424" s="306">
        <f>+BB412/BB$404</f>
        <v/>
      </c>
      <c r="BC424" s="306">
        <f>+BC412/BC$404</f>
        <v/>
      </c>
      <c r="BD424" s="306">
        <f>+BD412/BD$404</f>
        <v/>
      </c>
      <c r="BE424" s="306">
        <f>+BE412/BE$404</f>
        <v/>
      </c>
      <c r="BF424" s="306">
        <f>+BF412/BF$404</f>
        <v/>
      </c>
      <c r="BG424" s="306">
        <f>+BG412/BG$404</f>
        <v/>
      </c>
      <c r="BH424" s="306">
        <f>+BH412/BH$404</f>
        <v/>
      </c>
      <c r="BI424" s="306">
        <f>+BI412/BI$404</f>
        <v/>
      </c>
      <c r="BJ424" s="306" t="n"/>
      <c r="BK424" s="306" t="n"/>
      <c r="BL424" s="306" t="n"/>
      <c r="BM424" s="306">
        <f>+BM412/BM$404</f>
        <v/>
      </c>
      <c r="BN424" s="306">
        <f>+BN412/BN$404</f>
        <v/>
      </c>
      <c r="BO424" s="306">
        <f>+BO412/BO$404</f>
        <v/>
      </c>
      <c r="BP424" s="306">
        <f>+BP412/BP$404</f>
        <v/>
      </c>
      <c r="BQ424" s="306">
        <f>+BQ412/BQ$404</f>
        <v/>
      </c>
      <c r="BR424" s="306">
        <f>+BR412/BR$404</f>
        <v/>
      </c>
      <c r="BS424" s="306">
        <f>+BS412/BS$404</f>
        <v/>
      </c>
      <c r="BT424" s="306">
        <f>+BT412/BT$404</f>
        <v/>
      </c>
      <c r="BU424" s="306">
        <f>+BU412/BU$404</f>
        <v/>
      </c>
      <c r="BV424" s="306">
        <f>+BV412/BV$404</f>
        <v/>
      </c>
      <c r="BW424" s="306">
        <f>+BW412/BW$404</f>
        <v/>
      </c>
      <c r="BX424" s="306">
        <f>+BX412/BX$404</f>
        <v/>
      </c>
      <c r="BY424" s="306">
        <f>+BY412/BY$404</f>
        <v/>
      </c>
      <c r="BZ424" s="306">
        <f>+BZ412/BZ$404</f>
        <v/>
      </c>
      <c r="CA424" s="306">
        <f>+CA412/CA$404</f>
        <v/>
      </c>
      <c r="CB424" s="306">
        <f>+CB412/CB$404</f>
        <v/>
      </c>
      <c r="CC424" s="306">
        <f>+CC412/CC$404</f>
        <v/>
      </c>
      <c r="CD424" s="306" t="n"/>
    </row>
    <row r="425">
      <c r="B425" s="60" t="inlineStr">
        <is>
          <t>Marketing and sales</t>
        </is>
      </c>
      <c r="C425" s="306" t="n"/>
      <c r="D425" s="306">
        <f>+D413/D$404</f>
        <v/>
      </c>
      <c r="E425" s="306">
        <f>+E413/E$404</f>
        <v/>
      </c>
      <c r="F425" s="306">
        <f>+F413/F$404</f>
        <v/>
      </c>
      <c r="G425" s="306">
        <f>+G413/G$404</f>
        <v/>
      </c>
      <c r="H425" s="306">
        <f>+H413/H$404</f>
        <v/>
      </c>
      <c r="I425" s="306">
        <f>+I413/I$404</f>
        <v/>
      </c>
      <c r="J425" s="306">
        <f>+J413/J$404</f>
        <v/>
      </c>
      <c r="K425" s="306">
        <f>+K413/K$404</f>
        <v/>
      </c>
      <c r="L425" s="306">
        <f>+L413/L$404</f>
        <v/>
      </c>
      <c r="M425" s="306">
        <f>+M413/M$404</f>
        <v/>
      </c>
      <c r="N425" s="306">
        <f>+N413/N$404</f>
        <v/>
      </c>
      <c r="O425" s="306">
        <f>+O413/O$404</f>
        <v/>
      </c>
      <c r="P425" s="306">
        <f>+P413/P$404</f>
        <v/>
      </c>
      <c r="Q425" s="306">
        <f>+Q413/Q$404</f>
        <v/>
      </c>
      <c r="R425" s="306">
        <f>+R413/R$404</f>
        <v/>
      </c>
      <c r="S425" s="306">
        <f>+S413/S$404</f>
        <v/>
      </c>
      <c r="T425" s="306">
        <f>+T413/T$404</f>
        <v/>
      </c>
      <c r="U425" s="306">
        <f>+U413/U$404</f>
        <v/>
      </c>
      <c r="V425" s="306">
        <f>+V413/V$404</f>
        <v/>
      </c>
      <c r="W425" s="306">
        <f>+W413/W$404</f>
        <v/>
      </c>
      <c r="X425" s="306">
        <f>+X413/X$404</f>
        <v/>
      </c>
      <c r="Y425" s="306">
        <f>+Y413/Y$404</f>
        <v/>
      </c>
      <c r="Z425" s="306">
        <f>+Z413/Z$404</f>
        <v/>
      </c>
      <c r="AA425" s="306">
        <f>+AA413/AA$404</f>
        <v/>
      </c>
      <c r="AB425" s="306">
        <f>+AB413/AB$404</f>
        <v/>
      </c>
      <c r="AC425" s="306">
        <f>+AC413/AC$404</f>
        <v/>
      </c>
      <c r="AD425" s="306">
        <f>+AD413/AD$404</f>
        <v/>
      </c>
      <c r="AE425" s="306">
        <f>+AE413/AE$404</f>
        <v/>
      </c>
      <c r="AF425" s="306">
        <f>+AF413/AF$404</f>
        <v/>
      </c>
      <c r="AG425" s="306">
        <f>+AG413/AG$404</f>
        <v/>
      </c>
      <c r="AH425" s="306">
        <f>+AH413/AH$404</f>
        <v/>
      </c>
      <c r="AI425" s="306">
        <f>+AI413/AI$404</f>
        <v/>
      </c>
      <c r="AJ425" s="306">
        <f>+AJ413/AJ$404</f>
        <v/>
      </c>
      <c r="AK425" s="306">
        <f>+AK413/AK$404</f>
        <v/>
      </c>
      <c r="AL425" s="306">
        <f>+AL413/AL$404</f>
        <v/>
      </c>
      <c r="AM425" s="306">
        <f>+AM413/AM$404</f>
        <v/>
      </c>
      <c r="AN425" s="306">
        <f>+AN413/AN$404</f>
        <v/>
      </c>
      <c r="AO425" s="306">
        <f>+AO413/AO$404</f>
        <v/>
      </c>
      <c r="AP425" s="306">
        <f>+AP413/AP$404</f>
        <v/>
      </c>
      <c r="AQ425" s="306">
        <f>+AQ413/AQ$404</f>
        <v/>
      </c>
      <c r="AR425" s="306">
        <f>+AR413/AR$404</f>
        <v/>
      </c>
      <c r="AS425" s="306">
        <f>+AS413/AS$404</f>
        <v/>
      </c>
      <c r="AT425" s="306">
        <f>+AT413/AT$404</f>
        <v/>
      </c>
      <c r="AU425" s="306">
        <f>+AU413/AU$404</f>
        <v/>
      </c>
      <c r="AV425" s="306">
        <f>+AV413/AV$404</f>
        <v/>
      </c>
      <c r="AW425" s="306">
        <f>+AW413/AW$404</f>
        <v/>
      </c>
      <c r="AX425" s="306">
        <f>+AX413/AX$404</f>
        <v/>
      </c>
      <c r="AY425" s="306">
        <f>+AY413/AY$404</f>
        <v/>
      </c>
      <c r="AZ425" s="306">
        <f>+AZ413/AZ$404</f>
        <v/>
      </c>
      <c r="BA425" s="306">
        <f>+BA413/BA$404</f>
        <v/>
      </c>
      <c r="BB425" s="306">
        <f>+BB413/BB$404</f>
        <v/>
      </c>
      <c r="BC425" s="306">
        <f>+BC413/BC$404</f>
        <v/>
      </c>
      <c r="BD425" s="306">
        <f>+BD413/BD$404</f>
        <v/>
      </c>
      <c r="BE425" s="306">
        <f>+BE413/BE$404</f>
        <v/>
      </c>
      <c r="BF425" s="306">
        <f>+BF413/BF$404</f>
        <v/>
      </c>
      <c r="BG425" s="306">
        <f>+BG413/BG$404</f>
        <v/>
      </c>
      <c r="BH425" s="306">
        <f>+BH413/BH$404</f>
        <v/>
      </c>
      <c r="BI425" s="306">
        <f>+BI413/BI$404</f>
        <v/>
      </c>
      <c r="BJ425" s="306" t="n"/>
      <c r="BK425" s="306" t="n"/>
      <c r="BL425" s="306" t="n"/>
      <c r="BM425" s="306">
        <f>+BM413/BM$404</f>
        <v/>
      </c>
      <c r="BN425" s="306">
        <f>+BN413/BN$404</f>
        <v/>
      </c>
      <c r="BO425" s="306">
        <f>+BO413/BO$404</f>
        <v/>
      </c>
      <c r="BP425" s="306">
        <f>+BP413/BP$404</f>
        <v/>
      </c>
      <c r="BQ425" s="306">
        <f>+BQ413/BQ$404</f>
        <v/>
      </c>
      <c r="BR425" s="306">
        <f>+BR413/BR$404</f>
        <v/>
      </c>
      <c r="BS425" s="306">
        <f>+BS413/BS$404</f>
        <v/>
      </c>
      <c r="BT425" s="306">
        <f>+BT413/BT$404</f>
        <v/>
      </c>
      <c r="BU425" s="306">
        <f>+BU413/BU$404</f>
        <v/>
      </c>
      <c r="BV425" s="306">
        <f>+BV413/BV$404</f>
        <v/>
      </c>
      <c r="BW425" s="306">
        <f>+BW413/BW$404</f>
        <v/>
      </c>
      <c r="BX425" s="306">
        <f>+BX413/BX$404</f>
        <v/>
      </c>
      <c r="BY425" s="306">
        <f>+BY413/BY$404</f>
        <v/>
      </c>
      <c r="BZ425" s="306">
        <f>+BZ413/BZ$404</f>
        <v/>
      </c>
      <c r="CA425" s="306">
        <f>+CA413/CA$404</f>
        <v/>
      </c>
      <c r="CB425" s="306">
        <f>+CB413/CB$404</f>
        <v/>
      </c>
      <c r="CC425" s="306">
        <f>+CC413/CC$404</f>
        <v/>
      </c>
      <c r="CD425" s="306" t="n"/>
    </row>
    <row r="426" ht="13.5" customHeight="1">
      <c r="B426" s="60" t="inlineStr">
        <is>
          <t>General and administrative</t>
        </is>
      </c>
      <c r="C426" s="306" t="n"/>
      <c r="D426" s="306">
        <f>+D414/D$404</f>
        <v/>
      </c>
      <c r="E426" s="306">
        <f>+E414/E$404</f>
        <v/>
      </c>
      <c r="F426" s="306">
        <f>+F414/F$404</f>
        <v/>
      </c>
      <c r="G426" s="306">
        <f>+G414/G$404</f>
        <v/>
      </c>
      <c r="H426" s="306">
        <f>+H414/H$404</f>
        <v/>
      </c>
      <c r="I426" s="306">
        <f>+I414/I$404</f>
        <v/>
      </c>
      <c r="J426" s="306">
        <f>+J414/J$404</f>
        <v/>
      </c>
      <c r="K426" s="306">
        <f>+K414/K$404</f>
        <v/>
      </c>
      <c r="L426" s="306">
        <f>+L414/L$404</f>
        <v/>
      </c>
      <c r="M426" s="306">
        <f>+M414/M$404</f>
        <v/>
      </c>
      <c r="N426" s="306">
        <f>+N414/N$404</f>
        <v/>
      </c>
      <c r="O426" s="306">
        <f>+O414/O$404</f>
        <v/>
      </c>
      <c r="P426" s="306">
        <f>+P414/P$404</f>
        <v/>
      </c>
      <c r="Q426" s="306">
        <f>+Q414/Q$404</f>
        <v/>
      </c>
      <c r="R426" s="306">
        <f>+R414/R$404</f>
        <v/>
      </c>
      <c r="S426" s="306">
        <f>+S414/S$404</f>
        <v/>
      </c>
      <c r="T426" s="306">
        <f>+T414/T$404</f>
        <v/>
      </c>
      <c r="U426" s="306">
        <f>+U414/U$404</f>
        <v/>
      </c>
      <c r="V426" s="306">
        <f>+V414/V$404</f>
        <v/>
      </c>
      <c r="W426" s="306">
        <f>+W414/W$404</f>
        <v/>
      </c>
      <c r="X426" s="306">
        <f>+X414/X$404</f>
        <v/>
      </c>
      <c r="Y426" s="306">
        <f>+Y414/Y$404</f>
        <v/>
      </c>
      <c r="Z426" s="306">
        <f>+Z414/Z$404</f>
        <v/>
      </c>
      <c r="AA426" s="306">
        <f>+AA414/AA$404</f>
        <v/>
      </c>
      <c r="AB426" s="306">
        <f>+AB414/AB$404</f>
        <v/>
      </c>
      <c r="AC426" s="306">
        <f>+AC414/AC$404</f>
        <v/>
      </c>
      <c r="AD426" s="306">
        <f>+AD414/AD$404</f>
        <v/>
      </c>
      <c r="AE426" s="306">
        <f>+AE414/AE$404</f>
        <v/>
      </c>
      <c r="AF426" s="306">
        <f>+AF414/AF$404</f>
        <v/>
      </c>
      <c r="AG426" s="306">
        <f>+AG414/AG$404</f>
        <v/>
      </c>
      <c r="AH426" s="306">
        <f>+AH414/AH$404</f>
        <v/>
      </c>
      <c r="AI426" s="306">
        <f>+AI414/AI$404</f>
        <v/>
      </c>
      <c r="AJ426" s="314">
        <f>+AJ414/AJ$404</f>
        <v/>
      </c>
      <c r="AK426" s="314">
        <f>+AK414/AK$404</f>
        <v/>
      </c>
      <c r="AL426" s="314">
        <f>+AL414/AL$404</f>
        <v/>
      </c>
      <c r="AM426" s="314">
        <f>+AM414/AM$404</f>
        <v/>
      </c>
      <c r="AN426" s="314">
        <f>+AN414/AN$404</f>
        <v/>
      </c>
      <c r="AO426" s="314">
        <f>+AO414/AO$404</f>
        <v/>
      </c>
      <c r="AP426" s="314">
        <f>+AP414/AP$404</f>
        <v/>
      </c>
      <c r="AQ426" s="314">
        <f>+AQ414/AQ$404</f>
        <v/>
      </c>
      <c r="AR426" s="314">
        <f>+AR414/AR$404</f>
        <v/>
      </c>
      <c r="AS426" s="314">
        <f>+AS414/AS$404</f>
        <v/>
      </c>
      <c r="AT426" s="314">
        <f>+AT414/AT$404</f>
        <v/>
      </c>
      <c r="AU426" s="314">
        <f>+AU414/AU$404</f>
        <v/>
      </c>
      <c r="AV426" s="314">
        <f>+AV414/AV$404</f>
        <v/>
      </c>
      <c r="AW426" s="314">
        <f>+AW414/AW$404</f>
        <v/>
      </c>
      <c r="AX426" s="314">
        <f>+AX414/AX$404</f>
        <v/>
      </c>
      <c r="AY426" s="314">
        <f>+AY414/AY$404</f>
        <v/>
      </c>
      <c r="AZ426" s="314">
        <f>+AZ414/AZ$404</f>
        <v/>
      </c>
      <c r="BA426" s="314">
        <f>+BA414/BA$404</f>
        <v/>
      </c>
      <c r="BB426" s="314">
        <f>+BB414/BB$404</f>
        <v/>
      </c>
      <c r="BC426" s="314">
        <f>+BC414/BC$404</f>
        <v/>
      </c>
      <c r="BD426" s="314">
        <f>+BD414/BD$404</f>
        <v/>
      </c>
      <c r="BE426" s="314">
        <f>+BE414/BE$404</f>
        <v/>
      </c>
      <c r="BF426" s="314">
        <f>+BF414/BF$404</f>
        <v/>
      </c>
      <c r="BG426" s="314">
        <f>+BG414/BG$404</f>
        <v/>
      </c>
      <c r="BH426" s="314">
        <f>+BH414/BH$404</f>
        <v/>
      </c>
      <c r="BI426" s="314">
        <f>+BI414/BI$404</f>
        <v/>
      </c>
      <c r="BJ426" s="314" t="n"/>
      <c r="BK426" s="314" t="n"/>
      <c r="BL426" s="314" t="n"/>
      <c r="BM426" s="314">
        <f>+BM414/BM$404</f>
        <v/>
      </c>
      <c r="BN426" s="314">
        <f>+BN414/BN$404</f>
        <v/>
      </c>
      <c r="BO426" s="314">
        <f>+BO414/BO$404</f>
        <v/>
      </c>
      <c r="BP426" s="314">
        <f>+BP414/BP$404</f>
        <v/>
      </c>
      <c r="BQ426" s="314">
        <f>+BQ414/BQ$404</f>
        <v/>
      </c>
      <c r="BR426" s="314">
        <f>+BR414/BR$404</f>
        <v/>
      </c>
      <c r="BS426" s="314">
        <f>+BS414/BS$404</f>
        <v/>
      </c>
      <c r="BT426" s="314">
        <f>+BT414/BT$404</f>
        <v/>
      </c>
      <c r="BU426" s="314">
        <f>+BU414/BU$404</f>
        <v/>
      </c>
      <c r="BV426" s="314">
        <f>+BV414/BV$404</f>
        <v/>
      </c>
      <c r="BW426" s="314">
        <f>+BW414/BW$404</f>
        <v/>
      </c>
      <c r="BX426" s="314">
        <f>+BX414/BX$404</f>
        <v/>
      </c>
      <c r="BY426" s="314">
        <f>+BY414/BY$404</f>
        <v/>
      </c>
      <c r="BZ426" s="314">
        <f>+BZ414/BZ$404</f>
        <v/>
      </c>
      <c r="CA426" s="314">
        <f>+CA414/CA$404</f>
        <v/>
      </c>
      <c r="CB426" s="314">
        <f>+CB414/CB$404</f>
        <v/>
      </c>
      <c r="CC426" s="314">
        <f>+CC414/CC$404</f>
        <v/>
      </c>
      <c r="CD426" s="314" t="n"/>
    </row>
    <row r="427">
      <c r="B427" s="101" t="inlineStr">
        <is>
          <t>Total operating expenses</t>
        </is>
      </c>
      <c r="C427" s="306" t="n"/>
      <c r="D427" s="306" t="n"/>
      <c r="E427" s="306" t="n"/>
      <c r="F427" s="306" t="n"/>
      <c r="G427" s="306" t="n"/>
      <c r="H427" s="306" t="n"/>
      <c r="I427" s="306" t="n"/>
      <c r="J427" s="306" t="n"/>
      <c r="K427" s="306" t="n"/>
      <c r="L427" s="306" t="n"/>
      <c r="M427" s="306" t="n"/>
      <c r="N427" s="306" t="n"/>
      <c r="O427" s="306" t="n"/>
      <c r="P427" s="306" t="n"/>
      <c r="Q427" s="306" t="n"/>
      <c r="R427" s="306" t="n"/>
      <c r="S427" s="306" t="n"/>
      <c r="T427" s="306" t="n"/>
      <c r="U427" s="306" t="n"/>
      <c r="V427" s="306" t="n"/>
      <c r="W427" s="306" t="n"/>
      <c r="X427" s="306" t="n"/>
      <c r="Y427" s="306" t="n"/>
      <c r="Z427" s="306" t="n"/>
      <c r="AA427" s="306" t="n"/>
      <c r="AB427" s="306" t="n"/>
      <c r="AC427" s="306" t="n"/>
      <c r="AD427" s="306" t="n"/>
      <c r="AE427" s="306" t="n"/>
      <c r="AF427" s="306" t="n"/>
      <c r="AG427" s="306" t="n"/>
      <c r="AH427" s="306" t="n"/>
      <c r="AI427" s="306" t="n"/>
      <c r="AJ427" s="306">
        <f>+AJ415/AJ$404</f>
        <v/>
      </c>
      <c r="AK427" s="306">
        <f>+AK415/AK$404</f>
        <v/>
      </c>
      <c r="AL427" s="306">
        <f>+AL415/AL$404</f>
        <v/>
      </c>
      <c r="AM427" s="306">
        <f>+AM415/AM$404</f>
        <v/>
      </c>
      <c r="AN427" s="306">
        <f>+AN415/AN$404</f>
        <v/>
      </c>
      <c r="AO427" s="306">
        <f>+AO415/AO$404</f>
        <v/>
      </c>
      <c r="AP427" s="306">
        <f>+AP415/AP$404</f>
        <v/>
      </c>
      <c r="AQ427" s="306">
        <f>+AQ415/AQ$404</f>
        <v/>
      </c>
      <c r="AR427" s="306">
        <f>+AR415/AR$404</f>
        <v/>
      </c>
      <c r="AS427" s="306">
        <f>+AS415/AS$404</f>
        <v/>
      </c>
      <c r="AT427" s="306">
        <f>+AT415/AT$404</f>
        <v/>
      </c>
      <c r="AU427" s="306">
        <f>+AU415/AU$404</f>
        <v/>
      </c>
      <c r="AV427" s="306">
        <f>+AV415/AV$404</f>
        <v/>
      </c>
      <c r="AW427" s="306">
        <f>+AW415/AW$404</f>
        <v/>
      </c>
      <c r="AX427" s="306">
        <f>+AX415/AX$404</f>
        <v/>
      </c>
      <c r="AY427" s="306">
        <f>+AY415/AY$404</f>
        <v/>
      </c>
      <c r="AZ427" s="306">
        <f>+AZ415/AZ$404</f>
        <v/>
      </c>
      <c r="BA427" s="306">
        <f>+BA415/BA$404</f>
        <v/>
      </c>
      <c r="BB427" s="306">
        <f>+BB415/BB$404</f>
        <v/>
      </c>
      <c r="BC427" s="306">
        <f>+BC415/BC$404</f>
        <v/>
      </c>
      <c r="BD427" s="306">
        <f>+BD415/BD$404</f>
        <v/>
      </c>
      <c r="BE427" s="306">
        <f>+BE415/BE$404</f>
        <v/>
      </c>
      <c r="BF427" s="306">
        <f>+BF415/BF$404</f>
        <v/>
      </c>
      <c r="BG427" s="306">
        <f>+BG415/BG$404</f>
        <v/>
      </c>
      <c r="BH427" s="306">
        <f>+BH415/BH$404</f>
        <v/>
      </c>
      <c r="BI427" s="306">
        <f>+BI415/BI$404</f>
        <v/>
      </c>
      <c r="BJ427" s="306" t="n"/>
      <c r="BK427" s="306" t="n"/>
      <c r="BL427" s="306" t="n"/>
      <c r="BM427" s="306">
        <f>+BM415/BM$404</f>
        <v/>
      </c>
      <c r="BN427" s="306">
        <f>+BN415/BN$404</f>
        <v/>
      </c>
      <c r="BO427" s="306">
        <f>+BO415/BO$404</f>
        <v/>
      </c>
      <c r="BP427" s="306">
        <f>+BP415/BP$404</f>
        <v/>
      </c>
      <c r="BQ427" s="306">
        <f>+BQ415/BQ$404</f>
        <v/>
      </c>
      <c r="BR427" s="306">
        <f>+BR415/BR$404</f>
        <v/>
      </c>
      <c r="BS427" s="306">
        <f>+BS415/BS$404</f>
        <v/>
      </c>
      <c r="BT427" s="306">
        <f>+BT415/BT$404</f>
        <v/>
      </c>
      <c r="BU427" s="306">
        <f>+BU415/BU$404</f>
        <v/>
      </c>
      <c r="BV427" s="306">
        <f>+BV415/BV$404</f>
        <v/>
      </c>
      <c r="BW427" s="306">
        <f>+BW415/BW$404</f>
        <v/>
      </c>
      <c r="BX427" s="306">
        <f>+BX415/BX$404</f>
        <v/>
      </c>
      <c r="BY427" s="306">
        <f>+BY415/BY$404</f>
        <v/>
      </c>
      <c r="BZ427" s="306">
        <f>+BZ415/BZ$404</f>
        <v/>
      </c>
      <c r="CA427" s="306">
        <f>+CA415/CA$404</f>
        <v/>
      </c>
      <c r="CB427" s="306">
        <f>+CB415/CB$404</f>
        <v/>
      </c>
      <c r="CC427" s="306">
        <f>+CC415/CC$404</f>
        <v/>
      </c>
      <c r="CD427" s="306" t="n"/>
    </row>
    <row r="428">
      <c r="B428" s="101" t="n"/>
      <c r="C428" s="306" t="n"/>
      <c r="D428" s="306" t="n"/>
      <c r="E428" s="306" t="n"/>
      <c r="F428" s="306" t="n"/>
      <c r="G428" s="306" t="n"/>
      <c r="H428" s="306" t="n"/>
      <c r="I428" s="306" t="n"/>
      <c r="J428" s="306" t="n"/>
      <c r="K428" s="306" t="n"/>
      <c r="L428" s="306" t="n"/>
      <c r="M428" s="306" t="n"/>
      <c r="N428" s="306" t="n"/>
      <c r="O428" s="306" t="n"/>
      <c r="P428" s="306" t="n"/>
      <c r="Q428" s="306" t="n"/>
      <c r="R428" s="306" t="n"/>
      <c r="S428" s="306" t="n"/>
      <c r="T428" s="306" t="n"/>
      <c r="U428" s="306" t="n"/>
      <c r="V428" s="306" t="n"/>
      <c r="W428" s="306" t="n"/>
      <c r="X428" s="306" t="n"/>
      <c r="Y428" s="306" t="n"/>
      <c r="Z428" s="306" t="n"/>
      <c r="AA428" s="306" t="n"/>
      <c r="AB428" s="306" t="n"/>
      <c r="AC428" s="306" t="n"/>
      <c r="AD428" s="306" t="n"/>
      <c r="AE428" s="306" t="n"/>
      <c r="AF428" s="306" t="n"/>
      <c r="AG428" s="306" t="n"/>
      <c r="AH428" s="306" t="n"/>
      <c r="AI428" s="306" t="n"/>
      <c r="AJ428" s="306" t="n"/>
      <c r="AK428" s="306" t="n"/>
      <c r="AL428" s="306" t="n"/>
      <c r="AM428" s="306" t="n"/>
      <c r="AN428" s="306" t="n"/>
      <c r="AO428" s="306" t="n"/>
      <c r="AP428" s="306" t="n"/>
      <c r="AQ428" s="306" t="n"/>
      <c r="AR428" s="306" t="n"/>
      <c r="AS428" s="306" t="n"/>
      <c r="AT428" s="306" t="n"/>
      <c r="AU428" s="306" t="n"/>
      <c r="AV428" s="306" t="n"/>
      <c r="AW428" s="306" t="n"/>
      <c r="AX428" s="306" t="n"/>
      <c r="AY428" s="306" t="n"/>
      <c r="AZ428" s="306" t="n"/>
      <c r="BA428" s="306" t="n"/>
      <c r="BB428" s="306" t="n"/>
      <c r="BC428" s="306" t="n"/>
      <c r="BD428" s="306" t="n"/>
      <c r="BE428" s="306" t="n"/>
      <c r="BF428" s="306" t="n"/>
      <c r="BG428" s="306" t="n"/>
      <c r="BH428" s="306" t="n"/>
      <c r="BI428" s="306" t="n"/>
      <c r="BJ428" s="306" t="n"/>
      <c r="BK428" s="306" t="n"/>
      <c r="BL428" s="306" t="n"/>
      <c r="BM428" s="306" t="n"/>
      <c r="BN428" s="306" t="n"/>
      <c r="BO428" s="306" t="n"/>
      <c r="BP428" s="306" t="n"/>
      <c r="BQ428" s="306" t="n"/>
      <c r="BR428" s="306" t="n"/>
      <c r="BS428" s="306" t="n"/>
      <c r="BT428" s="306" t="n"/>
      <c r="BU428" s="306" t="n"/>
      <c r="BV428" s="306" t="n"/>
      <c r="BW428" s="306" t="n"/>
      <c r="BX428" s="306" t="n"/>
      <c r="BY428" s="306" t="n"/>
      <c r="BZ428" s="306" t="n"/>
      <c r="CA428" s="306" t="n"/>
      <c r="CB428" s="306" t="n"/>
      <c r="CC428" s="306" t="n"/>
      <c r="CD428" s="306" t="n"/>
    </row>
    <row r="429">
      <c r="B429" s="89" t="inlineStr">
        <is>
          <t>Memo:</t>
        </is>
      </c>
      <c r="C429" s="306" t="n"/>
      <c r="D429" s="306" t="n"/>
      <c r="E429" s="306" t="n"/>
      <c r="F429" s="306" t="n"/>
      <c r="G429" s="306" t="n"/>
      <c r="H429" s="306" t="n"/>
      <c r="I429" s="306" t="n"/>
      <c r="J429" s="306" t="n"/>
      <c r="K429" s="306" t="n"/>
      <c r="L429" s="306" t="n"/>
      <c r="M429" s="306" t="n"/>
      <c r="N429" s="306" t="n"/>
      <c r="O429" s="306" t="n"/>
      <c r="P429" s="306" t="n"/>
      <c r="Q429" s="306" t="n"/>
      <c r="R429" s="306" t="n"/>
      <c r="S429" s="306" t="n"/>
      <c r="T429" s="306" t="n"/>
      <c r="U429" s="306" t="n"/>
      <c r="V429" s="306" t="n"/>
      <c r="W429" s="306" t="n"/>
      <c r="X429" s="306" t="n"/>
      <c r="Y429" s="306" t="n"/>
      <c r="Z429" s="306" t="n"/>
      <c r="AA429" s="306" t="n"/>
      <c r="AB429" s="306" t="n"/>
      <c r="AC429" s="306" t="n"/>
      <c r="AD429" s="306" t="n"/>
      <c r="AE429" s="306" t="n"/>
      <c r="AF429" s="306" t="n"/>
      <c r="AG429" s="306" t="n"/>
      <c r="AH429" s="306" t="n"/>
      <c r="AI429" s="306" t="n"/>
      <c r="AJ429" s="306" t="n"/>
      <c r="AK429" s="306" t="n"/>
      <c r="AL429" s="306" t="n"/>
      <c r="AM429" s="306" t="n"/>
      <c r="AN429" s="306" t="n"/>
      <c r="AO429" s="306" t="n"/>
      <c r="AP429" s="306" t="n"/>
      <c r="AQ429" s="306" t="n"/>
      <c r="AR429" s="306" t="n"/>
      <c r="AS429" s="306" t="n"/>
      <c r="AT429" s="306" t="n"/>
      <c r="AU429" s="306" t="n"/>
      <c r="AV429" s="306" t="n"/>
      <c r="AW429" s="306" t="n"/>
      <c r="AX429" s="306" t="n"/>
      <c r="AY429" s="306" t="n"/>
      <c r="AZ429" s="306" t="n"/>
      <c r="BA429" s="306" t="n"/>
      <c r="BB429" s="306" t="n"/>
      <c r="BC429" s="306" t="n"/>
      <c r="BD429" s="306" t="n"/>
      <c r="BE429" s="306" t="n"/>
      <c r="BF429" s="306" t="n"/>
      <c r="BG429" s="306" t="n"/>
      <c r="BH429" s="306" t="n"/>
      <c r="BI429" s="306" t="n"/>
      <c r="BJ429" s="306" t="n"/>
      <c r="BK429" s="306" t="n"/>
      <c r="BL429" s="306" t="n"/>
      <c r="BM429" s="306" t="n"/>
      <c r="BN429" s="306" t="n"/>
      <c r="BO429" s="306" t="n"/>
      <c r="BP429" s="306" t="n"/>
      <c r="BQ429" s="306" t="n"/>
      <c r="BR429" s="306" t="n"/>
      <c r="BS429" s="306" t="n"/>
      <c r="BT429" s="306" t="n"/>
      <c r="BU429" s="306" t="n"/>
      <c r="BV429" s="306" t="n"/>
      <c r="BW429" s="306" t="n"/>
      <c r="BX429" s="306" t="n"/>
      <c r="BY429" s="306" t="n"/>
      <c r="BZ429" s="306" t="n"/>
      <c r="CA429" s="306" t="n"/>
      <c r="CB429" s="306" t="n"/>
      <c r="CC429" s="306" t="n"/>
      <c r="CD429" s="306" t="n"/>
    </row>
    <row r="430">
      <c r="B430" s="101" t="inlineStr">
        <is>
          <t>GAAP expenses</t>
        </is>
      </c>
      <c r="C430" s="306" t="n"/>
      <c r="D430" s="95">
        <f>+D407+D415</f>
        <v/>
      </c>
      <c r="E430" s="95">
        <f>+E407+E415</f>
        <v/>
      </c>
      <c r="F430" s="95">
        <f>+F407+F415</f>
        <v/>
      </c>
      <c r="G430" s="95">
        <f>+G407+G415</f>
        <v/>
      </c>
      <c r="H430" s="95">
        <f>+H407+H415</f>
        <v/>
      </c>
      <c r="I430" s="95">
        <f>+I407+I415</f>
        <v/>
      </c>
      <c r="J430" s="95">
        <f>+J407+J415</f>
        <v/>
      </c>
      <c r="K430" s="95">
        <f>+K407+K415</f>
        <v/>
      </c>
      <c r="L430" s="95">
        <f>+L407+L415</f>
        <v/>
      </c>
      <c r="M430" s="95">
        <f>+M407+M415</f>
        <v/>
      </c>
      <c r="N430" s="95">
        <f>+N407+N415</f>
        <v/>
      </c>
      <c r="O430" s="95">
        <f>+O407+O415</f>
        <v/>
      </c>
      <c r="P430" s="95">
        <f>+P407+P415</f>
        <v/>
      </c>
      <c r="Q430" s="95">
        <f>+Q407+Q415</f>
        <v/>
      </c>
      <c r="R430" s="95">
        <f>+R407+R415</f>
        <v/>
      </c>
      <c r="S430" s="95">
        <f>+S407+S415</f>
        <v/>
      </c>
      <c r="T430" s="95">
        <f>+T407+T415</f>
        <v/>
      </c>
      <c r="U430" s="95">
        <f>+U407+U415</f>
        <v/>
      </c>
      <c r="V430" s="95">
        <f>+V407+V415</f>
        <v/>
      </c>
      <c r="W430" s="95">
        <f>+W407+W415</f>
        <v/>
      </c>
      <c r="X430" s="95">
        <f>+X407+X415</f>
        <v/>
      </c>
      <c r="Y430" s="95">
        <f>+Y407+Y415</f>
        <v/>
      </c>
      <c r="Z430" s="95">
        <f>+Z407+Z415</f>
        <v/>
      </c>
      <c r="AA430" s="95">
        <f>+AA407+AA415</f>
        <v/>
      </c>
      <c r="AB430" s="95">
        <f>+AB407+AB415</f>
        <v/>
      </c>
      <c r="AC430" s="95">
        <f>+AC407+AC415</f>
        <v/>
      </c>
      <c r="AD430" s="95">
        <f>+AD407+AD415</f>
        <v/>
      </c>
      <c r="AE430" s="95">
        <f>+AE407+AE415</f>
        <v/>
      </c>
      <c r="AF430" s="95">
        <f>+AF407+AF415</f>
        <v/>
      </c>
      <c r="AG430" s="95">
        <f>+AG407+AG415</f>
        <v/>
      </c>
      <c r="AH430" s="95">
        <f>+AH407+AH415</f>
        <v/>
      </c>
      <c r="AI430" s="95">
        <f>+AI407+AI415</f>
        <v/>
      </c>
      <c r="AJ430" s="95">
        <f>+AJ407+AJ415</f>
        <v/>
      </c>
      <c r="AK430" s="95">
        <f>+AK407+AK415</f>
        <v/>
      </c>
      <c r="AL430" s="95">
        <f>+AL407+AL415</f>
        <v/>
      </c>
      <c r="AM430" s="95">
        <f>+AM407+AM415</f>
        <v/>
      </c>
      <c r="AN430" s="95">
        <f>+AN407+AN415</f>
        <v/>
      </c>
      <c r="AO430" s="95">
        <f>+AO407+AO415</f>
        <v/>
      </c>
      <c r="AP430" s="95">
        <f>+AP407+AP415</f>
        <v/>
      </c>
      <c r="AQ430" s="95">
        <f>+AQ407+AQ415</f>
        <v/>
      </c>
      <c r="AR430" s="95">
        <f>+AR407+AR415</f>
        <v/>
      </c>
      <c r="AS430" s="95">
        <f>+AS407+AS415</f>
        <v/>
      </c>
      <c r="AT430" s="95">
        <f>+AT407+AT415</f>
        <v/>
      </c>
      <c r="AU430" s="95">
        <f>+AU407+AU415</f>
        <v/>
      </c>
      <c r="AV430" s="95">
        <f>+AV407+AV415</f>
        <v/>
      </c>
      <c r="AW430" s="95">
        <f>+AW407+AW415</f>
        <v/>
      </c>
      <c r="AX430" s="95">
        <f>+AX407+AX415</f>
        <v/>
      </c>
      <c r="AY430" s="95">
        <f>+AY407+AY415</f>
        <v/>
      </c>
      <c r="AZ430" s="95">
        <f>+AZ407+AZ415</f>
        <v/>
      </c>
      <c r="BA430" s="95">
        <f>+BA407+BA415</f>
        <v/>
      </c>
      <c r="BB430" s="95">
        <f>+BB407+BB415</f>
        <v/>
      </c>
      <c r="BC430" s="95">
        <f>+BC407+BC415</f>
        <v/>
      </c>
      <c r="BD430" s="95">
        <f>+BD407+BD415</f>
        <v/>
      </c>
      <c r="BE430" s="95">
        <f>+BE407+BE415</f>
        <v/>
      </c>
      <c r="BF430" s="95">
        <f>+BF407+BF415</f>
        <v/>
      </c>
      <c r="BG430" s="95">
        <f>+BG407+BG415</f>
        <v/>
      </c>
      <c r="BH430" s="95">
        <f>+BH407+BH415</f>
        <v/>
      </c>
      <c r="BI430" s="95">
        <f>+BI407+BI415</f>
        <v/>
      </c>
      <c r="BJ430" s="95" t="n"/>
      <c r="BK430" s="95" t="n"/>
      <c r="BL430" s="306" t="n"/>
      <c r="BM430" s="95">
        <f>+BM407+BM415</f>
        <v/>
      </c>
      <c r="BN430" s="95">
        <f>+BN407+BN415</f>
        <v/>
      </c>
      <c r="BO430" s="95">
        <f>+BO407+BO415</f>
        <v/>
      </c>
      <c r="BP430" s="95">
        <f>+BP407+BP415</f>
        <v/>
      </c>
      <c r="BQ430" s="95">
        <f>+BQ407+BQ415</f>
        <v/>
      </c>
      <c r="BR430" s="95">
        <f>+BR407+BR415</f>
        <v/>
      </c>
      <c r="BS430" s="95">
        <f>+BS407+BS415</f>
        <v/>
      </c>
      <c r="BT430" s="95">
        <f>+BT407+BT415</f>
        <v/>
      </c>
      <c r="BU430" s="95">
        <f>+BU407+BU415</f>
        <v/>
      </c>
      <c r="BV430" s="95">
        <f>+BV407+BV415</f>
        <v/>
      </c>
      <c r="BW430" s="95">
        <f>+BW407+BW415</f>
        <v/>
      </c>
      <c r="BX430" s="95">
        <f>+BX407+BX415</f>
        <v/>
      </c>
      <c r="BY430" s="95">
        <f>+BY407+BY415</f>
        <v/>
      </c>
      <c r="BZ430" s="95">
        <f>+BZ407+BZ415</f>
        <v/>
      </c>
      <c r="CA430" s="95">
        <f>+CA407+CA415</f>
        <v/>
      </c>
      <c r="CB430" s="95">
        <f>+CB407+CB415</f>
        <v/>
      </c>
      <c r="CC430" s="95">
        <f>+CC407+CC415</f>
        <v/>
      </c>
      <c r="CD430" s="95" t="n"/>
    </row>
    <row r="431">
      <c r="B431" s="67" t="inlineStr">
        <is>
          <t>Y/Y % Change</t>
        </is>
      </c>
      <c r="C431" s="306" t="n"/>
      <c r="D431" s="306" t="n"/>
      <c r="E431" s="306" t="n"/>
      <c r="F431" s="306" t="n"/>
      <c r="G431" s="306" t="n"/>
      <c r="H431" s="304">
        <f>+IFERROR(H430/D430-1,"n/a")</f>
        <v/>
      </c>
      <c r="I431" s="304">
        <f>+IFERROR(I430/E430-1,"n/a")</f>
        <v/>
      </c>
      <c r="J431" s="304">
        <f>+IFERROR(J430/F430-1,"n/a")</f>
        <v/>
      </c>
      <c r="K431" s="304">
        <f>+IFERROR(K430/G430-1,"n/a")</f>
        <v/>
      </c>
      <c r="L431" s="304">
        <f>+IFERROR(L430/H430-1,"n/a")</f>
        <v/>
      </c>
      <c r="M431" s="304">
        <f>+IFERROR(M430/I430-1,"n/a")</f>
        <v/>
      </c>
      <c r="N431" s="304">
        <f>+IFERROR(N430/J430-1,"n/a")</f>
        <v/>
      </c>
      <c r="O431" s="304">
        <f>+IFERROR(O430/K430-1,"n/a")</f>
        <v/>
      </c>
      <c r="P431" s="304">
        <f>+IFERROR(P430/L430-1,"n/a")</f>
        <v/>
      </c>
      <c r="Q431" s="304">
        <f>+IFERROR(Q430/M430-1,"n/a")</f>
        <v/>
      </c>
      <c r="R431" s="304">
        <f>+IFERROR(R430/N430-1,"n/a")</f>
        <v/>
      </c>
      <c r="S431" s="304">
        <f>+IFERROR(S430/O430-1,"n/a")</f>
        <v/>
      </c>
      <c r="T431" s="304">
        <f>+IFERROR(T430/P430-1,"n/a")</f>
        <v/>
      </c>
      <c r="U431" s="304">
        <f>+IFERROR(U430/Q430-1,"n/a")</f>
        <v/>
      </c>
      <c r="V431" s="304">
        <f>+IFERROR(V430/R430-1,"n/a")</f>
        <v/>
      </c>
      <c r="W431" s="304">
        <f>+IFERROR(W430/S430-1,"n/a")</f>
        <v/>
      </c>
      <c r="X431" s="304">
        <f>+IFERROR(X430/T430-1,"n/a")</f>
        <v/>
      </c>
      <c r="Y431" s="304">
        <f>+IFERROR(Y430/U430-1,"n/a")</f>
        <v/>
      </c>
      <c r="Z431" s="304">
        <f>+IFERROR(Z430/V430-1,"n/a")</f>
        <v/>
      </c>
      <c r="AA431" s="304">
        <f>+IFERROR(AA430/W430-1,"n/a")</f>
        <v/>
      </c>
      <c r="AB431" s="304">
        <f>+IFERROR(AB430/X430-1,"n/a")</f>
        <v/>
      </c>
      <c r="AC431" s="304">
        <f>+IFERROR(AC430/Y430-1,"n/a")</f>
        <v/>
      </c>
      <c r="AD431" s="304">
        <f>+IFERROR(AD430/Z430-1,"n/a")</f>
        <v/>
      </c>
      <c r="AE431" s="304">
        <f>+IFERROR(AE430/AA430-1,"n/a")</f>
        <v/>
      </c>
      <c r="AF431" s="304">
        <f>+IFERROR(AF430/AB430-1,"n/a")</f>
        <v/>
      </c>
      <c r="AG431" s="304">
        <f>+IFERROR(AG430/AC430-1,"n/a")</f>
        <v/>
      </c>
      <c r="AH431" s="304">
        <f>+IFERROR(AH430/AD430-1,"n/a")</f>
        <v/>
      </c>
      <c r="AI431" s="304">
        <f>+IFERROR(AI430/AE430-1,"n/a")</f>
        <v/>
      </c>
      <c r="AJ431" s="304">
        <f>+IFERROR(AJ430/AF430-1,"n/a")</f>
        <v/>
      </c>
      <c r="AK431" s="304">
        <f>+IFERROR(AK430/AG430-1,"n/a")</f>
        <v/>
      </c>
      <c r="AL431" s="304">
        <f>+IFERROR(AL430/AH430-1,"n/a")</f>
        <v/>
      </c>
      <c r="AM431" s="304">
        <f>+IFERROR(AM430/AI430-1,"n/a")</f>
        <v/>
      </c>
      <c r="AN431" s="304">
        <f>+IFERROR(AN430/AJ430-1,"n/a")</f>
        <v/>
      </c>
      <c r="AO431" s="304">
        <f>+IFERROR(AO430/AK430-1,"n/a")</f>
        <v/>
      </c>
      <c r="AP431" s="304">
        <f>+IFERROR(AP430/AL430-1,"n/a")</f>
        <v/>
      </c>
      <c r="AQ431" s="304">
        <f>+IFERROR(AQ430/AM430-1,"n/a")</f>
        <v/>
      </c>
      <c r="AR431" s="304">
        <f>+IFERROR(AR430/AN430-1,"n/a")</f>
        <v/>
      </c>
      <c r="AS431" s="304">
        <f>+IFERROR(AS430/AO430-1,"n/a")</f>
        <v/>
      </c>
      <c r="AT431" s="304">
        <f>+IFERROR(AT430/AP430-1,"n/a")</f>
        <v/>
      </c>
      <c r="AU431" s="304">
        <f>+IFERROR(AU430/AQ430-1,"n/a")</f>
        <v/>
      </c>
      <c r="AV431" s="304">
        <f>+IFERROR(AV430/AR430-1,"n/a")</f>
        <v/>
      </c>
      <c r="AW431" s="304">
        <f>+IFERROR(AW430/AS430-1,"n/a")</f>
        <v/>
      </c>
      <c r="AX431" s="304">
        <f>+IFERROR(AX430/AT430-1,"n/a")</f>
        <v/>
      </c>
      <c r="AY431" s="304">
        <f>+IFERROR(AY430/AU430-1,"n/a")</f>
        <v/>
      </c>
      <c r="AZ431" s="304">
        <f>+IFERROR(AZ430/AV430-1,"n/a")</f>
        <v/>
      </c>
      <c r="BA431" s="304">
        <f>+IFERROR(BA430/AW430-1,"n/a")</f>
        <v/>
      </c>
      <c r="BB431" s="304">
        <f>+IFERROR(BB430/AX430-1,"n/a")</f>
        <v/>
      </c>
      <c r="BC431" s="304">
        <f>+IFERROR(BC430/AY430-1,"n/a")</f>
        <v/>
      </c>
      <c r="BD431" s="304">
        <f>+IFERROR(BD430/AZ430-1,"n/a")</f>
        <v/>
      </c>
      <c r="BE431" s="304">
        <f>+IFERROR(BE430/BA430-1,"n/a")</f>
        <v/>
      </c>
      <c r="BF431" s="304">
        <f>+IFERROR(BF430/BB430-1,"n/a")</f>
        <v/>
      </c>
      <c r="BG431" s="304">
        <f>+IFERROR(BG430/BC430-1,"n/a")</f>
        <v/>
      </c>
      <c r="BH431" s="304">
        <f>+IFERROR(BH430/BD430-1,"n/a")</f>
        <v/>
      </c>
      <c r="BI431" s="304">
        <f>+IFERROR(BI430/BE430-1,"n/a")</f>
        <v/>
      </c>
      <c r="BJ431" s="304" t="n"/>
      <c r="BK431" s="304" t="n"/>
      <c r="BL431" s="306" t="n"/>
      <c r="BM431" s="306" t="n"/>
      <c r="BN431" s="304">
        <f>+IFERROR(BN430/BM430-1,"n/a")</f>
        <v/>
      </c>
      <c r="BO431" s="304">
        <f>+IFERROR(BO430/BN430-1,"n/a")</f>
        <v/>
      </c>
      <c r="BP431" s="304">
        <f>+IFERROR(BP430/BO430-1,"n/a")</f>
        <v/>
      </c>
      <c r="BQ431" s="304">
        <f>+IFERROR(BQ430/BP430-1,"n/a")</f>
        <v/>
      </c>
      <c r="BR431" s="304">
        <f>+IFERROR(BR430/BQ430-1,"n/a")</f>
        <v/>
      </c>
      <c r="BS431" s="304">
        <f>+IFERROR(BS430/BR430-1,"n/a")</f>
        <v/>
      </c>
      <c r="BT431" s="304">
        <f>+IFERROR(BT430/BS430-1,"n/a")</f>
        <v/>
      </c>
      <c r="BU431" s="304">
        <f>+IFERROR(BU430/BT430-1,"n/a")</f>
        <v/>
      </c>
      <c r="BV431" s="304">
        <f>+IFERROR(BV430/BU430-1,"n/a")</f>
        <v/>
      </c>
      <c r="BW431" s="304">
        <f>+IFERROR(BW430/BV430-1,"n/a")</f>
        <v/>
      </c>
      <c r="BX431" s="304">
        <f>+IFERROR(BX430/BW430-1,"n/a")</f>
        <v/>
      </c>
      <c r="BY431" s="304">
        <f>+IFERROR(BY430/BX430-1,"n/a")</f>
        <v/>
      </c>
      <c r="BZ431" s="304">
        <f>+IFERROR(BZ430/BY430-1,"n/a")</f>
        <v/>
      </c>
      <c r="CA431" s="304">
        <f>+IFERROR(CA430/BZ430-1,"n/a")</f>
        <v/>
      </c>
      <c r="CB431" s="304">
        <f>+IFERROR(CB430/CA430-1,"n/a")</f>
        <v/>
      </c>
      <c r="CC431" s="304">
        <f>+IFERROR(CC430/CB430-1,"n/a")</f>
        <v/>
      </c>
      <c r="CD431" s="304" t="n"/>
    </row>
    <row r="432">
      <c r="B432" s="67" t="inlineStr">
        <is>
          <t>% of Revenue</t>
        </is>
      </c>
      <c r="D432" s="306">
        <f>+IFERROR(D430/D404,"n/a")</f>
        <v/>
      </c>
      <c r="E432" s="306">
        <f>+IFERROR(E430/E404,"n/a")</f>
        <v/>
      </c>
      <c r="F432" s="306">
        <f>+IFERROR(F430/F404,"n/a")</f>
        <v/>
      </c>
      <c r="G432" s="306">
        <f>+IFERROR(G430/G404,"n/a")</f>
        <v/>
      </c>
      <c r="H432" s="306">
        <f>+IFERROR(H430/H404,"n/a")</f>
        <v/>
      </c>
      <c r="I432" s="306">
        <f>+IFERROR(I430/I404,"n/a")</f>
        <v/>
      </c>
      <c r="J432" s="306">
        <f>+IFERROR(J430/J404,"n/a")</f>
        <v/>
      </c>
      <c r="K432" s="306">
        <f>+IFERROR(K430/K404,"n/a")</f>
        <v/>
      </c>
      <c r="L432" s="306">
        <f>+IFERROR(L430/L404,"n/a")</f>
        <v/>
      </c>
      <c r="M432" s="306">
        <f>+IFERROR(M430/M404,"n/a")</f>
        <v/>
      </c>
      <c r="N432" s="306">
        <f>+IFERROR(N430/N404,"n/a")</f>
        <v/>
      </c>
      <c r="O432" s="306">
        <f>+IFERROR(O430/O404,"n/a")</f>
        <v/>
      </c>
      <c r="P432" s="306">
        <f>+IFERROR(P430/P404,"n/a")</f>
        <v/>
      </c>
      <c r="Q432" s="306">
        <f>+IFERROR(Q430/Q404,"n/a")</f>
        <v/>
      </c>
      <c r="R432" s="306">
        <f>+IFERROR(R430/R404,"n/a")</f>
        <v/>
      </c>
      <c r="S432" s="306">
        <f>+IFERROR(S430/S404,"n/a")</f>
        <v/>
      </c>
      <c r="T432" s="306">
        <f>+IFERROR(T430/T404,"n/a")</f>
        <v/>
      </c>
      <c r="U432" s="306">
        <f>+IFERROR(U430/U404,"n/a")</f>
        <v/>
      </c>
      <c r="V432" s="306">
        <f>+IFERROR(V430/V404,"n/a")</f>
        <v/>
      </c>
      <c r="W432" s="306">
        <f>+IFERROR(W430/W404,"n/a")</f>
        <v/>
      </c>
      <c r="X432" s="306">
        <f>+IFERROR(X430/X404,"n/a")</f>
        <v/>
      </c>
      <c r="Y432" s="306">
        <f>+IFERROR(Y430/Y404,"n/a")</f>
        <v/>
      </c>
      <c r="Z432" s="306">
        <f>+IFERROR(Z430/Z404,"n/a")</f>
        <v/>
      </c>
      <c r="AA432" s="306">
        <f>+IFERROR(AA430/AA404,"n/a")</f>
        <v/>
      </c>
      <c r="AB432" s="306">
        <f>+IFERROR(AB430/AB404,"n/a")</f>
        <v/>
      </c>
      <c r="AC432" s="306">
        <f>+IFERROR(AC430/AC404,"n/a")</f>
        <v/>
      </c>
      <c r="AD432" s="306">
        <f>+IFERROR(AD430/AD404,"n/a")</f>
        <v/>
      </c>
      <c r="AE432" s="306">
        <f>+IFERROR(AE430/AE404,"n/a")</f>
        <v/>
      </c>
      <c r="AF432" s="306">
        <f>+IFERROR(AF430/AF404,"n/a")</f>
        <v/>
      </c>
      <c r="AG432" s="306">
        <f>+IFERROR(AG430/AG404,"n/a")</f>
        <v/>
      </c>
      <c r="AH432" s="306">
        <f>+IFERROR(AH430/AH404,"n/a")</f>
        <v/>
      </c>
      <c r="AI432" s="306">
        <f>+IFERROR(AI430/AI404,"n/a")</f>
        <v/>
      </c>
      <c r="AJ432" s="306">
        <f>+IFERROR(AJ430/AJ404,"n/a")</f>
        <v/>
      </c>
      <c r="AK432" s="306">
        <f>+IFERROR(AK430/AK404,"n/a")</f>
        <v/>
      </c>
      <c r="AL432" s="306">
        <f>+IFERROR(AL430/AL404,"n/a")</f>
        <v/>
      </c>
      <c r="AM432" s="306">
        <f>+IFERROR(AM430/AM404,"n/a")</f>
        <v/>
      </c>
      <c r="AN432" s="306">
        <f>+IFERROR(AN430/AN404,"n/a")</f>
        <v/>
      </c>
      <c r="AO432" s="306">
        <f>+IFERROR(AO430/AO404,"n/a")</f>
        <v/>
      </c>
      <c r="AP432" s="306">
        <f>+IFERROR(AP430/AP404,"n/a")</f>
        <v/>
      </c>
      <c r="AQ432" s="306">
        <f>+IFERROR(AQ430/AQ404,"n/a")</f>
        <v/>
      </c>
      <c r="AR432" s="306">
        <f>+IFERROR(AR430/AR404,"n/a")</f>
        <v/>
      </c>
      <c r="AS432" s="306">
        <f>+IFERROR(AS430/AS404,"n/a")</f>
        <v/>
      </c>
      <c r="AT432" s="306">
        <f>+IFERROR(AT430/AT404,"n/a")</f>
        <v/>
      </c>
      <c r="AU432" s="306">
        <f>+IFERROR(AU430/AU404,"n/a")</f>
        <v/>
      </c>
      <c r="AV432" s="306">
        <f>+IFERROR(AV430/AV404,"n/a")</f>
        <v/>
      </c>
      <c r="AW432" s="306">
        <f>+IFERROR(AW430/AW404,"n/a")</f>
        <v/>
      </c>
      <c r="AX432" s="306">
        <f>+IFERROR(AX430/AX404,"n/a")</f>
        <v/>
      </c>
      <c r="AY432" s="306">
        <f>+IFERROR(AY430/AY404,"n/a")</f>
        <v/>
      </c>
      <c r="AZ432" s="306">
        <f>+IFERROR(AZ430/AZ404,"n/a")</f>
        <v/>
      </c>
      <c r="BA432" s="306">
        <f>+IFERROR(BA430/BA404,"n/a")</f>
        <v/>
      </c>
      <c r="BB432" s="306">
        <f>+IFERROR(BB430/BB404,"n/a")</f>
        <v/>
      </c>
      <c r="BC432" s="306">
        <f>+IFERROR(BC430/BC404,"n/a")</f>
        <v/>
      </c>
      <c r="BD432" s="306">
        <f>+IFERROR(BD430/BD404,"n/a")</f>
        <v/>
      </c>
      <c r="BE432" s="306">
        <f>+IFERROR(BE430/BE404,"n/a")</f>
        <v/>
      </c>
      <c r="BF432" s="306">
        <f>+IFERROR(BF430/BF404,"n/a")</f>
        <v/>
      </c>
      <c r="BG432" s="306">
        <f>+IFERROR(BG430/BG404,"n/a")</f>
        <v/>
      </c>
      <c r="BH432" s="306">
        <f>+IFERROR(BH430/BH404,"n/a")</f>
        <v/>
      </c>
      <c r="BI432" s="306">
        <f>+IFERROR(BI430/BI404,"n/a")</f>
        <v/>
      </c>
      <c r="BJ432" s="306" t="n"/>
      <c r="BK432" s="306" t="n"/>
      <c r="BM432" s="306">
        <f>+IFERROR(BM430/BM404,"n/a")</f>
        <v/>
      </c>
      <c r="BN432" s="306">
        <f>+IFERROR(BN430/BN404,"n/a")</f>
        <v/>
      </c>
      <c r="BO432" s="306">
        <f>+IFERROR(BO430/BO404,"n/a")</f>
        <v/>
      </c>
      <c r="BP432" s="306">
        <f>+IFERROR(BP430/BP404,"n/a")</f>
        <v/>
      </c>
      <c r="BQ432" s="306">
        <f>+IFERROR(BQ430/BQ404,"n/a")</f>
        <v/>
      </c>
      <c r="BR432" s="306">
        <f>+IFERROR(BR430/BR404,"n/a")</f>
        <v/>
      </c>
      <c r="BS432" s="306">
        <f>+IFERROR(BS430/BS404,"n/a")</f>
        <v/>
      </c>
      <c r="BT432" s="306">
        <f>+IFERROR(BT430/BT404,"n/a")</f>
        <v/>
      </c>
      <c r="BU432" s="306">
        <f>+IFERROR(BU430/BU404,"n/a")</f>
        <v/>
      </c>
      <c r="BV432" s="306">
        <f>+IFERROR(BV430/BV404,"n/a")</f>
        <v/>
      </c>
      <c r="BW432" s="306">
        <f>+IFERROR(BW430/BW404,"n/a")</f>
        <v/>
      </c>
      <c r="BX432" s="306">
        <f>+IFERROR(BX430/BX404,"n/a")</f>
        <v/>
      </c>
      <c r="BY432" s="306">
        <f>+IFERROR(BY430/BY404,"n/a")</f>
        <v/>
      </c>
      <c r="BZ432" s="306">
        <f>+IFERROR(BZ430/BZ404,"n/a")</f>
        <v/>
      </c>
      <c r="CA432" s="306">
        <f>+IFERROR(CA430/CA404,"n/a")</f>
        <v/>
      </c>
      <c r="CB432" s="306">
        <f>+IFERROR(CB430/CB404,"n/a")</f>
        <v/>
      </c>
      <c r="CC432" s="306">
        <f>+IFERROR(CC430/CC404,"n/a")</f>
        <v/>
      </c>
      <c r="CD432" s="306" t="n"/>
    </row>
    <row r="433">
      <c r="B433" s="67" t="n"/>
    </row>
    <row r="434" customFormat="1" s="44">
      <c r="B434" s="44" t="inlineStr">
        <is>
          <t>Income from operations</t>
        </is>
      </c>
      <c r="C434" s="111" t="n"/>
      <c r="D434" s="111">
        <f>+D408-D415</f>
        <v/>
      </c>
      <c r="E434" s="111">
        <f>+E408-E415</f>
        <v/>
      </c>
      <c r="F434" s="111">
        <f>+F408-F415</f>
        <v/>
      </c>
      <c r="G434" s="111">
        <f>+G408-G415</f>
        <v/>
      </c>
      <c r="H434" s="111">
        <f>+H408-H415</f>
        <v/>
      </c>
      <c r="I434" s="111">
        <f>+I408-I415</f>
        <v/>
      </c>
      <c r="J434" s="111">
        <f>+J408-J415</f>
        <v/>
      </c>
      <c r="K434" s="111">
        <f>+K408-K415</f>
        <v/>
      </c>
      <c r="L434" s="111">
        <f>+L408-L415</f>
        <v/>
      </c>
      <c r="M434" s="111">
        <f>+M408-M415</f>
        <v/>
      </c>
      <c r="N434" s="111">
        <f>+N408-N415</f>
        <v/>
      </c>
      <c r="O434" s="111">
        <f>+O408-O415</f>
        <v/>
      </c>
      <c r="P434" s="111">
        <f>+P408-P415</f>
        <v/>
      </c>
      <c r="Q434" s="111">
        <f>+Q408-Q415</f>
        <v/>
      </c>
      <c r="R434" s="111">
        <f>+R408-R415</f>
        <v/>
      </c>
      <c r="S434" s="111">
        <f>+S408-S415</f>
        <v/>
      </c>
      <c r="T434" s="111">
        <f>+T408-T415</f>
        <v/>
      </c>
      <c r="U434" s="111">
        <f>+U408-U415</f>
        <v/>
      </c>
      <c r="V434" s="111">
        <f>+V408-V415</f>
        <v/>
      </c>
      <c r="W434" s="111">
        <f>+W408-W415</f>
        <v/>
      </c>
      <c r="X434" s="111">
        <f>+X408-X415</f>
        <v/>
      </c>
      <c r="Y434" s="111">
        <f>+Y408-Y415</f>
        <v/>
      </c>
      <c r="Z434" s="111">
        <f>+Z408-Z415</f>
        <v/>
      </c>
      <c r="AA434" s="111">
        <f>+AA408-AA415</f>
        <v/>
      </c>
      <c r="AB434" s="111">
        <f>+AB408-AB415</f>
        <v/>
      </c>
      <c r="AC434" s="111">
        <f>+AC408-AC415</f>
        <v/>
      </c>
      <c r="AD434" s="111">
        <f>+AD408-AD415</f>
        <v/>
      </c>
      <c r="AE434" s="111">
        <f>+AE408-AE415</f>
        <v/>
      </c>
      <c r="AF434" s="111">
        <f>+AF408-AF415</f>
        <v/>
      </c>
      <c r="AG434" s="111">
        <f>+AG408-AG415</f>
        <v/>
      </c>
      <c r="AH434" s="111">
        <f>+AH408-AH415</f>
        <v/>
      </c>
      <c r="AI434" s="111">
        <f>+AI408-AI415</f>
        <v/>
      </c>
      <c r="AJ434" s="111">
        <f>+AJ408-AJ415</f>
        <v/>
      </c>
      <c r="AK434" s="111">
        <f>+AK408-AK415</f>
        <v/>
      </c>
      <c r="AL434" s="111">
        <f>+AL408-AL415</f>
        <v/>
      </c>
      <c r="AM434" s="111">
        <f>+AM408-AM415</f>
        <v/>
      </c>
      <c r="AN434" s="111">
        <f>+AN408-AN415</f>
        <v/>
      </c>
      <c r="AO434" s="111">
        <f>+AO408-AO415</f>
        <v/>
      </c>
      <c r="AP434" s="111">
        <f>+AP408-AP415</f>
        <v/>
      </c>
      <c r="AQ434" s="111">
        <f>+AQ408-AQ415</f>
        <v/>
      </c>
      <c r="AR434" s="111">
        <f>+AR408-AR415</f>
        <v/>
      </c>
      <c r="AS434" s="111">
        <f>+AS408-AS415</f>
        <v/>
      </c>
      <c r="AT434" s="111">
        <f>+AT408-AT415</f>
        <v/>
      </c>
      <c r="AU434" s="111">
        <f>+AU408-AU415</f>
        <v/>
      </c>
      <c r="AV434" s="111">
        <f>+AV408-AV415</f>
        <v/>
      </c>
      <c r="AW434" s="111">
        <f>+AW408-AW415</f>
        <v/>
      </c>
      <c r="AX434" s="111">
        <f>+AX408-AX415</f>
        <v/>
      </c>
      <c r="AY434" s="111">
        <f>+AY408-AY415</f>
        <v/>
      </c>
      <c r="AZ434" s="111">
        <f>+AZ408-AZ415</f>
        <v/>
      </c>
      <c r="BA434" s="111">
        <f>+BA408-BA415</f>
        <v/>
      </c>
      <c r="BB434" s="111">
        <f>+BB408-BB415</f>
        <v/>
      </c>
      <c r="BC434" s="111">
        <f>+BC408-BC415</f>
        <v/>
      </c>
      <c r="BD434" s="111">
        <f>+BD408-BD415</f>
        <v/>
      </c>
      <c r="BE434" s="111">
        <f>+BE408-BE415</f>
        <v/>
      </c>
      <c r="BF434" s="111">
        <f>+BF408-BF415</f>
        <v/>
      </c>
      <c r="BG434" s="111">
        <f>+BG408-BG415</f>
        <v/>
      </c>
      <c r="BH434" s="111">
        <f>+BH408-BH415</f>
        <v/>
      </c>
      <c r="BI434" s="111">
        <f>+BI408-BI415</f>
        <v/>
      </c>
      <c r="BJ434" s="111" t="n"/>
      <c r="BK434" s="111" t="n"/>
      <c r="BM434" s="111">
        <f>+BM408-BM415</f>
        <v/>
      </c>
      <c r="BN434" s="111">
        <f>+BN408-BN415</f>
        <v/>
      </c>
      <c r="BO434" s="111">
        <f>+BO408-BO415</f>
        <v/>
      </c>
      <c r="BP434" s="111">
        <f>+BP408-BP415</f>
        <v/>
      </c>
      <c r="BQ434" s="111">
        <f>+BQ408-BQ415</f>
        <v/>
      </c>
      <c r="BR434" s="111">
        <f>+BR408-BR415</f>
        <v/>
      </c>
      <c r="BS434" s="111">
        <f>+BS408-BS415</f>
        <v/>
      </c>
      <c r="BT434" s="111">
        <f>+BT408-BT415</f>
        <v/>
      </c>
      <c r="BU434" s="111">
        <f>+BU408-BU415</f>
        <v/>
      </c>
      <c r="BV434" s="111">
        <f>+BV408-BV415</f>
        <v/>
      </c>
      <c r="BW434" s="111">
        <f>+BW408-BW415</f>
        <v/>
      </c>
      <c r="BX434" s="111">
        <f>+BX408-BX415</f>
        <v/>
      </c>
      <c r="BY434" s="111">
        <f>+SUM(AN434:AQ434)</f>
        <v/>
      </c>
      <c r="BZ434" s="111">
        <f>+SUM(AR434:AU434)</f>
        <v/>
      </c>
      <c r="CA434" s="111">
        <f>+SUM(AV434:AY434)</f>
        <v/>
      </c>
      <c r="CB434" s="111">
        <f>+SUM(AZ434:BC434)</f>
        <v/>
      </c>
      <c r="CC434" s="111">
        <f>+SUM(BD434:BG434)</f>
        <v/>
      </c>
      <c r="CD434" s="111" t="n"/>
    </row>
    <row r="435" customFormat="1" s="76">
      <c r="B435" s="60" t="inlineStr">
        <is>
          <t>Y/Y % Change</t>
        </is>
      </c>
      <c r="C435" s="303" t="n"/>
      <c r="D435" s="303" t="n"/>
      <c r="E435" s="303" t="n"/>
      <c r="F435" s="303" t="n"/>
      <c r="G435" s="303" t="n"/>
      <c r="H435" s="303" t="n"/>
      <c r="I435" s="303" t="n"/>
      <c r="J435" s="303" t="n"/>
      <c r="K435" s="303" t="n"/>
      <c r="L435" s="304">
        <f>+L434/H434-1</f>
        <v/>
      </c>
      <c r="M435" s="304">
        <f>+M434/I434-1</f>
        <v/>
      </c>
      <c r="N435" s="304">
        <f>+N434/J434-1</f>
        <v/>
      </c>
      <c r="O435" s="304">
        <f>+O434/K434-1</f>
        <v/>
      </c>
      <c r="P435" s="304">
        <f>+P434/L434-1</f>
        <v/>
      </c>
      <c r="Q435" s="304">
        <f>+Q434/M434-1</f>
        <v/>
      </c>
      <c r="R435" s="304">
        <f>+R434/N434-1</f>
        <v/>
      </c>
      <c r="S435" s="304">
        <f>+S434/O434-1</f>
        <v/>
      </c>
      <c r="T435" s="304">
        <f>+T434/P434-1</f>
        <v/>
      </c>
      <c r="U435" s="304">
        <f>+U434/Q434-1</f>
        <v/>
      </c>
      <c r="V435" s="304">
        <f>+V434/R434-1</f>
        <v/>
      </c>
      <c r="W435" s="304">
        <f>+W434/S434-1</f>
        <v/>
      </c>
      <c r="X435" s="304">
        <f>+X434/T434-1</f>
        <v/>
      </c>
      <c r="Y435" s="304">
        <f>+Y434/U434-1</f>
        <v/>
      </c>
      <c r="Z435" s="304">
        <f>+Z434/V434-1</f>
        <v/>
      </c>
      <c r="AA435" s="304">
        <f>+AA434/W434-1</f>
        <v/>
      </c>
      <c r="AB435" s="304">
        <f>+AB434/X434-1</f>
        <v/>
      </c>
      <c r="AC435" s="304">
        <f>+AC434/Y434-1</f>
        <v/>
      </c>
      <c r="AD435" s="304">
        <f>+AD434/Z434-1</f>
        <v/>
      </c>
      <c r="AE435" s="304">
        <f>+AE434/AA434-1</f>
        <v/>
      </c>
      <c r="AF435" s="304">
        <f>+AF434/AB434-1</f>
        <v/>
      </c>
      <c r="AG435" s="304">
        <f>+AG434/AC434-1</f>
        <v/>
      </c>
      <c r="AH435" s="304">
        <f>+AH434/AD434-1</f>
        <v/>
      </c>
      <c r="AI435" s="304">
        <f>+AI434/AE434-1</f>
        <v/>
      </c>
      <c r="AJ435" s="304">
        <f>+AJ434/AF434-1</f>
        <v/>
      </c>
      <c r="AK435" s="304">
        <f>+AK434/AG434-1</f>
        <v/>
      </c>
      <c r="AL435" s="304">
        <f>+AL434/AH434-1</f>
        <v/>
      </c>
      <c r="AM435" s="304">
        <f>+AM434/AI434-1</f>
        <v/>
      </c>
      <c r="AN435" s="304">
        <f>+AN434/AJ434-1</f>
        <v/>
      </c>
      <c r="AO435" s="304">
        <f>+AO434/AK434-1</f>
        <v/>
      </c>
      <c r="AP435" s="304">
        <f>+AP434/AL434-1</f>
        <v/>
      </c>
      <c r="AQ435" s="304">
        <f>+AQ434/AM434-1</f>
        <v/>
      </c>
      <c r="AR435" s="304">
        <f>+AR434/AN434-1</f>
        <v/>
      </c>
      <c r="AS435" s="304">
        <f>+AS434/AO434-1</f>
        <v/>
      </c>
      <c r="AT435" s="304">
        <f>+AT434/AP434-1</f>
        <v/>
      </c>
      <c r="AU435" s="304">
        <f>+AU434/AQ434-1</f>
        <v/>
      </c>
      <c r="AV435" s="304">
        <f>+AV434/AR434-1</f>
        <v/>
      </c>
      <c r="AW435" s="304">
        <f>+AW434/AS434-1</f>
        <v/>
      </c>
      <c r="AX435" s="304">
        <f>+AX434/AT434-1</f>
        <v/>
      </c>
      <c r="AY435" s="304">
        <f>+AY434/AU434-1</f>
        <v/>
      </c>
      <c r="AZ435" s="304">
        <f>+AZ434/AV434-1</f>
        <v/>
      </c>
      <c r="BA435" s="304">
        <f>+BA434/AW434-1</f>
        <v/>
      </c>
      <c r="BB435" s="304">
        <f>+BB434/AX434-1</f>
        <v/>
      </c>
      <c r="BC435" s="304">
        <f>+BC434/AY434-1</f>
        <v/>
      </c>
      <c r="BD435" s="304">
        <f>+BD434/AZ434-1</f>
        <v/>
      </c>
      <c r="BE435" s="304">
        <f>+BE434/BA434-1</f>
        <v/>
      </c>
      <c r="BF435" s="304">
        <f>+BF434/BB434-1</f>
        <v/>
      </c>
      <c r="BG435" s="304">
        <f>+BG434/BC434-1</f>
        <v/>
      </c>
      <c r="BH435" s="304">
        <f>+BH434/BD434-1</f>
        <v/>
      </c>
      <c r="BI435" s="304">
        <f>+BI434/BE434-1</f>
        <v/>
      </c>
      <c r="BJ435" s="304" t="n"/>
      <c r="BK435" s="304" t="n"/>
      <c r="BL435" s="303" t="n"/>
      <c r="BM435" s="303" t="n"/>
      <c r="BN435" s="304">
        <f>+BN434/BM434-1</f>
        <v/>
      </c>
      <c r="BO435" s="304">
        <f>+BO434/BN434-1</f>
        <v/>
      </c>
      <c r="BP435" s="304">
        <f>+BP434/BO434-1</f>
        <v/>
      </c>
      <c r="BQ435" s="304">
        <f>+BQ434/BP434-1</f>
        <v/>
      </c>
      <c r="BR435" s="304">
        <f>+BR434/BQ434-1</f>
        <v/>
      </c>
      <c r="BS435" s="304">
        <f>+BS434/BR434-1</f>
        <v/>
      </c>
      <c r="BT435" s="304">
        <f>+BT434/BS434-1</f>
        <v/>
      </c>
      <c r="BU435" s="304">
        <f>+BU434/BT434-1</f>
        <v/>
      </c>
      <c r="BV435" s="304">
        <f>+BV434/BU434-1</f>
        <v/>
      </c>
      <c r="BW435" s="304">
        <f>+BW434/BV434-1</f>
        <v/>
      </c>
      <c r="BX435" s="304">
        <f>+BX434/BW434-1</f>
        <v/>
      </c>
      <c r="BY435" s="304">
        <f>+BY434/BX434-1</f>
        <v/>
      </c>
      <c r="BZ435" s="304">
        <f>+BZ434/BY434-1</f>
        <v/>
      </c>
      <c r="CA435" s="304">
        <f>+CA434/BZ434-1</f>
        <v/>
      </c>
      <c r="CB435" s="304">
        <f>+CB434/CA434-1</f>
        <v/>
      </c>
      <c r="CC435" s="304">
        <f>+CC434/CB434-1</f>
        <v/>
      </c>
      <c r="CD435" s="304" t="n"/>
    </row>
    <row r="436" customFormat="1" s="76">
      <c r="B436" s="60" t="inlineStr">
        <is>
          <t>Margin</t>
        </is>
      </c>
      <c r="C436" s="306" t="n"/>
      <c r="D436" s="306">
        <f>+D434/D404</f>
        <v/>
      </c>
      <c r="E436" s="306">
        <f>+E434/E404</f>
        <v/>
      </c>
      <c r="F436" s="306">
        <f>+F434/F404</f>
        <v/>
      </c>
      <c r="G436" s="306">
        <f>+G434/G404</f>
        <v/>
      </c>
      <c r="H436" s="306">
        <f>+H434/H404</f>
        <v/>
      </c>
      <c r="I436" s="306">
        <f>+I434/I404</f>
        <v/>
      </c>
      <c r="J436" s="306">
        <f>+J434/J404</f>
        <v/>
      </c>
      <c r="K436" s="306">
        <f>+K434/K404</f>
        <v/>
      </c>
      <c r="L436" s="306">
        <f>+L434/L404</f>
        <v/>
      </c>
      <c r="M436" s="306">
        <f>+M434/M404</f>
        <v/>
      </c>
      <c r="N436" s="306">
        <f>+N434/N404</f>
        <v/>
      </c>
      <c r="O436" s="306">
        <f>+O434/O404</f>
        <v/>
      </c>
      <c r="P436" s="306">
        <f>+P434/P404</f>
        <v/>
      </c>
      <c r="Q436" s="306">
        <f>+Q434/Q404</f>
        <v/>
      </c>
      <c r="R436" s="306">
        <f>+R434/R404</f>
        <v/>
      </c>
      <c r="S436" s="306">
        <f>+S434/S404</f>
        <v/>
      </c>
      <c r="T436" s="306">
        <f>+T434/T404</f>
        <v/>
      </c>
      <c r="U436" s="306">
        <f>+U434/U404</f>
        <v/>
      </c>
      <c r="V436" s="306">
        <f>+V434/V404</f>
        <v/>
      </c>
      <c r="W436" s="306">
        <f>+W434/W404</f>
        <v/>
      </c>
      <c r="X436" s="306">
        <f>+X434/X404</f>
        <v/>
      </c>
      <c r="Y436" s="306">
        <f>+Y434/Y404</f>
        <v/>
      </c>
      <c r="Z436" s="306">
        <f>+Z434/Z404</f>
        <v/>
      </c>
      <c r="AA436" s="306">
        <f>+AA434/AA404</f>
        <v/>
      </c>
      <c r="AB436" s="306">
        <f>+AB434/AB404</f>
        <v/>
      </c>
      <c r="AC436" s="306">
        <f>+AC434/AC404</f>
        <v/>
      </c>
      <c r="AD436" s="306">
        <f>+AD434/AD404</f>
        <v/>
      </c>
      <c r="AE436" s="306">
        <f>+AE434/AE404</f>
        <v/>
      </c>
      <c r="AF436" s="306">
        <f>+AF434/AF404</f>
        <v/>
      </c>
      <c r="AG436" s="306">
        <f>+AG434/AG404</f>
        <v/>
      </c>
      <c r="AH436" s="306">
        <f>+AH434/AH404</f>
        <v/>
      </c>
      <c r="AI436" s="306">
        <f>+AI434/AI404</f>
        <v/>
      </c>
      <c r="AJ436" s="306">
        <f>+AJ434/AJ404</f>
        <v/>
      </c>
      <c r="AK436" s="306">
        <f>+AK434/AK404</f>
        <v/>
      </c>
      <c r="AL436" s="306">
        <f>+AL434/AL404</f>
        <v/>
      </c>
      <c r="AM436" s="306">
        <f>+AM434/AM404</f>
        <v/>
      </c>
      <c r="AN436" s="306">
        <f>+AN434/AN404</f>
        <v/>
      </c>
      <c r="AO436" s="306">
        <f>+AO434/AO404</f>
        <v/>
      </c>
      <c r="AP436" s="306">
        <f>+AP434/AP404</f>
        <v/>
      </c>
      <c r="AQ436" s="306">
        <f>+AQ434/AQ404</f>
        <v/>
      </c>
      <c r="AR436" s="306">
        <f>+AR434/AR404</f>
        <v/>
      </c>
      <c r="AS436" s="306">
        <f>+AS434/AS404</f>
        <v/>
      </c>
      <c r="AT436" s="306">
        <f>+AT434/AT404</f>
        <v/>
      </c>
      <c r="AU436" s="306">
        <f>+AU434/AU404</f>
        <v/>
      </c>
      <c r="AV436" s="306">
        <f>+AV434/AV404</f>
        <v/>
      </c>
      <c r="AW436" s="306">
        <f>+AW434/AW404</f>
        <v/>
      </c>
      <c r="AX436" s="306">
        <f>+AX434/AX404</f>
        <v/>
      </c>
      <c r="AY436" s="306">
        <f>+AY434/AY404</f>
        <v/>
      </c>
      <c r="AZ436" s="306">
        <f>+AZ434/AZ404</f>
        <v/>
      </c>
      <c r="BA436" s="306">
        <f>+BA434/BA404</f>
        <v/>
      </c>
      <c r="BB436" s="306">
        <f>+BB434/BB404</f>
        <v/>
      </c>
      <c r="BC436" s="306">
        <f>+BC434/BC404</f>
        <v/>
      </c>
      <c r="BD436" s="306">
        <f>+BD434/BD404</f>
        <v/>
      </c>
      <c r="BE436" s="306">
        <f>+BE434/BE404</f>
        <v/>
      </c>
      <c r="BF436" s="306">
        <f>+BF434/BF404</f>
        <v/>
      </c>
      <c r="BG436" s="306">
        <f>+BG434/BG404</f>
        <v/>
      </c>
      <c r="BH436" s="306">
        <f>+BH434/BH404</f>
        <v/>
      </c>
      <c r="BI436" s="306">
        <f>+BI434/BI404</f>
        <v/>
      </c>
      <c r="BJ436" s="306" t="n"/>
      <c r="BK436" s="306" t="n"/>
      <c r="BL436" s="306" t="n"/>
      <c r="BM436" s="306">
        <f>+BM434/BM404</f>
        <v/>
      </c>
      <c r="BN436" s="306">
        <f>+BN434/BN404</f>
        <v/>
      </c>
      <c r="BO436" s="306">
        <f>+BO434/BO404</f>
        <v/>
      </c>
      <c r="BP436" s="306">
        <f>+BP434/BP404</f>
        <v/>
      </c>
      <c r="BQ436" s="306">
        <f>+BQ434/BQ404</f>
        <v/>
      </c>
      <c r="BR436" s="306">
        <f>+BR434/BR404</f>
        <v/>
      </c>
      <c r="BS436" s="306">
        <f>+BS434/BS404</f>
        <v/>
      </c>
      <c r="BT436" s="306">
        <f>+BT434/BT404</f>
        <v/>
      </c>
      <c r="BU436" s="306">
        <f>+BU434/BU404</f>
        <v/>
      </c>
      <c r="BV436" s="306">
        <f>+BV434/BV404</f>
        <v/>
      </c>
      <c r="BW436" s="306">
        <f>+BW434/BW404</f>
        <v/>
      </c>
      <c r="BX436" s="306">
        <f>+BX434/BX404</f>
        <v/>
      </c>
      <c r="BY436" s="306">
        <f>+BY434/BY404</f>
        <v/>
      </c>
      <c r="BZ436" s="306">
        <f>+BZ434/BZ404</f>
        <v/>
      </c>
      <c r="CA436" s="306">
        <f>+CA434/CA404</f>
        <v/>
      </c>
      <c r="CB436" s="306">
        <f>+CB434/CB404</f>
        <v/>
      </c>
      <c r="CC436" s="306">
        <f>+CC434/CC404</f>
        <v/>
      </c>
      <c r="CD436" s="306" t="n"/>
    </row>
    <row r="438">
      <c r="B438" t="inlineStr">
        <is>
          <t>Interest expense</t>
        </is>
      </c>
      <c r="H438" s="81" t="n">
        <v>-7</v>
      </c>
      <c r="I438" s="81" t="n">
        <v>-9</v>
      </c>
      <c r="J438" s="81" t="n">
        <v>-10</v>
      </c>
      <c r="K438" s="81" t="n">
        <v>-16</v>
      </c>
      <c r="L438" s="81" t="n">
        <v>-13</v>
      </c>
      <c r="M438" s="81" t="n">
        <v>-10</v>
      </c>
      <c r="N438" s="81" t="n">
        <v>-11</v>
      </c>
      <c r="O438" s="81" t="n">
        <v>-16</v>
      </c>
      <c r="P438" s="83" t="inlineStr">
        <is>
          <t>n/a</t>
        </is>
      </c>
      <c r="Q438" s="83" t="inlineStr">
        <is>
          <t>n/a</t>
        </is>
      </c>
      <c r="R438" s="83" t="inlineStr">
        <is>
          <t>n/a</t>
        </is>
      </c>
      <c r="S438" s="83" t="inlineStr">
        <is>
          <t>n/a</t>
        </is>
      </c>
      <c r="T438" s="83" t="inlineStr">
        <is>
          <t>n/a</t>
        </is>
      </c>
      <c r="U438" s="83" t="inlineStr">
        <is>
          <t>n/a</t>
        </is>
      </c>
      <c r="V438" s="83" t="inlineStr">
        <is>
          <t>n/a</t>
        </is>
      </c>
      <c r="W438" s="83" t="inlineStr">
        <is>
          <t>n/a</t>
        </is>
      </c>
      <c r="X438" s="83" t="inlineStr">
        <is>
          <t>n/a</t>
        </is>
      </c>
      <c r="Y438" s="83" t="inlineStr">
        <is>
          <t>n/a</t>
        </is>
      </c>
      <c r="Z438" s="83" t="inlineStr">
        <is>
          <t>n/a</t>
        </is>
      </c>
      <c r="AA438" s="83" t="inlineStr">
        <is>
          <t>n/a</t>
        </is>
      </c>
      <c r="AB438" s="83" t="inlineStr">
        <is>
          <t>n/a</t>
        </is>
      </c>
      <c r="AC438" s="83" t="inlineStr">
        <is>
          <t>n/a</t>
        </is>
      </c>
      <c r="AD438" s="83" t="inlineStr">
        <is>
          <t>n/a</t>
        </is>
      </c>
      <c r="AE438" s="83" t="inlineStr">
        <is>
          <t>n/a</t>
        </is>
      </c>
      <c r="AF438" s="83" t="inlineStr">
        <is>
          <t>n/a</t>
        </is>
      </c>
      <c r="AG438" s="83" t="inlineStr">
        <is>
          <t>n/a</t>
        </is>
      </c>
      <c r="AH438" s="83" t="inlineStr">
        <is>
          <t>n/a</t>
        </is>
      </c>
      <c r="AI438" s="83" t="inlineStr">
        <is>
          <t>n/a</t>
        </is>
      </c>
      <c r="AJ438" s="83" t="inlineStr">
        <is>
          <t>n/a</t>
        </is>
      </c>
      <c r="AK438" s="83" t="inlineStr">
        <is>
          <t>n/a</t>
        </is>
      </c>
      <c r="AL438" s="83" t="inlineStr">
        <is>
          <t>n/a</t>
        </is>
      </c>
      <c r="AM438" s="83" t="inlineStr">
        <is>
          <t>n/a</t>
        </is>
      </c>
      <c r="AN438" s="83" t="inlineStr">
        <is>
          <t>n/a</t>
        </is>
      </c>
      <c r="AO438" s="83" t="inlineStr">
        <is>
          <t>n/a</t>
        </is>
      </c>
      <c r="AP438" s="83" t="inlineStr">
        <is>
          <t>n/a</t>
        </is>
      </c>
      <c r="AQ438" s="83" t="inlineStr">
        <is>
          <t>n/a</t>
        </is>
      </c>
      <c r="AR438" s="83" t="inlineStr">
        <is>
          <t>n/a</t>
        </is>
      </c>
      <c r="AS438" s="83" t="inlineStr">
        <is>
          <t>n/a</t>
        </is>
      </c>
      <c r="AT438" s="83" t="inlineStr">
        <is>
          <t>n/a</t>
        </is>
      </c>
      <c r="AU438" s="83" t="inlineStr">
        <is>
          <t>n/a</t>
        </is>
      </c>
      <c r="AV438" s="83" t="inlineStr">
        <is>
          <t>n/a</t>
        </is>
      </c>
      <c r="AW438" s="83" t="inlineStr">
        <is>
          <t>n/a</t>
        </is>
      </c>
      <c r="AX438" s="83" t="inlineStr">
        <is>
          <t>n/a</t>
        </is>
      </c>
      <c r="AY438" s="83" t="inlineStr">
        <is>
          <t>n/a</t>
        </is>
      </c>
      <c r="AZ438" s="83" t="inlineStr">
        <is>
          <t>n/a</t>
        </is>
      </c>
      <c r="BA438" s="83" t="inlineStr">
        <is>
          <t>n/a</t>
        </is>
      </c>
      <c r="BB438" s="83" t="inlineStr">
        <is>
          <t>n/a</t>
        </is>
      </c>
      <c r="BC438" s="83" t="inlineStr">
        <is>
          <t>n/a</t>
        </is>
      </c>
      <c r="BD438" s="83" t="inlineStr">
        <is>
          <t>n/a</t>
        </is>
      </c>
      <c r="BE438" s="83" t="inlineStr">
        <is>
          <t>n/a</t>
        </is>
      </c>
      <c r="BF438" s="83" t="inlineStr">
        <is>
          <t>n/a</t>
        </is>
      </c>
      <c r="BG438" s="83" t="inlineStr">
        <is>
          <t>n/a</t>
        </is>
      </c>
      <c r="BH438" s="83" t="inlineStr">
        <is>
          <t>n/a</t>
        </is>
      </c>
      <c r="BI438" s="83" t="inlineStr">
        <is>
          <t>n/a</t>
        </is>
      </c>
      <c r="BJ438" s="83" t="n"/>
      <c r="BK438" s="83" t="n"/>
      <c r="BM438" s="83" t="inlineStr">
        <is>
          <t>n/a</t>
        </is>
      </c>
      <c r="BN438" s="83" t="inlineStr">
        <is>
          <t>n/a</t>
        </is>
      </c>
      <c r="BO438" s="83" t="inlineStr">
        <is>
          <t>n/a</t>
        </is>
      </c>
      <c r="BP438" s="83" t="inlineStr">
        <is>
          <t>n/a</t>
        </is>
      </c>
      <c r="BQ438" s="64">
        <f>+SUM(H438:K438)</f>
        <v/>
      </c>
      <c r="BR438" s="64">
        <f>+SUM(L438:O438)</f>
        <v/>
      </c>
      <c r="BS438" s="84" t="inlineStr">
        <is>
          <t>n/a</t>
        </is>
      </c>
      <c r="BT438" s="84" t="inlineStr">
        <is>
          <t>n/a</t>
        </is>
      </c>
      <c r="BU438" s="84" t="inlineStr">
        <is>
          <t>n/a</t>
        </is>
      </c>
      <c r="BV438" s="84" t="inlineStr">
        <is>
          <t>n/a</t>
        </is>
      </c>
      <c r="BW438" s="84" t="inlineStr">
        <is>
          <t>n/a</t>
        </is>
      </c>
      <c r="BX438" s="84" t="inlineStr">
        <is>
          <t>n/a</t>
        </is>
      </c>
      <c r="BY438" s="84" t="inlineStr">
        <is>
          <t>n/a</t>
        </is>
      </c>
      <c r="BZ438" s="84" t="inlineStr">
        <is>
          <t>n/a</t>
        </is>
      </c>
      <c r="CA438" s="84" t="inlineStr">
        <is>
          <t>n/a</t>
        </is>
      </c>
      <c r="CB438" s="84" t="inlineStr">
        <is>
          <t>n/a</t>
        </is>
      </c>
      <c r="CC438" s="84" t="inlineStr">
        <is>
          <t>n/a</t>
        </is>
      </c>
      <c r="CD438" s="84" t="n"/>
    </row>
    <row r="439">
      <c r="B439" t="inlineStr">
        <is>
          <t>Other income, net</t>
        </is>
      </c>
      <c r="H439" s="81" t="n">
        <v>17</v>
      </c>
      <c r="I439" s="81" t="n">
        <v>1</v>
      </c>
      <c r="J439" s="81" t="n">
        <v>-25</v>
      </c>
      <c r="K439" s="81" t="n">
        <v>-12</v>
      </c>
      <c r="L439" s="81" t="n">
        <v>14</v>
      </c>
      <c r="M439" s="81" t="n">
        <v>-12</v>
      </c>
      <c r="N439" s="81" t="n">
        <v>6</v>
      </c>
      <c r="O439" s="81" t="n">
        <v>-2</v>
      </c>
      <c r="P439" s="83" t="inlineStr">
        <is>
          <t>n/a</t>
        </is>
      </c>
      <c r="Q439" s="83" t="inlineStr">
        <is>
          <t>n/a</t>
        </is>
      </c>
      <c r="R439" s="83" t="inlineStr">
        <is>
          <t>n/a</t>
        </is>
      </c>
      <c r="S439" s="83" t="inlineStr">
        <is>
          <t>n/a</t>
        </is>
      </c>
      <c r="T439" s="83" t="inlineStr">
        <is>
          <t>n/a</t>
        </is>
      </c>
      <c r="U439" s="83" t="inlineStr">
        <is>
          <t>n/a</t>
        </is>
      </c>
      <c r="V439" s="83" t="inlineStr">
        <is>
          <t>n/a</t>
        </is>
      </c>
      <c r="W439" s="83" t="inlineStr">
        <is>
          <t>n/a</t>
        </is>
      </c>
      <c r="X439" s="83" t="inlineStr">
        <is>
          <t>n/a</t>
        </is>
      </c>
      <c r="Y439" s="83" t="inlineStr">
        <is>
          <t>n/a</t>
        </is>
      </c>
      <c r="Z439" s="83" t="inlineStr">
        <is>
          <t>n/a</t>
        </is>
      </c>
      <c r="AA439" s="83" t="inlineStr">
        <is>
          <t>n/a</t>
        </is>
      </c>
      <c r="AB439" s="83" t="inlineStr">
        <is>
          <t>n/a</t>
        </is>
      </c>
      <c r="AC439" s="83" t="inlineStr">
        <is>
          <t>n/a</t>
        </is>
      </c>
      <c r="AD439" s="83" t="inlineStr">
        <is>
          <t>n/a</t>
        </is>
      </c>
      <c r="AE439" s="83" t="inlineStr">
        <is>
          <t>n/a</t>
        </is>
      </c>
      <c r="AF439" s="83" t="inlineStr">
        <is>
          <t>n/a</t>
        </is>
      </c>
      <c r="AG439" s="83" t="inlineStr">
        <is>
          <t>n/a</t>
        </is>
      </c>
      <c r="AH439" s="83" t="inlineStr">
        <is>
          <t>n/a</t>
        </is>
      </c>
      <c r="AI439" s="83" t="inlineStr">
        <is>
          <t>n/a</t>
        </is>
      </c>
      <c r="AJ439" s="83" t="inlineStr">
        <is>
          <t>n/a</t>
        </is>
      </c>
      <c r="AK439" s="83" t="inlineStr">
        <is>
          <t>n/a</t>
        </is>
      </c>
      <c r="AL439" s="83" t="inlineStr">
        <is>
          <t>n/a</t>
        </is>
      </c>
      <c r="AM439" s="83" t="inlineStr">
        <is>
          <t>n/a</t>
        </is>
      </c>
      <c r="AN439" s="83" t="inlineStr">
        <is>
          <t>n/a</t>
        </is>
      </c>
      <c r="AO439" s="83" t="inlineStr">
        <is>
          <t>n/a</t>
        </is>
      </c>
      <c r="AP439" s="83" t="inlineStr">
        <is>
          <t>n/a</t>
        </is>
      </c>
      <c r="AQ439" s="83" t="inlineStr">
        <is>
          <t>n/a</t>
        </is>
      </c>
      <c r="AR439" s="83" t="inlineStr">
        <is>
          <t>n/a</t>
        </is>
      </c>
      <c r="AS439" s="83" t="inlineStr">
        <is>
          <t>n/a</t>
        </is>
      </c>
      <c r="AT439" s="83" t="inlineStr">
        <is>
          <t>n/a</t>
        </is>
      </c>
      <c r="AU439" s="83" t="inlineStr">
        <is>
          <t>n/a</t>
        </is>
      </c>
      <c r="AV439" s="83" t="inlineStr">
        <is>
          <t>n/a</t>
        </is>
      </c>
      <c r="AW439" s="83" t="inlineStr">
        <is>
          <t>n/a</t>
        </is>
      </c>
      <c r="AX439" s="83" t="inlineStr">
        <is>
          <t>n/a</t>
        </is>
      </c>
      <c r="AY439" s="83" t="inlineStr">
        <is>
          <t>n/a</t>
        </is>
      </c>
      <c r="AZ439" s="83" t="inlineStr">
        <is>
          <t>n/a</t>
        </is>
      </c>
      <c r="BA439" s="83" t="inlineStr">
        <is>
          <t>n/a</t>
        </is>
      </c>
      <c r="BB439" s="83" t="inlineStr">
        <is>
          <t>n/a</t>
        </is>
      </c>
      <c r="BC439" s="83" t="inlineStr">
        <is>
          <t>n/a</t>
        </is>
      </c>
      <c r="BD439" s="83" t="inlineStr">
        <is>
          <t>n/a</t>
        </is>
      </c>
      <c r="BE439" s="83" t="inlineStr">
        <is>
          <t>n/a</t>
        </is>
      </c>
      <c r="BF439" s="83" t="inlineStr">
        <is>
          <t>n/a</t>
        </is>
      </c>
      <c r="BG439" s="83" t="inlineStr">
        <is>
          <t>n/a</t>
        </is>
      </c>
      <c r="BH439" s="83" t="inlineStr">
        <is>
          <t>n/a</t>
        </is>
      </c>
      <c r="BI439" s="83" t="inlineStr">
        <is>
          <t>n/a</t>
        </is>
      </c>
      <c r="BJ439" s="83" t="n"/>
      <c r="BK439" s="83" t="n"/>
      <c r="BM439" s="83" t="inlineStr">
        <is>
          <t>n/a</t>
        </is>
      </c>
      <c r="BN439" s="83" t="inlineStr">
        <is>
          <t>n/a</t>
        </is>
      </c>
      <c r="BO439" s="83" t="inlineStr">
        <is>
          <t>n/a</t>
        </is>
      </c>
      <c r="BP439" s="83" t="inlineStr">
        <is>
          <t>n/a</t>
        </is>
      </c>
      <c r="BQ439" s="64">
        <f>+SUM(H439:K439)</f>
        <v/>
      </c>
      <c r="BR439" s="64">
        <f>+SUM(L439:O439)</f>
        <v/>
      </c>
      <c r="BS439" s="84" t="inlineStr">
        <is>
          <t>n/a</t>
        </is>
      </c>
      <c r="BT439" s="84" t="inlineStr">
        <is>
          <t>n/a</t>
        </is>
      </c>
      <c r="BU439" s="84" t="inlineStr">
        <is>
          <t>n/a</t>
        </is>
      </c>
      <c r="BV439" s="84" t="inlineStr">
        <is>
          <t>n/a</t>
        </is>
      </c>
      <c r="BW439" s="84" t="inlineStr">
        <is>
          <t>n/a</t>
        </is>
      </c>
      <c r="BX439" s="84" t="inlineStr">
        <is>
          <t>n/a</t>
        </is>
      </c>
      <c r="BY439" s="84" t="inlineStr">
        <is>
          <t>n/a</t>
        </is>
      </c>
      <c r="BZ439" s="84" t="inlineStr">
        <is>
          <t>n/a</t>
        </is>
      </c>
      <c r="CA439" s="84" t="inlineStr">
        <is>
          <t>n/a</t>
        </is>
      </c>
      <c r="CB439" s="84" t="inlineStr">
        <is>
          <t>n/a</t>
        </is>
      </c>
      <c r="CC439" s="84" t="inlineStr">
        <is>
          <t>n/a</t>
        </is>
      </c>
      <c r="CD439" s="84" t="n"/>
    </row>
    <row r="440">
      <c r="B440" t="inlineStr">
        <is>
          <t>Interest income, net</t>
        </is>
      </c>
      <c r="H440" s="83" t="inlineStr">
        <is>
          <t>n/a</t>
        </is>
      </c>
      <c r="I440" s="83" t="inlineStr">
        <is>
          <t>n/a</t>
        </is>
      </c>
      <c r="J440" s="83" t="inlineStr">
        <is>
          <t>n/a</t>
        </is>
      </c>
      <c r="K440" s="83" t="inlineStr">
        <is>
          <t>n/a</t>
        </is>
      </c>
      <c r="L440" s="83" t="inlineStr">
        <is>
          <t>n/a</t>
        </is>
      </c>
      <c r="M440" s="83" t="inlineStr">
        <is>
          <t>n/a</t>
        </is>
      </c>
      <c r="N440" s="83" t="inlineStr">
        <is>
          <t>n/a</t>
        </is>
      </c>
      <c r="O440" s="83" t="inlineStr">
        <is>
          <t>n/a</t>
        </is>
      </c>
      <c r="P440" s="81" t="n">
        <v>-10</v>
      </c>
      <c r="Q440" s="81" t="n">
        <v>-9</v>
      </c>
      <c r="R440" s="81" t="n">
        <v>-16</v>
      </c>
      <c r="S440" s="81" t="n">
        <v>-2</v>
      </c>
      <c r="T440" s="81" t="n">
        <v>0</v>
      </c>
      <c r="U440" s="81" t="n">
        <v>0</v>
      </c>
      <c r="V440" s="81" t="n">
        <v>4</v>
      </c>
      <c r="W440" s="81" t="n">
        <v>0</v>
      </c>
      <c r="X440" s="81" t="n">
        <v>2</v>
      </c>
      <c r="Y440" s="81" t="n">
        <v>5</v>
      </c>
      <c r="Z440" s="81" t="n">
        <v>7</v>
      </c>
      <c r="AA440" s="81" t="n">
        <v>14</v>
      </c>
      <c r="AB440" s="81" t="n">
        <v>27</v>
      </c>
      <c r="AC440" s="81" t="n">
        <v>32</v>
      </c>
      <c r="AD440" s="81" t="n">
        <v>50</v>
      </c>
      <c r="AE440" s="81" t="n">
        <v>56</v>
      </c>
      <c r="AF440" s="81" t="n">
        <v>67</v>
      </c>
      <c r="AG440" s="81" t="n">
        <v>91</v>
      </c>
      <c r="AH440" s="81" t="n">
        <v>108</v>
      </c>
      <c r="AI440" s="81" t="n">
        <v>126</v>
      </c>
      <c r="AJ440" s="81" t="n">
        <v>161</v>
      </c>
      <c r="AK440" s="81" t="n">
        <v>5</v>
      </c>
      <c r="AL440" s="81" t="n">
        <v>131</v>
      </c>
      <c r="AM440" s="81" t="n">
        <v>151</v>
      </c>
      <c r="AN440" s="81" t="n">
        <v>165</v>
      </c>
      <c r="AO440" s="81" t="n">
        <v>206</v>
      </c>
      <c r="AP440" s="81" t="n">
        <v>144</v>
      </c>
      <c r="AQ440" s="81" t="n">
        <v>311</v>
      </c>
      <c r="AR440" s="81" t="n">
        <v>-32</v>
      </c>
      <c r="AS440" s="81" t="n">
        <v>168</v>
      </c>
      <c r="AT440" s="81" t="n">
        <v>93</v>
      </c>
      <c r="AU440" s="81" t="n">
        <v>280</v>
      </c>
      <c r="AV440" s="81" t="n">
        <v>125</v>
      </c>
      <c r="AW440" s="81" t="n">
        <v>146</v>
      </c>
      <c r="AX440" s="81" t="n">
        <v>146</v>
      </c>
      <c r="AY440" s="81" t="n">
        <v>117</v>
      </c>
      <c r="AZ440" s="81" t="n">
        <v>384</v>
      </c>
      <c r="BA440" s="81" t="n">
        <v>-172</v>
      </c>
      <c r="BB440" s="81" t="n">
        <v>-88</v>
      </c>
      <c r="BC440" s="81" t="n">
        <v>-250</v>
      </c>
      <c r="BD440" s="81" t="n">
        <v>80</v>
      </c>
      <c r="BE440" s="81" t="n">
        <v>-99</v>
      </c>
      <c r="BF440" s="81" t="n">
        <v>272</v>
      </c>
      <c r="BG440" s="81" t="n">
        <v>424</v>
      </c>
      <c r="BH440" s="81" t="n">
        <v>365</v>
      </c>
      <c r="BI440" s="81" t="n">
        <v>259</v>
      </c>
      <c r="BJ440" s="81" t="n"/>
      <c r="BK440" s="81" t="n"/>
      <c r="BM440" s="83" t="inlineStr">
        <is>
          <t>n/a</t>
        </is>
      </c>
      <c r="BN440" s="83" t="inlineStr">
        <is>
          <t>n/a</t>
        </is>
      </c>
      <c r="BO440" s="83" t="inlineStr">
        <is>
          <t>n/a</t>
        </is>
      </c>
      <c r="BP440" s="83" t="inlineStr">
        <is>
          <t>n/a</t>
        </is>
      </c>
      <c r="BQ440" s="84" t="inlineStr">
        <is>
          <t>n/a</t>
        </is>
      </c>
      <c r="BR440" s="84" t="inlineStr">
        <is>
          <t>n/a</t>
        </is>
      </c>
      <c r="BS440" s="64">
        <f>+SUM(P440:S440)</f>
        <v/>
      </c>
      <c r="BT440" s="64">
        <f>+SUM(T440:W440)</f>
        <v/>
      </c>
      <c r="BU440" s="64">
        <f>+SUM(X440:AA440)</f>
        <v/>
      </c>
      <c r="BV440" s="64">
        <f>+SUM(AB440:AE440)</f>
        <v/>
      </c>
      <c r="BW440" s="64">
        <f>+SUM(AF440:AI440)</f>
        <v/>
      </c>
      <c r="BX440" s="64">
        <f>+SUM(AJ440:AM440)</f>
        <v/>
      </c>
      <c r="BY440" s="64">
        <f>+SUM(AN440:AQ440)</f>
        <v/>
      </c>
      <c r="BZ440" s="64">
        <f>+SUM(AR440:AU440)</f>
        <v/>
      </c>
      <c r="CA440" s="64">
        <f>+SUM(AV440:AY440)</f>
        <v/>
      </c>
      <c r="CB440" s="64">
        <f>+SUM(AZ440:BC440)</f>
        <v/>
      </c>
      <c r="CC440" s="64">
        <f>+SUM(BD440:BG440)</f>
        <v/>
      </c>
      <c r="CD440" s="64" t="n"/>
    </row>
    <row r="441" ht="13.5" customHeight="1">
      <c r="B441" t="inlineStr">
        <is>
          <t>Other income/(expense), net</t>
        </is>
      </c>
      <c r="H441" s="85" t="inlineStr">
        <is>
          <t>n/a</t>
        </is>
      </c>
      <c r="I441" s="85" t="inlineStr">
        <is>
          <t>n/a</t>
        </is>
      </c>
      <c r="J441" s="85" t="inlineStr">
        <is>
          <t>n/a</t>
        </is>
      </c>
      <c r="K441" s="85" t="inlineStr">
        <is>
          <t>n/a</t>
        </is>
      </c>
      <c r="L441" s="85" t="inlineStr">
        <is>
          <t>n/a</t>
        </is>
      </c>
      <c r="M441" s="85" t="inlineStr">
        <is>
          <t>n/a</t>
        </is>
      </c>
      <c r="N441" s="85" t="inlineStr">
        <is>
          <t>n/a</t>
        </is>
      </c>
      <c r="O441" s="85" t="inlineStr">
        <is>
          <t>n/a</t>
        </is>
      </c>
      <c r="P441" s="82" t="n">
        <v>-10</v>
      </c>
      <c r="Q441" s="82" t="n">
        <v>-8</v>
      </c>
      <c r="R441" s="82" t="n">
        <v>6</v>
      </c>
      <c r="S441" s="82" t="n">
        <v>5</v>
      </c>
      <c r="T441" s="82" t="n">
        <v>0</v>
      </c>
      <c r="U441" s="82" t="n">
        <v>-4</v>
      </c>
      <c r="V441" s="82" t="n">
        <v>-65</v>
      </c>
      <c r="W441" s="82" t="n">
        <v>-19</v>
      </c>
      <c r="X441" s="82" t="n">
        <v>-3</v>
      </c>
      <c r="Y441" s="82" t="n">
        <v>-5</v>
      </c>
      <c r="Z441" s="82" t="n">
        <v>-34</v>
      </c>
      <c r="AA441" s="82" t="n">
        <v>-17</v>
      </c>
      <c r="AB441" s="82" t="n">
        <v>29</v>
      </c>
      <c r="AC441" s="82" t="n">
        <v>-12</v>
      </c>
      <c r="AD441" s="82" t="n">
        <v>-3</v>
      </c>
      <c r="AE441" s="82" t="n">
        <v>-89</v>
      </c>
      <c r="AF441" s="82" t="n">
        <v>14</v>
      </c>
      <c r="AG441" s="82" t="n">
        <v>-4</v>
      </c>
      <c r="AH441" s="82" t="n">
        <v>6</v>
      </c>
      <c r="AI441" s="82" t="n">
        <v>-17</v>
      </c>
      <c r="AJ441" s="85" t="inlineStr">
        <is>
          <t>n/a</t>
        </is>
      </c>
      <c r="AK441" s="85" t="inlineStr">
        <is>
          <t>n/a</t>
        </is>
      </c>
      <c r="AL441" s="85" t="inlineStr">
        <is>
          <t>n/a</t>
        </is>
      </c>
      <c r="AM441" s="85" t="inlineStr">
        <is>
          <t>n/a</t>
        </is>
      </c>
      <c r="AN441" s="85" t="inlineStr">
        <is>
          <t>n/a</t>
        </is>
      </c>
      <c r="AO441" s="85" t="inlineStr">
        <is>
          <t>n/a</t>
        </is>
      </c>
      <c r="AP441" s="85" t="inlineStr">
        <is>
          <t>n/a</t>
        </is>
      </c>
      <c r="AQ441" s="85" t="inlineStr">
        <is>
          <t>n/a</t>
        </is>
      </c>
      <c r="AR441" s="85" t="inlineStr">
        <is>
          <t>n/a</t>
        </is>
      </c>
      <c r="AS441" s="85" t="inlineStr">
        <is>
          <t>n/a</t>
        </is>
      </c>
      <c r="AT441" s="85" t="inlineStr">
        <is>
          <t>n/a</t>
        </is>
      </c>
      <c r="AU441" s="85" t="inlineStr">
        <is>
          <t>n/a</t>
        </is>
      </c>
      <c r="AV441" s="85" t="inlineStr">
        <is>
          <t>n/a</t>
        </is>
      </c>
      <c r="AW441" s="85" t="inlineStr">
        <is>
          <t>n/a</t>
        </is>
      </c>
      <c r="AX441" s="85" t="inlineStr">
        <is>
          <t>n/a</t>
        </is>
      </c>
      <c r="AY441" s="85" t="inlineStr">
        <is>
          <t>n/a</t>
        </is>
      </c>
      <c r="AZ441" s="85" t="inlineStr">
        <is>
          <t>n/a</t>
        </is>
      </c>
      <c r="BA441" s="85" t="inlineStr">
        <is>
          <t>n/a</t>
        </is>
      </c>
      <c r="BB441" s="85" t="inlineStr">
        <is>
          <t>n/a</t>
        </is>
      </c>
      <c r="BC441" s="85" t="inlineStr">
        <is>
          <t>n/a</t>
        </is>
      </c>
      <c r="BD441" s="85" t="inlineStr">
        <is>
          <t>n/a</t>
        </is>
      </c>
      <c r="BE441" s="85" t="inlineStr">
        <is>
          <t>n/a</t>
        </is>
      </c>
      <c r="BF441" s="85" t="inlineStr">
        <is>
          <t>n/a</t>
        </is>
      </c>
      <c r="BG441" s="85" t="inlineStr">
        <is>
          <t>n/a</t>
        </is>
      </c>
      <c r="BH441" s="85" t="inlineStr">
        <is>
          <t>n/a</t>
        </is>
      </c>
      <c r="BI441" s="85" t="inlineStr">
        <is>
          <t>n/a</t>
        </is>
      </c>
      <c r="BJ441" s="85" t="n"/>
      <c r="BK441" s="85" t="n"/>
      <c r="BM441" s="85" t="inlineStr">
        <is>
          <t>n/a</t>
        </is>
      </c>
      <c r="BN441" s="85" t="inlineStr">
        <is>
          <t>n/a</t>
        </is>
      </c>
      <c r="BO441" s="85" t="inlineStr">
        <is>
          <t>n/a</t>
        </is>
      </c>
      <c r="BP441" s="85" t="inlineStr">
        <is>
          <t>n/a</t>
        </is>
      </c>
      <c r="BQ441" s="86" t="inlineStr">
        <is>
          <t>n/a</t>
        </is>
      </c>
      <c r="BR441" s="86" t="inlineStr">
        <is>
          <t>n/a</t>
        </is>
      </c>
      <c r="BS441" s="65">
        <f>+SUM(P441:S441)</f>
        <v/>
      </c>
      <c r="BT441" s="65">
        <f>+SUM(T441:W441)</f>
        <v/>
      </c>
      <c r="BU441" s="65">
        <f>+SUM(X441:AA441)</f>
        <v/>
      </c>
      <c r="BV441" s="65">
        <f>+SUM(AB441:AE441)</f>
        <v/>
      </c>
      <c r="BW441" s="65">
        <f>+SUM(AF441:AI441)</f>
        <v/>
      </c>
      <c r="BX441" s="65">
        <f>+SUM(AJ441:AM441)</f>
        <v/>
      </c>
      <c r="BY441" s="65">
        <f>+SUM(AN441:AQ441)</f>
        <v/>
      </c>
      <c r="BZ441" s="65">
        <f>+SUM(AR441:AU441)</f>
        <v/>
      </c>
      <c r="CA441" s="65">
        <f>+SUM(AV441:AY441)</f>
        <v/>
      </c>
      <c r="CB441" s="65">
        <f>+SUM(AZ441:BC441)</f>
        <v/>
      </c>
      <c r="CC441" s="65">
        <f>+SUM(BD441:BG441)</f>
        <v/>
      </c>
      <c r="CD441" s="65" t="n"/>
    </row>
    <row r="442">
      <c r="B442" s="70" t="inlineStr">
        <is>
          <t>Interest and other income (expense), net</t>
        </is>
      </c>
      <c r="H442" s="87">
        <f>SUM(H438:H441)</f>
        <v/>
      </c>
      <c r="I442" s="87">
        <f>SUM(I438:I441)</f>
        <v/>
      </c>
      <c r="J442" s="87">
        <f>SUM(J438:J441)</f>
        <v/>
      </c>
      <c r="K442" s="87">
        <f>SUM(K438:K441)</f>
        <v/>
      </c>
      <c r="L442" s="87">
        <f>SUM(L438:L441)</f>
        <v/>
      </c>
      <c r="M442" s="87">
        <f>SUM(M438:M441)</f>
        <v/>
      </c>
      <c r="N442" s="87">
        <f>SUM(N438:N441)</f>
        <v/>
      </c>
      <c r="O442" s="87">
        <f>SUM(O438:O441)</f>
        <v/>
      </c>
      <c r="P442" s="87">
        <f>SUM(P438:P441)</f>
        <v/>
      </c>
      <c r="Q442" s="87">
        <f>SUM(Q438:Q441)</f>
        <v/>
      </c>
      <c r="R442" s="87">
        <f>SUM(R438:R441)</f>
        <v/>
      </c>
      <c r="S442" s="87">
        <f>SUM(S438:S441)</f>
        <v/>
      </c>
      <c r="T442" s="87">
        <f>SUM(T438:T441)</f>
        <v/>
      </c>
      <c r="U442" s="87">
        <f>SUM(U438:U441)</f>
        <v/>
      </c>
      <c r="V442" s="87">
        <f>SUM(V438:V441)</f>
        <v/>
      </c>
      <c r="W442" s="87">
        <f>SUM(W438:W441)</f>
        <v/>
      </c>
      <c r="X442" s="87">
        <f>SUM(X438:X441)</f>
        <v/>
      </c>
      <c r="Y442" s="87">
        <f>SUM(Y438:Y441)</f>
        <v/>
      </c>
      <c r="Z442" s="87">
        <f>SUM(Z438:Z441)</f>
        <v/>
      </c>
      <c r="AA442" s="87">
        <f>SUM(AA438:AA441)</f>
        <v/>
      </c>
      <c r="AB442" s="87">
        <f>SUM(AB438:AB441)</f>
        <v/>
      </c>
      <c r="AC442" s="87">
        <f>SUM(AC438:AC441)</f>
        <v/>
      </c>
      <c r="AD442" s="87">
        <f>SUM(AD438:AD441)</f>
        <v/>
      </c>
      <c r="AE442" s="87">
        <f>SUM(AE438:AE441)</f>
        <v/>
      </c>
      <c r="AF442" s="87">
        <f>SUM(AF438:AF441)</f>
        <v/>
      </c>
      <c r="AG442" s="87">
        <f>SUM(AG438:AG441)</f>
        <v/>
      </c>
      <c r="AH442" s="87">
        <f>SUM(AH438:AH441)</f>
        <v/>
      </c>
      <c r="AI442" s="87">
        <f>SUM(AI438:AI441)</f>
        <v/>
      </c>
      <c r="AJ442" s="87">
        <f>SUM(AJ438:AJ441)</f>
        <v/>
      </c>
      <c r="AK442" s="87">
        <f>SUM(AK438:AK441)</f>
        <v/>
      </c>
      <c r="AL442" s="87">
        <f>SUM(AL438:AL441)</f>
        <v/>
      </c>
      <c r="AM442" s="87">
        <f>SUM(AM438:AM441)</f>
        <v/>
      </c>
      <c r="AN442" s="87">
        <f>SUM(AN438:AN441)</f>
        <v/>
      </c>
      <c r="AO442" s="87">
        <f>SUM(AO438:AO441)</f>
        <v/>
      </c>
      <c r="AP442" s="87">
        <f>SUM(AP438:AP441)</f>
        <v/>
      </c>
      <c r="AQ442" s="87">
        <f>SUM(AQ438:AQ441)</f>
        <v/>
      </c>
      <c r="AR442" s="87">
        <f>SUM(AR438:AR441)</f>
        <v/>
      </c>
      <c r="AS442" s="87">
        <f>SUM(AS438:AS441)</f>
        <v/>
      </c>
      <c r="AT442" s="87">
        <f>SUM(AT438:AT441)</f>
        <v/>
      </c>
      <c r="AU442" s="87">
        <f>SUM(AU438:AU441)</f>
        <v/>
      </c>
      <c r="AV442" s="87">
        <f>SUM(AV438:AV441)</f>
        <v/>
      </c>
      <c r="AW442" s="87">
        <f>SUM(AW438:AW441)</f>
        <v/>
      </c>
      <c r="AX442" s="87">
        <f>SUM(AX438:AX441)</f>
        <v/>
      </c>
      <c r="AY442" s="87">
        <f>SUM(AY438:AY441)</f>
        <v/>
      </c>
      <c r="AZ442" s="87">
        <f>SUM(AZ438:AZ441)</f>
        <v/>
      </c>
      <c r="BA442" s="87">
        <f>SUM(BA438:BA441)</f>
        <v/>
      </c>
      <c r="BB442" s="87">
        <f>SUM(BB438:BB441)</f>
        <v/>
      </c>
      <c r="BC442" s="87">
        <f>SUM(BC438:BC441)</f>
        <v/>
      </c>
      <c r="BD442" s="87">
        <f>SUM(BD438:BD441)</f>
        <v/>
      </c>
      <c r="BE442" s="87">
        <f>SUM(BE438:BE441)</f>
        <v/>
      </c>
      <c r="BF442" s="87">
        <f>SUM(BF438:BF441)</f>
        <v/>
      </c>
      <c r="BG442" s="87">
        <f>SUM(BG438:BG441)</f>
        <v/>
      </c>
      <c r="BH442" s="87">
        <f>SUM(BH438:BH441)</f>
        <v/>
      </c>
      <c r="BI442" s="87">
        <f>SUM(BI438:BI441)</f>
        <v/>
      </c>
      <c r="BJ442" s="87" t="n"/>
      <c r="BK442" s="87" t="n"/>
      <c r="BL442" s="87" t="n"/>
      <c r="BM442" s="81" t="n">
        <v>-11</v>
      </c>
      <c r="BN442" s="81" t="n">
        <v>-1</v>
      </c>
      <c r="BO442" s="81" t="n">
        <v>-8</v>
      </c>
      <c r="BP442" s="81" t="n">
        <v>-24</v>
      </c>
      <c r="BQ442" s="87">
        <f>SUM(BQ438:BQ441)</f>
        <v/>
      </c>
      <c r="BR442" s="87">
        <f>SUM(BR438:BR441)</f>
        <v/>
      </c>
      <c r="BS442" s="87">
        <f>SUM(BS438:BS441)</f>
        <v/>
      </c>
      <c r="BT442" s="87">
        <f>SUM(BT438:BT441)</f>
        <v/>
      </c>
      <c r="BU442" s="87">
        <f>SUM(BU438:BU441)</f>
        <v/>
      </c>
      <c r="BV442" s="87">
        <f>SUM(BV438:BV441)</f>
        <v/>
      </c>
      <c r="BW442" s="87">
        <f>SUM(BW438:BW441)</f>
        <v/>
      </c>
      <c r="BX442" s="87">
        <f>SUM(BX438:BX441)</f>
        <v/>
      </c>
      <c r="BY442" s="64">
        <f>+SUM(AN442:AQ442)</f>
        <v/>
      </c>
      <c r="BZ442" s="64">
        <f>+SUM(AR442:AU442)</f>
        <v/>
      </c>
      <c r="CA442" s="64">
        <f>+SUM(AV442:AY442)</f>
        <v/>
      </c>
      <c r="CB442" s="64">
        <f>+SUM(AZ442:BC442)</f>
        <v/>
      </c>
      <c r="CC442" s="64">
        <f>+SUM(BD442:BG442)</f>
        <v/>
      </c>
      <c r="CD442" s="64" t="n"/>
    </row>
    <row r="444">
      <c r="B444" t="inlineStr">
        <is>
          <t>Income before provision for income taxes</t>
        </is>
      </c>
      <c r="H444" s="64">
        <f>+H434+H442</f>
        <v/>
      </c>
      <c r="I444" s="64">
        <f>+I434+I442</f>
        <v/>
      </c>
      <c r="J444" s="64">
        <f>+J434+J442</f>
        <v/>
      </c>
      <c r="K444" s="64">
        <f>+K434+K442</f>
        <v/>
      </c>
      <c r="L444" s="64">
        <f>+L434+L442</f>
        <v/>
      </c>
      <c r="M444" s="64">
        <f>+M434+M442</f>
        <v/>
      </c>
      <c r="N444" s="64">
        <f>+N434+N442</f>
        <v/>
      </c>
      <c r="O444" s="64">
        <f>+O434+O442</f>
        <v/>
      </c>
      <c r="P444" s="64">
        <f>+P434+P442</f>
        <v/>
      </c>
      <c r="Q444" s="64">
        <f>+Q434+Q442</f>
        <v/>
      </c>
      <c r="R444" s="64">
        <f>+R434+R442</f>
        <v/>
      </c>
      <c r="S444" s="64">
        <f>+S434+S442</f>
        <v/>
      </c>
      <c r="T444" s="64">
        <f>+T434+T442</f>
        <v/>
      </c>
      <c r="U444" s="64">
        <f>+U434+U442</f>
        <v/>
      </c>
      <c r="V444" s="64">
        <f>+V434+V442</f>
        <v/>
      </c>
      <c r="W444" s="64">
        <f>+W434+W442</f>
        <v/>
      </c>
      <c r="X444" s="64">
        <f>+X434+X442</f>
        <v/>
      </c>
      <c r="Y444" s="64">
        <f>+Y434+Y442</f>
        <v/>
      </c>
      <c r="Z444" s="64">
        <f>+Z434+Z442</f>
        <v/>
      </c>
      <c r="AA444" s="64">
        <f>+AA434+AA442</f>
        <v/>
      </c>
      <c r="AB444" s="64">
        <f>+AB434+AB442</f>
        <v/>
      </c>
      <c r="AC444" s="64">
        <f>+AC434+AC442</f>
        <v/>
      </c>
      <c r="AD444" s="64">
        <f>+AD434+AD442</f>
        <v/>
      </c>
      <c r="AE444" s="64">
        <f>+AE434+AE442</f>
        <v/>
      </c>
      <c r="AF444" s="64">
        <f>+AF434+AF442</f>
        <v/>
      </c>
      <c r="AG444" s="64">
        <f>+AG434+AG442</f>
        <v/>
      </c>
      <c r="AH444" s="64">
        <f>+AH434+AH442</f>
        <v/>
      </c>
      <c r="AI444" s="64">
        <f>+AI434+AI442</f>
        <v/>
      </c>
      <c r="AJ444" s="64">
        <f>+AJ434+AJ442</f>
        <v/>
      </c>
      <c r="AK444" s="64">
        <f>+AK434+AK442</f>
        <v/>
      </c>
      <c r="AL444" s="64">
        <f>+AL434+AL442</f>
        <v/>
      </c>
      <c r="AM444" s="64">
        <f>+AM434+AM442</f>
        <v/>
      </c>
      <c r="AN444" s="64">
        <f>+AN434+AN442</f>
        <v/>
      </c>
      <c r="AO444" s="64">
        <f>+AO434+AO442</f>
        <v/>
      </c>
      <c r="AP444" s="64">
        <f>+AP434+AP442</f>
        <v/>
      </c>
      <c r="AQ444" s="64">
        <f>+AQ434+AQ442</f>
        <v/>
      </c>
      <c r="AR444" s="64">
        <f>+AR434+AR442</f>
        <v/>
      </c>
      <c r="AS444" s="64">
        <f>+AS434+AS442</f>
        <v/>
      </c>
      <c r="AT444" s="64">
        <f>+AT434+AT442</f>
        <v/>
      </c>
      <c r="AU444" s="64">
        <f>+AU434+AU442</f>
        <v/>
      </c>
      <c r="AV444" s="64">
        <f>+AV434+AV442</f>
        <v/>
      </c>
      <c r="AW444" s="64">
        <f>+AW434+AW442</f>
        <v/>
      </c>
      <c r="AX444" s="64">
        <f>+AX434+AX442</f>
        <v/>
      </c>
      <c r="AY444" s="64">
        <f>+AY434+AY442</f>
        <v/>
      </c>
      <c r="AZ444" s="64">
        <f>+AZ434+AZ442</f>
        <v/>
      </c>
      <c r="BA444" s="64">
        <f>+BA434+BA442</f>
        <v/>
      </c>
      <c r="BB444" s="64">
        <f>+BB434+BB442</f>
        <v/>
      </c>
      <c r="BC444" s="64">
        <f>+BC434+BC442</f>
        <v/>
      </c>
      <c r="BD444" s="64">
        <f>+BD434+BD442</f>
        <v/>
      </c>
      <c r="BE444" s="64">
        <f>+BE434+BE442</f>
        <v/>
      </c>
      <c r="BF444" s="64">
        <f>+BF434+BF442</f>
        <v/>
      </c>
      <c r="BG444" s="64">
        <f>+BG434+BG442</f>
        <v/>
      </c>
      <c r="BH444" s="64">
        <f>+BH434+BH442</f>
        <v/>
      </c>
      <c r="BI444" s="64">
        <f>+BI434+BI442</f>
        <v/>
      </c>
      <c r="BJ444" s="64" t="n"/>
      <c r="BK444" s="64" t="n"/>
      <c r="BM444" s="64">
        <f>+BM434+BM442</f>
        <v/>
      </c>
      <c r="BN444" s="64">
        <f>+BN434+BN442</f>
        <v/>
      </c>
      <c r="BO444" s="64">
        <f>+BO434+BO442</f>
        <v/>
      </c>
      <c r="BP444" s="64">
        <f>+BP434+BP442</f>
        <v/>
      </c>
      <c r="BQ444" s="64">
        <f>+BQ434+BQ442</f>
        <v/>
      </c>
      <c r="BR444" s="64">
        <f>+BR434+BR442</f>
        <v/>
      </c>
      <c r="BS444" s="64">
        <f>+BS434+BS442</f>
        <v/>
      </c>
      <c r="BT444" s="64">
        <f>+BT434+BT442</f>
        <v/>
      </c>
      <c r="BU444" s="64">
        <f>+BU434+BU442</f>
        <v/>
      </c>
      <c r="BV444" s="64">
        <f>+BV434+BV442</f>
        <v/>
      </c>
      <c r="BW444" s="64">
        <f>+BW434+BW442</f>
        <v/>
      </c>
      <c r="BX444" s="64">
        <f>+BX434+BX442</f>
        <v/>
      </c>
      <c r="BY444" s="64">
        <f>+SUM(AN444:AQ444)</f>
        <v/>
      </c>
      <c r="BZ444" s="64">
        <f>+SUM(AR444:AU444)</f>
        <v/>
      </c>
      <c r="CA444" s="64">
        <f>+SUM(AV444:AY444)</f>
        <v/>
      </c>
      <c r="CB444" s="64">
        <f>+SUM(AZ444:BC444)</f>
        <v/>
      </c>
      <c r="CC444" s="64">
        <f>+SUM(BD444:BG444)</f>
        <v/>
      </c>
      <c r="CD444" s="64" t="n"/>
    </row>
    <row r="446">
      <c r="B446" t="inlineStr">
        <is>
          <t>Provision for income taxes</t>
        </is>
      </c>
      <c r="H446" s="81" t="n">
        <v>-165</v>
      </c>
      <c r="I446" s="81" t="n">
        <v>-159</v>
      </c>
      <c r="J446" s="81" t="n">
        <v>-152</v>
      </c>
      <c r="K446" s="81" t="n">
        <v>-218</v>
      </c>
      <c r="L446" s="81" t="n">
        <v>-177</v>
      </c>
      <c r="M446" s="81" t="n">
        <v>608</v>
      </c>
      <c r="N446" s="81" t="n">
        <v>-431</v>
      </c>
      <c r="O446" s="81" t="n">
        <v>-441</v>
      </c>
      <c r="P446" s="81" t="n">
        <v>-134</v>
      </c>
      <c r="Q446" s="81" t="n">
        <v>-212</v>
      </c>
      <c r="R446" s="81" t="n">
        <v>-301</v>
      </c>
      <c r="S446" s="81" t="n">
        <v>-607</v>
      </c>
      <c r="T446" s="81" t="n">
        <v>-433</v>
      </c>
      <c r="U446" s="81" t="n">
        <v>-595</v>
      </c>
      <c r="V446" s="81" t="n">
        <v>-530</v>
      </c>
      <c r="W446" s="81" t="n">
        <v>-413</v>
      </c>
      <c r="X446" s="81" t="n">
        <v>-420</v>
      </c>
      <c r="Y446" s="81" t="n">
        <v>-554</v>
      </c>
      <c r="Z446" s="81" t="n">
        <v>-536</v>
      </c>
      <c r="AA446" s="81" t="n">
        <v>-995</v>
      </c>
      <c r="AB446" s="81" t="n">
        <v>-328</v>
      </c>
      <c r="AC446" s="81" t="n">
        <v>-471</v>
      </c>
      <c r="AD446" s="81" t="n">
        <v>-537</v>
      </c>
      <c r="AE446" s="81" t="n">
        <v>-965</v>
      </c>
      <c r="AF446" s="81" t="n">
        <v>-344</v>
      </c>
      <c r="AG446" s="81" t="n">
        <v>-594</v>
      </c>
      <c r="AH446" s="81" t="n">
        <v>-529</v>
      </c>
      <c r="AI446" s="81" t="n">
        <v>-3194</v>
      </c>
      <c r="AJ446" s="81" t="n">
        <v>-622</v>
      </c>
      <c r="AK446" s="81" t="n">
        <v>-762</v>
      </c>
      <c r="AL446" s="81" t="n">
        <v>-775</v>
      </c>
      <c r="AM446" s="81" t="n">
        <v>-1089</v>
      </c>
      <c r="AN446" s="81" t="n">
        <v>-1053</v>
      </c>
      <c r="AO446" s="81" t="n">
        <v>-2216</v>
      </c>
      <c r="AP446" s="81" t="n">
        <v>-1238</v>
      </c>
      <c r="AQ446" s="81" t="n">
        <v>-1820</v>
      </c>
      <c r="AR446" s="81" t="n">
        <v>-959</v>
      </c>
      <c r="AS446" s="81" t="n">
        <v>-953</v>
      </c>
      <c r="AT446" s="81" t="n">
        <v>-287</v>
      </c>
      <c r="AU446" s="81" t="n">
        <v>-1836</v>
      </c>
      <c r="AV446" s="81" t="n">
        <v>-2006</v>
      </c>
      <c r="AW446" s="81" t="n">
        <v>-2119</v>
      </c>
      <c r="AX446" s="81" t="n">
        <v>-1371</v>
      </c>
      <c r="AY446" s="81" t="n">
        <v>-2417</v>
      </c>
      <c r="AZ446" s="81" t="n">
        <v>-1443</v>
      </c>
      <c r="BA446" s="81" t="n">
        <v>-1499</v>
      </c>
      <c r="BB446" s="81" t="n">
        <v>-1181</v>
      </c>
      <c r="BC446" s="81" t="n">
        <v>-1497</v>
      </c>
      <c r="BD446" s="81" t="n">
        <v>-1598</v>
      </c>
      <c r="BE446" s="81" t="n">
        <v>-1505</v>
      </c>
      <c r="BF446" s="81" t="n">
        <v>-2437</v>
      </c>
      <c r="BG446" s="81" t="n">
        <v>-2791</v>
      </c>
      <c r="BH446" s="81" t="n">
        <v>-1814</v>
      </c>
      <c r="BI446" s="81" t="n">
        <v>-1641</v>
      </c>
      <c r="BJ446" s="81" t="n"/>
      <c r="BK446" s="81" t="n"/>
      <c r="BM446" s="81" t="n">
        <v>-3</v>
      </c>
      <c r="BN446" s="81" t="n">
        <v>0</v>
      </c>
      <c r="BO446" s="81" t="n">
        <v>-25</v>
      </c>
      <c r="BP446" s="81" t="n">
        <v>-402</v>
      </c>
      <c r="BQ446" s="64">
        <f>+SUM(H446:K446)</f>
        <v/>
      </c>
      <c r="BR446" s="64">
        <f>+SUM(L446:O446)</f>
        <v/>
      </c>
      <c r="BS446" s="64">
        <f>+SUM(P446:S446)</f>
        <v/>
      </c>
      <c r="BT446" s="64">
        <f>+SUM(T446:W446)</f>
        <v/>
      </c>
      <c r="BU446" s="64">
        <f>+SUM(X446:AA446)</f>
        <v/>
      </c>
      <c r="BV446" s="64">
        <f>+SUM(AB446:AE446)</f>
        <v/>
      </c>
      <c r="BW446" s="64">
        <f>+SUM(AF446:AI446)</f>
        <v/>
      </c>
      <c r="BX446" s="64">
        <f>+SUM(AJ446:AM446)</f>
        <v/>
      </c>
      <c r="BY446" s="64">
        <f>+SUM(AN446:AQ446)</f>
        <v/>
      </c>
      <c r="BZ446" s="64">
        <f>+SUM(AR446:AU446)</f>
        <v/>
      </c>
      <c r="CA446" s="64">
        <f>+SUM(AV446:AY446)</f>
        <v/>
      </c>
      <c r="CB446" s="64">
        <f>+SUM(AZ446:BC446)</f>
        <v/>
      </c>
      <c r="CC446" s="64">
        <f>+SUM(BD446:BG446)</f>
        <v/>
      </c>
      <c r="CD446" s="64" t="n"/>
      <c r="CF446" s="64">
        <f>-CB446-CB511</f>
        <v/>
      </c>
    </row>
    <row r="447" customFormat="1" s="76">
      <c r="B447" s="60" t="inlineStr">
        <is>
          <t>ETR %</t>
        </is>
      </c>
      <c r="H447" s="57">
        <f>-H446/H444</f>
        <v/>
      </c>
      <c r="I447" s="57">
        <f>-I446/I444</f>
        <v/>
      </c>
      <c r="J447" s="57">
        <f>-J446/J444</f>
        <v/>
      </c>
      <c r="K447" s="57">
        <f>-K446/K444</f>
        <v/>
      </c>
      <c r="L447" s="57">
        <f>-L446/L444</f>
        <v/>
      </c>
      <c r="M447" s="57">
        <f>-M446/M444</f>
        <v/>
      </c>
      <c r="N447" s="57">
        <f>-N446/N444</f>
        <v/>
      </c>
      <c r="O447" s="57">
        <f>-O446/O444</f>
        <v/>
      </c>
      <c r="P447" s="57">
        <f>-P446/P444</f>
        <v/>
      </c>
      <c r="Q447" s="57">
        <f>-Q446/Q444</f>
        <v/>
      </c>
      <c r="R447" s="57">
        <f>-R446/R444</f>
        <v/>
      </c>
      <c r="S447" s="57">
        <f>-S446/S444</f>
        <v/>
      </c>
      <c r="T447" s="57">
        <f>-T446/T444</f>
        <v/>
      </c>
      <c r="U447" s="57">
        <f>-U446/U444</f>
        <v/>
      </c>
      <c r="V447" s="57">
        <f>-V446/V444</f>
        <v/>
      </c>
      <c r="W447" s="57">
        <f>-W446/W444</f>
        <v/>
      </c>
      <c r="X447" s="57">
        <f>-X446/X444</f>
        <v/>
      </c>
      <c r="Y447" s="57">
        <f>-Y446/Y444</f>
        <v/>
      </c>
      <c r="Z447" s="57">
        <f>-Z446/Z444</f>
        <v/>
      </c>
      <c r="AA447" s="57">
        <f>-AA446/AA444</f>
        <v/>
      </c>
      <c r="AB447" s="57">
        <f>-AB446/AB444</f>
        <v/>
      </c>
      <c r="AC447" s="57">
        <f>-AC446/AC444</f>
        <v/>
      </c>
      <c r="AD447" s="57">
        <f>-AD446/AD444</f>
        <v/>
      </c>
      <c r="AE447" s="57">
        <f>-AE446/AE444</f>
        <v/>
      </c>
      <c r="AF447" s="57">
        <f>-AF446/AF444</f>
        <v/>
      </c>
      <c r="AG447" s="57">
        <f>-AG446/AG444</f>
        <v/>
      </c>
      <c r="AH447" s="57">
        <f>-AH446/AH444</f>
        <v/>
      </c>
      <c r="AI447" s="57">
        <f>-AI446/AI444</f>
        <v/>
      </c>
      <c r="AJ447" s="57">
        <f>-AJ446/AJ444</f>
        <v/>
      </c>
      <c r="AK447" s="57">
        <f>-AK446/AK444</f>
        <v/>
      </c>
      <c r="AL447" s="57">
        <f>-AL446/AL444</f>
        <v/>
      </c>
      <c r="AM447" s="57">
        <f>-AM446/AM444</f>
        <v/>
      </c>
      <c r="AN447" s="57">
        <f>-AN446/AN444</f>
        <v/>
      </c>
      <c r="AO447" s="57">
        <f>-AO446/AO444</f>
        <v/>
      </c>
      <c r="AP447" s="57">
        <f>-AP446/AP444</f>
        <v/>
      </c>
      <c r="AQ447" s="57">
        <f>-AQ446/AQ444</f>
        <v/>
      </c>
      <c r="AR447" s="57">
        <f>-AR446/AR444</f>
        <v/>
      </c>
      <c r="AS447" s="57">
        <f>-AS446/AS444</f>
        <v/>
      </c>
      <c r="AT447" s="57">
        <f>-AT446/AT444</f>
        <v/>
      </c>
      <c r="AU447" s="57">
        <f>-AU446/AU444</f>
        <v/>
      </c>
      <c r="AV447" s="57">
        <f>-AV446/AV444</f>
        <v/>
      </c>
      <c r="AW447" s="57">
        <f>-AW446/AW444</f>
        <v/>
      </c>
      <c r="AX447" s="57">
        <f>-AX446/AX444</f>
        <v/>
      </c>
      <c r="AY447" s="57">
        <f>-AY446/AY444</f>
        <v/>
      </c>
      <c r="AZ447" s="57">
        <f>-AZ446/AZ444</f>
        <v/>
      </c>
      <c r="BA447" s="57">
        <f>-BA446/BA444</f>
        <v/>
      </c>
      <c r="BB447" s="57">
        <f>-BB446/BB444</f>
        <v/>
      </c>
      <c r="BC447" s="57">
        <f>-BC446/BC444</f>
        <v/>
      </c>
      <c r="BD447" s="57">
        <f>-BD446/BD444</f>
        <v/>
      </c>
      <c r="BE447" s="57">
        <f>-BE446/BE444</f>
        <v/>
      </c>
      <c r="BF447" s="57">
        <f>-BF446/BF444</f>
        <v/>
      </c>
      <c r="BG447" s="57">
        <f>-BG446/BG444</f>
        <v/>
      </c>
      <c r="BH447" s="57">
        <f>-BH446/BH444</f>
        <v/>
      </c>
      <c r="BI447" s="57">
        <f>-BI446/BI444</f>
        <v/>
      </c>
      <c r="BJ447" s="57" t="n"/>
      <c r="BK447" s="57" t="n"/>
      <c r="BM447" s="57">
        <f>-BM446/BM444</f>
        <v/>
      </c>
      <c r="BN447" s="57">
        <f>-BN446/BN444</f>
        <v/>
      </c>
      <c r="BO447" s="57">
        <f>-BO446/BO444</f>
        <v/>
      </c>
      <c r="BP447" s="57">
        <f>-BP446/BP444</f>
        <v/>
      </c>
      <c r="BQ447" s="57">
        <f>-BQ446/BQ444</f>
        <v/>
      </c>
      <c r="BR447" s="57">
        <f>-BR446/BR444</f>
        <v/>
      </c>
      <c r="BS447" s="57">
        <f>-BS446/BS444</f>
        <v/>
      </c>
      <c r="BT447" s="57">
        <f>-BT446/BT444</f>
        <v/>
      </c>
      <c r="BU447" s="57">
        <f>-BU446/BU444</f>
        <v/>
      </c>
      <c r="BV447" s="57">
        <f>-BV446/BV444</f>
        <v/>
      </c>
      <c r="BW447" s="57">
        <f>-BW446/BW444</f>
        <v/>
      </c>
      <c r="BX447" s="57">
        <f>-BX446/BX444</f>
        <v/>
      </c>
      <c r="BY447" s="57">
        <f>-BY446/BY444</f>
        <v/>
      </c>
      <c r="BZ447" s="57">
        <f>-BZ446/BZ444</f>
        <v/>
      </c>
      <c r="CA447" s="57">
        <f>-CA446/CA444</f>
        <v/>
      </c>
      <c r="CB447" s="57">
        <f>-CB446/CB444</f>
        <v/>
      </c>
      <c r="CC447" s="57">
        <f>-CC446/CC444</f>
        <v/>
      </c>
      <c r="CD447" s="57" t="n"/>
    </row>
    <row r="449">
      <c r="B449" t="inlineStr">
        <is>
          <t>Net income</t>
        </is>
      </c>
      <c r="H449" s="64">
        <f>+H444+H446</f>
        <v/>
      </c>
      <c r="I449" s="64">
        <f>+I444+I446</f>
        <v/>
      </c>
      <c r="J449" s="64">
        <f>+J444+J446</f>
        <v/>
      </c>
      <c r="K449" s="64">
        <f>+K444+K446</f>
        <v/>
      </c>
      <c r="L449" s="64">
        <f>+L444+L446</f>
        <v/>
      </c>
      <c r="M449" s="64">
        <f>+M444+M446</f>
        <v/>
      </c>
      <c r="N449" s="64">
        <f>+N444+N446</f>
        <v/>
      </c>
      <c r="O449" s="64">
        <f>+O444+O446</f>
        <v/>
      </c>
      <c r="P449" s="64">
        <f>+P444+P446</f>
        <v/>
      </c>
      <c r="Q449" s="64">
        <f>+Q444+Q446</f>
        <v/>
      </c>
      <c r="R449" s="64">
        <f>+R444+R446</f>
        <v/>
      </c>
      <c r="S449" s="64">
        <f>+S444+S446</f>
        <v/>
      </c>
      <c r="T449" s="64">
        <f>+T444+T446</f>
        <v/>
      </c>
      <c r="U449" s="64">
        <f>+U444+U446</f>
        <v/>
      </c>
      <c r="V449" s="64">
        <f>+V444+V446</f>
        <v/>
      </c>
      <c r="W449" s="64">
        <f>+W444+W446</f>
        <v/>
      </c>
      <c r="X449" s="64">
        <f>+X444+X446</f>
        <v/>
      </c>
      <c r="Y449" s="64">
        <f>+Y444+Y446</f>
        <v/>
      </c>
      <c r="Z449" s="64">
        <f>+Z444+Z446</f>
        <v/>
      </c>
      <c r="AA449" s="64">
        <f>+AA444+AA446</f>
        <v/>
      </c>
      <c r="AB449" s="64">
        <f>+AB444+AB446</f>
        <v/>
      </c>
      <c r="AC449" s="64">
        <f>+AC444+AC446</f>
        <v/>
      </c>
      <c r="AD449" s="64">
        <f>+AD444+AD446</f>
        <v/>
      </c>
      <c r="AE449" s="64">
        <f>+AE444+AE446</f>
        <v/>
      </c>
      <c r="AF449" s="64">
        <f>+AF444+AF446</f>
        <v/>
      </c>
      <c r="AG449" s="64">
        <f>+AG444+AG446</f>
        <v/>
      </c>
      <c r="AH449" s="64">
        <f>+AH444+AH446</f>
        <v/>
      </c>
      <c r="AI449" s="64">
        <f>+AI444+AI446</f>
        <v/>
      </c>
      <c r="AJ449" s="64">
        <f>+AJ444+AJ446</f>
        <v/>
      </c>
      <c r="AK449" s="64">
        <f>+AK444+AK446</f>
        <v/>
      </c>
      <c r="AL449" s="64">
        <f>+AL444+AL446</f>
        <v/>
      </c>
      <c r="AM449" s="64">
        <f>+AM444+AM446</f>
        <v/>
      </c>
      <c r="AN449" s="64">
        <f>+AN444+AN446</f>
        <v/>
      </c>
      <c r="AO449" s="64">
        <f>+AO444+AO446</f>
        <v/>
      </c>
      <c r="AP449" s="64">
        <f>+AP444+AP446</f>
        <v/>
      </c>
      <c r="AQ449" s="64">
        <f>+AQ444+AQ446</f>
        <v/>
      </c>
      <c r="AR449" s="64">
        <f>+AR444+AR446</f>
        <v/>
      </c>
      <c r="AS449" s="64">
        <f>+AS444+AS446</f>
        <v/>
      </c>
      <c r="AT449" s="64">
        <f>+AT444+AT446</f>
        <v/>
      </c>
      <c r="AU449" s="64">
        <f>+AU444+AU446</f>
        <v/>
      </c>
      <c r="AV449" s="64">
        <f>+AV444+AV446</f>
        <v/>
      </c>
      <c r="AW449" s="64">
        <f>+AW444+AW446</f>
        <v/>
      </c>
      <c r="AX449" s="64">
        <f>+AX444+AX446</f>
        <v/>
      </c>
      <c r="AY449" s="64">
        <f>+AY444+AY446</f>
        <v/>
      </c>
      <c r="AZ449" s="64">
        <f>+AZ444+AZ446</f>
        <v/>
      </c>
      <c r="BA449" s="64">
        <f>+BA444+BA446</f>
        <v/>
      </c>
      <c r="BB449" s="64">
        <f>+BB444+BB446</f>
        <v/>
      </c>
      <c r="BC449" s="64">
        <f>+BC444+BC446</f>
        <v/>
      </c>
      <c r="BD449" s="64">
        <f>+BD444+BD446</f>
        <v/>
      </c>
      <c r="BE449" s="64">
        <f>+BE444+BE446</f>
        <v/>
      </c>
      <c r="BF449" s="64">
        <f>+BF444+BF446</f>
        <v/>
      </c>
      <c r="BG449" s="64">
        <f>+BG444+BG446</f>
        <v/>
      </c>
      <c r="BH449" s="64">
        <f>+BH444+BH446</f>
        <v/>
      </c>
      <c r="BI449" s="64">
        <f>+BI444+BI446</f>
        <v/>
      </c>
      <c r="BJ449" s="64" t="n"/>
      <c r="BK449" s="64" t="n"/>
      <c r="BM449" s="64">
        <f>+BM444+BM446</f>
        <v/>
      </c>
      <c r="BN449" s="64">
        <f>+BN444+BN446</f>
        <v/>
      </c>
      <c r="BO449" s="64">
        <f>+BO444+BO446</f>
        <v/>
      </c>
      <c r="BP449" s="64">
        <f>+BP444+BP446</f>
        <v/>
      </c>
      <c r="BQ449" s="64">
        <f>+BQ444+BQ446</f>
        <v/>
      </c>
      <c r="BR449" s="64">
        <f>+BR444+BR446</f>
        <v/>
      </c>
      <c r="BS449" s="64">
        <f>+BS444+BS446</f>
        <v/>
      </c>
      <c r="BT449" s="64">
        <f>+BT444+BT446</f>
        <v/>
      </c>
      <c r="BU449" s="64">
        <f>+BU444+BU446</f>
        <v/>
      </c>
      <c r="BV449" s="64">
        <f>+BV444+BV446</f>
        <v/>
      </c>
      <c r="BW449" s="64">
        <f>+BW444+BW446</f>
        <v/>
      </c>
      <c r="BX449" s="64">
        <f>+BX444+BX446</f>
        <v/>
      </c>
      <c r="BY449" s="64">
        <f>+SUM(AN449:AQ449)</f>
        <v/>
      </c>
      <c r="BZ449" s="64">
        <f>+SUM(AR449:AU449)</f>
        <v/>
      </c>
      <c r="CA449" s="64">
        <f>+SUM(AV449:AY449)</f>
        <v/>
      </c>
      <c r="CB449" s="64">
        <f>+SUM(AZ449:BC449)</f>
        <v/>
      </c>
      <c r="CC449" s="64">
        <f>+SUM(BD449:BG449)</f>
        <v/>
      </c>
      <c r="CD449" s="64" t="n"/>
    </row>
    <row r="450" ht="13.5" customHeight="1">
      <c r="B450" t="inlineStr">
        <is>
          <t>Less: Net income attributable to participating securities</t>
        </is>
      </c>
      <c r="H450" s="82" t="n">
        <v>77</v>
      </c>
      <c r="I450" s="82" t="n">
        <v>81</v>
      </c>
      <c r="J450" s="82" t="n">
        <v>77</v>
      </c>
      <c r="K450" s="82" t="n">
        <v>97</v>
      </c>
      <c r="L450" s="82" t="n">
        <v>21</v>
      </c>
      <c r="M450" s="82" t="n">
        <v>0</v>
      </c>
      <c r="N450" s="82" t="n">
        <v>0</v>
      </c>
      <c r="O450" s="82" t="n">
        <v>0</v>
      </c>
      <c r="P450" s="82" t="n">
        <v>2</v>
      </c>
      <c r="Q450" s="82" t="n">
        <v>2</v>
      </c>
      <c r="R450" s="82" t="n">
        <v>3</v>
      </c>
      <c r="S450" s="82" t="n">
        <v>3</v>
      </c>
      <c r="T450" s="82" t="n">
        <v>3</v>
      </c>
      <c r="U450" s="82" t="n">
        <v>3</v>
      </c>
      <c r="V450" s="82" t="n">
        <v>4</v>
      </c>
      <c r="W450" s="82" t="n">
        <v>5</v>
      </c>
      <c r="X450" s="82" t="n">
        <v>3</v>
      </c>
      <c r="Y450" s="82" t="n">
        <v>-4</v>
      </c>
      <c r="Z450" s="82" t="n">
        <v>5</v>
      </c>
      <c r="AA450" s="82" t="n">
        <v>7</v>
      </c>
      <c r="AB450" s="82" t="n">
        <v>6</v>
      </c>
      <c r="AC450" s="82" t="n">
        <v>7</v>
      </c>
      <c r="AD450" s="82" t="n">
        <v>7</v>
      </c>
      <c r="AE450" s="82" t="n">
        <v>7</v>
      </c>
      <c r="AF450" s="82" t="n">
        <v>5</v>
      </c>
      <c r="AG450" s="82" t="n">
        <v>4</v>
      </c>
      <c r="AH450" s="82" t="n">
        <v>3</v>
      </c>
      <c r="AI450" s="82" t="n">
        <v>2</v>
      </c>
      <c r="AJ450" s="82" t="n">
        <v>1</v>
      </c>
      <c r="AK450" s="82" t="n">
        <v>0</v>
      </c>
      <c r="AL450" s="82" t="n">
        <v>0</v>
      </c>
      <c r="AM450" s="82" t="n">
        <v>0</v>
      </c>
      <c r="AN450" s="82" t="n">
        <v>0</v>
      </c>
      <c r="AO450" s="82" t="n">
        <v>0</v>
      </c>
      <c r="AP450" s="82" t="n">
        <v>0</v>
      </c>
      <c r="AQ450" s="82" t="n">
        <v>0</v>
      </c>
      <c r="AR450" s="82" t="n">
        <v>0</v>
      </c>
      <c r="AS450" s="82" t="n">
        <v>0</v>
      </c>
      <c r="AT450" s="82" t="n">
        <v>0</v>
      </c>
      <c r="AU450" s="82" t="n">
        <v>0</v>
      </c>
      <c r="AV450" s="82" t="n">
        <v>0</v>
      </c>
      <c r="AW450" s="82" t="n">
        <v>0</v>
      </c>
      <c r="AX450" s="82" t="n">
        <v>0</v>
      </c>
      <c r="AY450" s="82" t="n">
        <v>0</v>
      </c>
      <c r="AZ450" s="82" t="n">
        <v>0</v>
      </c>
      <c r="BA450" s="82" t="n">
        <v>0</v>
      </c>
      <c r="BB450" s="82" t="n">
        <v>0</v>
      </c>
      <c r="BC450" s="82" t="n">
        <v>0</v>
      </c>
      <c r="BD450" s="82" t="n">
        <v>0</v>
      </c>
      <c r="BE450" s="82" t="n">
        <v>0</v>
      </c>
      <c r="BF450" s="82" t="n">
        <v>0</v>
      </c>
      <c r="BG450" s="82" t="n">
        <v>0</v>
      </c>
      <c r="BH450" s="82" t="n">
        <v>0</v>
      </c>
      <c r="BI450" s="82" t="n">
        <v>0</v>
      </c>
      <c r="BJ450" s="82" t="n"/>
      <c r="BK450" s="82" t="n"/>
      <c r="BM450" s="82" t="n">
        <v>0</v>
      </c>
      <c r="BN450" s="82" t="n">
        <v>0</v>
      </c>
      <c r="BO450" s="82">
        <f>229-122</f>
        <v/>
      </c>
      <c r="BP450" s="82">
        <f>606-372</f>
        <v/>
      </c>
      <c r="BQ450" s="65">
        <f>+SUM(H450:K450)</f>
        <v/>
      </c>
      <c r="BR450" s="65">
        <f>+SUM(L450:O450)</f>
        <v/>
      </c>
      <c r="BS450" s="65">
        <f>+SUM(P450:S450)</f>
        <v/>
      </c>
      <c r="BT450" s="65">
        <f>+SUM(T450:W450)</f>
        <v/>
      </c>
      <c r="BU450" s="65">
        <f>+SUM(X450:AA450)</f>
        <v/>
      </c>
      <c r="BV450" s="65">
        <f>+SUM(AB450:AE450)</f>
        <v/>
      </c>
      <c r="BW450" s="65">
        <f>+SUM(AF450:AI450)</f>
        <v/>
      </c>
      <c r="BX450" s="65">
        <f>+SUM(AJ450:AM450)</f>
        <v/>
      </c>
      <c r="BY450" s="65">
        <f>+SUM(AN450:AQ450)</f>
        <v/>
      </c>
      <c r="BZ450" s="65">
        <f>+SUM(AR450:AU450)</f>
        <v/>
      </c>
      <c r="CA450" s="65">
        <f>+SUM(AV450:AY450)</f>
        <v/>
      </c>
      <c r="CB450" s="65">
        <f>+SUM(AZ450:BC450)</f>
        <v/>
      </c>
      <c r="CC450" s="65">
        <f>+SUM(BD450:BG450)</f>
        <v/>
      </c>
      <c r="CD450" s="65" t="n"/>
    </row>
    <row r="451" customFormat="1" s="44">
      <c r="B451" s="110" t="inlineStr">
        <is>
          <t>Net income attributable to Class A and B common stockholders</t>
        </is>
      </c>
      <c r="H451" s="111">
        <f>+H449-H450</f>
        <v/>
      </c>
      <c r="I451" s="111">
        <f>+I449-I450</f>
        <v/>
      </c>
      <c r="J451" s="111">
        <f>+J449-J450</f>
        <v/>
      </c>
      <c r="K451" s="111">
        <f>+K449-K450</f>
        <v/>
      </c>
      <c r="L451" s="111">
        <f>+L449-L450</f>
        <v/>
      </c>
      <c r="M451" s="111">
        <f>+M449-M450</f>
        <v/>
      </c>
      <c r="N451" s="111">
        <f>+N449-N450</f>
        <v/>
      </c>
      <c r="O451" s="111">
        <f>+O449-O450</f>
        <v/>
      </c>
      <c r="P451" s="111">
        <f>+P449-P450</f>
        <v/>
      </c>
      <c r="Q451" s="111">
        <f>+Q449-Q450</f>
        <v/>
      </c>
      <c r="R451" s="111">
        <f>+R449-R450</f>
        <v/>
      </c>
      <c r="S451" s="111">
        <f>+S449-S450</f>
        <v/>
      </c>
      <c r="T451" s="111">
        <f>+T449-T450</f>
        <v/>
      </c>
      <c r="U451" s="111">
        <f>+U449-U450</f>
        <v/>
      </c>
      <c r="V451" s="111">
        <f>+V449-V450</f>
        <v/>
      </c>
      <c r="W451" s="111">
        <f>+W449-W450</f>
        <v/>
      </c>
      <c r="X451" s="111">
        <f>+X449-X450</f>
        <v/>
      </c>
      <c r="Y451" s="111">
        <f>+Y449-Y450</f>
        <v/>
      </c>
      <c r="Z451" s="111">
        <f>+Z449-Z450</f>
        <v/>
      </c>
      <c r="AA451" s="111">
        <f>+AA449-AA450</f>
        <v/>
      </c>
      <c r="AB451" s="111">
        <f>+AB449-AB450</f>
        <v/>
      </c>
      <c r="AC451" s="111">
        <f>+AC449-AC450</f>
        <v/>
      </c>
      <c r="AD451" s="111">
        <f>+AD449-AD450</f>
        <v/>
      </c>
      <c r="AE451" s="111">
        <f>+AE449-AE450</f>
        <v/>
      </c>
      <c r="AF451" s="111">
        <f>+AF449-AF450</f>
        <v/>
      </c>
      <c r="AG451" s="111">
        <f>+AG449-AG450</f>
        <v/>
      </c>
      <c r="AH451" s="111">
        <f>+AH449-AH450</f>
        <v/>
      </c>
      <c r="AI451" s="111">
        <f>+AI449-AI450</f>
        <v/>
      </c>
      <c r="AJ451" s="111">
        <f>+AJ449-AJ450</f>
        <v/>
      </c>
      <c r="AK451" s="111">
        <f>+AK449-AK450</f>
        <v/>
      </c>
      <c r="AL451" s="111">
        <f>+AL449-AL450</f>
        <v/>
      </c>
      <c r="AM451" s="111">
        <f>+AM449-AM450</f>
        <v/>
      </c>
      <c r="AN451" s="111">
        <f>+AN449-AN450</f>
        <v/>
      </c>
      <c r="AO451" s="111">
        <f>+AO449-AO450</f>
        <v/>
      </c>
      <c r="AP451" s="111">
        <f>+AP449-AP450</f>
        <v/>
      </c>
      <c r="AQ451" s="111">
        <f>+AQ449-AQ450</f>
        <v/>
      </c>
      <c r="AR451" s="111">
        <f>+AR449-AR450</f>
        <v/>
      </c>
      <c r="AS451" s="111">
        <f>+AS449-AS450</f>
        <v/>
      </c>
      <c r="AT451" s="111">
        <f>+AT449-AT450</f>
        <v/>
      </c>
      <c r="AU451" s="111">
        <f>+AU449-AU450</f>
        <v/>
      </c>
      <c r="AV451" s="111">
        <f>+AV449-AV450</f>
        <v/>
      </c>
      <c r="AW451" s="111">
        <f>+AW449-AW450</f>
        <v/>
      </c>
      <c r="AX451" s="111">
        <f>+AX449-AX450</f>
        <v/>
      </c>
      <c r="AY451" s="111">
        <f>+AY449-AY450</f>
        <v/>
      </c>
      <c r="AZ451" s="111">
        <f>+AZ449-AZ450</f>
        <v/>
      </c>
      <c r="BA451" s="111">
        <f>+BA449-BA450</f>
        <v/>
      </c>
      <c r="BB451" s="111">
        <f>+BB449-BB450</f>
        <v/>
      </c>
      <c r="BC451" s="111">
        <f>+BC449-BC450</f>
        <v/>
      </c>
      <c r="BD451" s="111">
        <f>+BD449-BD450</f>
        <v/>
      </c>
      <c r="BE451" s="111">
        <f>+BE449-BE450</f>
        <v/>
      </c>
      <c r="BF451" s="111">
        <f>+BF449-BF450</f>
        <v/>
      </c>
      <c r="BG451" s="111">
        <f>+BG449-BG450</f>
        <v/>
      </c>
      <c r="BH451" s="111">
        <f>+BH449-BH450</f>
        <v/>
      </c>
      <c r="BI451" s="111">
        <f>+BI449-BI450</f>
        <v/>
      </c>
      <c r="BJ451" s="111" t="n"/>
      <c r="BK451" s="111" t="n"/>
      <c r="BM451" s="111">
        <f>+BM449-BM450</f>
        <v/>
      </c>
      <c r="BN451" s="111">
        <f>+BN449-BN450</f>
        <v/>
      </c>
      <c r="BO451" s="111">
        <f>+BO449-BO450</f>
        <v/>
      </c>
      <c r="BP451" s="111">
        <f>+BP449-BP450</f>
        <v/>
      </c>
      <c r="BQ451" s="111">
        <f>+BQ449-BQ450</f>
        <v/>
      </c>
      <c r="BR451" s="111">
        <f>+BR449-BR450</f>
        <v/>
      </c>
      <c r="BS451" s="111">
        <f>+BS449-BS450</f>
        <v/>
      </c>
      <c r="BT451" s="111">
        <f>+BT449-BT450</f>
        <v/>
      </c>
      <c r="BU451" s="111">
        <f>+BU449-BU450</f>
        <v/>
      </c>
      <c r="BV451" s="111">
        <f>+BV449-BV450</f>
        <v/>
      </c>
      <c r="BW451" s="111">
        <f>+BW449-BW450</f>
        <v/>
      </c>
      <c r="BX451" s="111">
        <f>+BX449-BX450</f>
        <v/>
      </c>
      <c r="BY451" s="111">
        <f>+SUM(AN451:AQ451)</f>
        <v/>
      </c>
      <c r="BZ451" s="111">
        <f>+SUM(AR451:AU451)</f>
        <v/>
      </c>
      <c r="CA451" s="111">
        <f>+SUM(AV451:AY451)</f>
        <v/>
      </c>
      <c r="CB451" s="111">
        <f>+SUM(AZ451:BC451)</f>
        <v/>
      </c>
      <c r="CC451" s="111">
        <f>+SUM(BD451:BG451)</f>
        <v/>
      </c>
      <c r="CD451" s="111" t="n"/>
    </row>
    <row r="452">
      <c r="B452" s="101" t="inlineStr">
        <is>
          <t>Y/Y % Change</t>
        </is>
      </c>
      <c r="C452" s="303" t="n"/>
      <c r="D452" s="303" t="n"/>
      <c r="E452" s="303" t="n"/>
      <c r="F452" s="303" t="n"/>
      <c r="G452" s="303" t="n"/>
      <c r="H452" s="303" t="n"/>
      <c r="I452" s="303" t="n"/>
      <c r="J452" s="303" t="n"/>
      <c r="K452" s="303" t="n"/>
      <c r="L452" s="304">
        <f>+L451/H451-1</f>
        <v/>
      </c>
      <c r="M452" s="304">
        <f>+M451/I451-1</f>
        <v/>
      </c>
      <c r="N452" s="304">
        <f>+N451/J451-1</f>
        <v/>
      </c>
      <c r="O452" s="304">
        <f>+O451/K451-1</f>
        <v/>
      </c>
      <c r="P452" s="304">
        <f>+P451/L451-1</f>
        <v/>
      </c>
      <c r="Q452" s="304">
        <f>+Q451/M451-1</f>
        <v/>
      </c>
      <c r="R452" s="304">
        <f>+R451/N451-1</f>
        <v/>
      </c>
      <c r="S452" s="304">
        <f>+S451/O451-1</f>
        <v/>
      </c>
      <c r="T452" s="304">
        <f>+T451/P451-1</f>
        <v/>
      </c>
      <c r="U452" s="304">
        <f>+U451/Q451-1</f>
        <v/>
      </c>
      <c r="V452" s="304">
        <f>+V451/R451-1</f>
        <v/>
      </c>
      <c r="W452" s="304">
        <f>+W451/S451-1</f>
        <v/>
      </c>
      <c r="X452" s="304">
        <f>+X451/T451-1</f>
        <v/>
      </c>
      <c r="Y452" s="304">
        <f>+Y451/U451-1</f>
        <v/>
      </c>
      <c r="Z452" s="304">
        <f>+Z451/V451-1</f>
        <v/>
      </c>
      <c r="AA452" s="304">
        <f>+AA451/W451-1</f>
        <v/>
      </c>
      <c r="AB452" s="304">
        <f>+AB451/X451-1</f>
        <v/>
      </c>
      <c r="AC452" s="304">
        <f>+AC451/Y451-1</f>
        <v/>
      </c>
      <c r="AD452" s="304">
        <f>+AD451/Z451-1</f>
        <v/>
      </c>
      <c r="AE452" s="304">
        <f>+AE451/AA451-1</f>
        <v/>
      </c>
      <c r="AF452" s="304">
        <f>+AF451/AB451-1</f>
        <v/>
      </c>
      <c r="AG452" s="304">
        <f>+AG451/AC451-1</f>
        <v/>
      </c>
      <c r="AH452" s="304">
        <f>+AH451/AD451-1</f>
        <v/>
      </c>
      <c r="AI452" s="304">
        <f>+AI451/AE451-1</f>
        <v/>
      </c>
      <c r="AJ452" s="304">
        <f>+AJ451/AF451-1</f>
        <v/>
      </c>
      <c r="AK452" s="304">
        <f>+AK451/AG451-1</f>
        <v/>
      </c>
      <c r="AL452" s="304">
        <f>+AL451/AH451-1</f>
        <v/>
      </c>
      <c r="AM452" s="304">
        <f>+AM451/AI451-1</f>
        <v/>
      </c>
      <c r="AN452" s="304">
        <f>+AN451/AJ451-1</f>
        <v/>
      </c>
      <c r="AO452" s="304">
        <f>+AO451/AK451-1</f>
        <v/>
      </c>
      <c r="AP452" s="304">
        <f>+AP451/AL451-1</f>
        <v/>
      </c>
      <c r="AQ452" s="304">
        <f>+AQ451/AM451-1</f>
        <v/>
      </c>
      <c r="AR452" s="304">
        <f>+AR451/AN451-1</f>
        <v/>
      </c>
      <c r="AS452" s="304">
        <f>+AS451/AO451-1</f>
        <v/>
      </c>
      <c r="AT452" s="304">
        <f>+AT451/AP451-1</f>
        <v/>
      </c>
      <c r="AU452" s="304">
        <f>+AU451/AQ451-1</f>
        <v/>
      </c>
      <c r="AV452" s="304">
        <f>+AV451/AR451-1</f>
        <v/>
      </c>
      <c r="AW452" s="304">
        <f>+AW451/AS451-1</f>
        <v/>
      </c>
      <c r="AX452" s="304">
        <f>+AX451/AT451-1</f>
        <v/>
      </c>
      <c r="AY452" s="304">
        <f>+AY451/AU451-1</f>
        <v/>
      </c>
      <c r="AZ452" s="304">
        <f>+AZ451/AV451-1</f>
        <v/>
      </c>
      <c r="BA452" s="304">
        <f>+BA451/AW451-1</f>
        <v/>
      </c>
      <c r="BB452" s="304">
        <f>+BB451/AX451-1</f>
        <v/>
      </c>
      <c r="BC452" s="304">
        <f>+BC451/AY451-1</f>
        <v/>
      </c>
      <c r="BD452" s="304">
        <f>+BD451/AZ451-1</f>
        <v/>
      </c>
      <c r="BE452" s="304">
        <f>+BE451/BA451-1</f>
        <v/>
      </c>
      <c r="BF452" s="304">
        <f>+BF451/BB451-1</f>
        <v/>
      </c>
      <c r="BG452" s="304">
        <f>+BG451/BC451-1</f>
        <v/>
      </c>
      <c r="BH452" s="304">
        <f>+BH451/BD451-1</f>
        <v/>
      </c>
      <c r="BI452" s="304">
        <f>+BI451/BE451-1</f>
        <v/>
      </c>
      <c r="BJ452" s="304" t="n"/>
      <c r="BK452" s="304" t="n"/>
      <c r="BL452" s="303" t="n"/>
      <c r="BM452" s="303" t="n"/>
      <c r="BN452" s="304">
        <f>+BN451/BM451-1</f>
        <v/>
      </c>
      <c r="BO452" s="304">
        <f>+BO451/BN451-1</f>
        <v/>
      </c>
      <c r="BP452" s="304">
        <f>+BP451/BO451-1</f>
        <v/>
      </c>
      <c r="BQ452" s="304">
        <f>+BQ451/BP451-1</f>
        <v/>
      </c>
      <c r="BR452" s="304">
        <f>+BR451/BQ451-1</f>
        <v/>
      </c>
      <c r="BS452" s="304">
        <f>+BS451/BR451-1</f>
        <v/>
      </c>
      <c r="BT452" s="304">
        <f>+BT451/BS451-1</f>
        <v/>
      </c>
      <c r="BU452" s="304">
        <f>+BU451/BT451-1</f>
        <v/>
      </c>
      <c r="BV452" s="304">
        <f>+BV451/BU451-1</f>
        <v/>
      </c>
      <c r="BW452" s="304">
        <f>+BW451/BV451-1</f>
        <v/>
      </c>
      <c r="BX452" s="304">
        <f>+BX451/BW451-1</f>
        <v/>
      </c>
      <c r="BY452" s="304">
        <f>+BY451/BX451-1</f>
        <v/>
      </c>
      <c r="BZ452" s="304">
        <f>+BZ451/BY451-1</f>
        <v/>
      </c>
      <c r="CA452" s="304">
        <f>+CA451/BZ451-1</f>
        <v/>
      </c>
      <c r="CB452" s="304">
        <f>+CB451/CA451-1</f>
        <v/>
      </c>
      <c r="CC452" s="304">
        <f>+CC451/CB451-1</f>
        <v/>
      </c>
      <c r="CD452" s="304" t="n"/>
    </row>
    <row r="453">
      <c r="B453" s="60" t="n"/>
      <c r="C453" s="76" t="n"/>
      <c r="D453" s="76" t="n"/>
      <c r="E453" s="76" t="n"/>
      <c r="F453" s="76" t="n"/>
      <c r="G453" s="76" t="n"/>
      <c r="H453" s="57" t="n"/>
      <c r="I453" s="57" t="n"/>
      <c r="J453" s="57" t="n"/>
      <c r="K453" s="57" t="n"/>
      <c r="L453" s="57" t="n"/>
      <c r="M453" s="57" t="n"/>
      <c r="N453" s="57" t="n"/>
      <c r="O453" s="57" t="n"/>
      <c r="P453" s="57" t="n"/>
      <c r="Q453" s="57" t="n"/>
      <c r="R453" s="57" t="n"/>
      <c r="S453" s="57" t="n"/>
      <c r="T453" s="57" t="n"/>
      <c r="U453" s="57" t="n"/>
      <c r="V453" s="57" t="n"/>
      <c r="W453" s="57" t="n"/>
      <c r="X453" s="57" t="n"/>
      <c r="Y453" s="57" t="n"/>
      <c r="Z453" s="57" t="n"/>
      <c r="AA453" s="57" t="n"/>
      <c r="AB453" s="57" t="n"/>
      <c r="AC453" s="57" t="n"/>
      <c r="AD453" s="57" t="n"/>
      <c r="AE453" s="57" t="n"/>
      <c r="AF453" s="57" t="n"/>
      <c r="AG453" s="57" t="n"/>
      <c r="AH453" s="57" t="n"/>
      <c r="AI453" s="57" t="n"/>
      <c r="AJ453" s="57" t="n"/>
      <c r="AK453" s="57" t="n"/>
      <c r="AL453" s="57" t="n"/>
      <c r="AM453" s="57" t="n"/>
      <c r="AN453" s="57" t="n"/>
      <c r="AO453" s="57" t="n"/>
      <c r="AP453" s="57" t="n"/>
      <c r="AQ453" s="57" t="n"/>
      <c r="AR453" s="57" t="n"/>
      <c r="AS453" s="57" t="n"/>
      <c r="AT453" s="57" t="n"/>
      <c r="AU453" s="57" t="n"/>
      <c r="AV453" s="57" t="n"/>
      <c r="AW453" s="57" t="n"/>
      <c r="AX453" s="57" t="n"/>
      <c r="AY453" s="57" t="n"/>
      <c r="AZ453" s="57" t="n"/>
      <c r="BA453" s="57" t="n"/>
      <c r="BB453" s="57" t="n"/>
      <c r="BC453" s="57" t="n"/>
      <c r="BD453" s="57" t="n"/>
      <c r="BE453" s="57" t="n"/>
      <c r="BF453" s="57" t="n"/>
      <c r="BG453" s="57" t="n"/>
      <c r="BH453" s="57" t="n"/>
      <c r="BI453" s="57" t="n"/>
      <c r="BJ453" s="57" t="n"/>
      <c r="BK453" s="57" t="n"/>
    </row>
    <row r="454">
      <c r="B454" t="inlineStr">
        <is>
          <t>Basic EPS</t>
        </is>
      </c>
      <c r="H454" s="338">
        <f>+H451/H458</f>
        <v/>
      </c>
      <c r="I454" s="338">
        <f>+I451/I458</f>
        <v/>
      </c>
      <c r="J454" s="338">
        <f>+J451/J458</f>
        <v/>
      </c>
      <c r="K454" s="338">
        <f>+K451/K458</f>
        <v/>
      </c>
      <c r="L454" s="338">
        <f>+L451/L458</f>
        <v/>
      </c>
      <c r="M454" s="338">
        <f>+M451/M458</f>
        <v/>
      </c>
      <c r="N454" s="338">
        <f>+N451/N458</f>
        <v/>
      </c>
      <c r="O454" s="338">
        <f>+O451/O458</f>
        <v/>
      </c>
      <c r="P454" s="338">
        <f>+P451/P458</f>
        <v/>
      </c>
      <c r="Q454" s="338">
        <f>+Q451/Q458</f>
        <v/>
      </c>
      <c r="R454" s="338">
        <f>+R451/R458</f>
        <v/>
      </c>
      <c r="S454" s="338">
        <f>+S451/S458</f>
        <v/>
      </c>
      <c r="T454" s="338">
        <f>+T451/T458</f>
        <v/>
      </c>
      <c r="U454" s="338">
        <f>+U451/U458</f>
        <v/>
      </c>
      <c r="V454" s="338">
        <f>+V451/V458</f>
        <v/>
      </c>
      <c r="W454" s="338">
        <f>+W451/W458</f>
        <v/>
      </c>
      <c r="X454" s="338">
        <f>+X451/X458</f>
        <v/>
      </c>
      <c r="Y454" s="338">
        <f>+Y451/Y458</f>
        <v/>
      </c>
      <c r="Z454" s="338">
        <f>+Z451/Z458</f>
        <v/>
      </c>
      <c r="AA454" s="338">
        <f>+AA451/AA458</f>
        <v/>
      </c>
      <c r="AB454" s="338">
        <f>+AB451/AB458</f>
        <v/>
      </c>
      <c r="AC454" s="338">
        <f>+AC451/AC458</f>
        <v/>
      </c>
      <c r="AD454" s="338">
        <f>+AD451/AD458</f>
        <v/>
      </c>
      <c r="AE454" s="338">
        <f>+AE451/AE458</f>
        <v/>
      </c>
      <c r="AF454" s="338">
        <f>+AF451/AF458</f>
        <v/>
      </c>
      <c r="AG454" s="338">
        <f>+AG451/AG458</f>
        <v/>
      </c>
      <c r="AH454" s="338">
        <f>+AH451/AH458</f>
        <v/>
      </c>
      <c r="AI454" s="338">
        <f>+AI451/AI458</f>
        <v/>
      </c>
      <c r="AJ454" s="338">
        <f>+AJ451/AJ458</f>
        <v/>
      </c>
      <c r="AK454" s="338">
        <f>+AK451/AK458</f>
        <v/>
      </c>
      <c r="AL454" s="338">
        <f>+AL451/AL458</f>
        <v/>
      </c>
      <c r="AM454" s="338">
        <f>+AM451/AM458</f>
        <v/>
      </c>
      <c r="AN454" s="338">
        <f>+AN451/AN458</f>
        <v/>
      </c>
      <c r="AO454" s="338">
        <f>+AO451/AO458</f>
        <v/>
      </c>
      <c r="AP454" s="338">
        <f>+AP451/AP458</f>
        <v/>
      </c>
      <c r="AQ454" s="338">
        <f>+AQ451/AQ458</f>
        <v/>
      </c>
      <c r="AR454" s="338">
        <f>+AR451/AR458</f>
        <v/>
      </c>
      <c r="AS454" s="338">
        <f>+AS451/AS458</f>
        <v/>
      </c>
      <c r="AT454" s="338">
        <f>+AT451/AT458</f>
        <v/>
      </c>
      <c r="AU454" s="338">
        <f>+AU451/AU458</f>
        <v/>
      </c>
      <c r="AV454" s="338">
        <f>+AV451/AV458</f>
        <v/>
      </c>
      <c r="AW454" s="338">
        <f>+AW451/AW458</f>
        <v/>
      </c>
      <c r="AX454" s="338">
        <f>+AX451/AX458</f>
        <v/>
      </c>
      <c r="AY454" s="338">
        <f>+AY451/AY458</f>
        <v/>
      </c>
      <c r="AZ454" s="338">
        <f>+AZ451/AZ458</f>
        <v/>
      </c>
      <c r="BA454" s="338">
        <f>+BA451/BA458</f>
        <v/>
      </c>
      <c r="BB454" s="338">
        <f>+BB451/BB458</f>
        <v/>
      </c>
      <c r="BC454" s="338">
        <f>+BC451/BC458</f>
        <v/>
      </c>
      <c r="BD454" s="338">
        <f>+BD451/BD458</f>
        <v/>
      </c>
      <c r="BE454" s="338">
        <f>+BE451/BE458</f>
        <v/>
      </c>
      <c r="BF454" s="338">
        <f>+BF451/BF458</f>
        <v/>
      </c>
      <c r="BG454" s="338">
        <f>+BG451/BG458</f>
        <v/>
      </c>
      <c r="BH454" s="338">
        <f>+BH451/BH458</f>
        <v/>
      </c>
      <c r="BI454" s="338">
        <f>+BI451/BI458</f>
        <v/>
      </c>
      <c r="BJ454" s="338" t="n"/>
      <c r="BK454" s="338" t="n"/>
      <c r="BQ454" s="338">
        <f>+BQ451/BQ458</f>
        <v/>
      </c>
      <c r="BR454" s="338">
        <f>+BR451/BR458</f>
        <v/>
      </c>
      <c r="BS454" s="338">
        <f>+BS451/BS458</f>
        <v/>
      </c>
      <c r="BT454" s="338">
        <f>+BT451/BT458</f>
        <v/>
      </c>
      <c r="BU454" s="338">
        <f>+BU451/BU458</f>
        <v/>
      </c>
      <c r="BV454" s="338">
        <f>+BV451/BV458</f>
        <v/>
      </c>
      <c r="BW454" s="338">
        <f>+BW451/BW458</f>
        <v/>
      </c>
      <c r="BX454" s="338">
        <f>+BX451/BX458</f>
        <v/>
      </c>
      <c r="BY454" s="338">
        <f>+BY451/BY458</f>
        <v/>
      </c>
      <c r="BZ454" s="338">
        <f>+BZ451/BZ458</f>
        <v/>
      </c>
      <c r="CA454" s="338">
        <f>+CA451/CA458</f>
        <v/>
      </c>
      <c r="CB454" s="338">
        <f>+CB451/CB458</f>
        <v/>
      </c>
      <c r="CC454" s="338">
        <f>+CC451/CC458</f>
        <v/>
      </c>
      <c r="CD454" s="338" t="n"/>
    </row>
    <row r="455" customFormat="1" s="44">
      <c r="B455" s="44" t="inlineStr">
        <is>
          <t>Diluted EPS</t>
        </is>
      </c>
      <c r="H455" s="315">
        <f>+H451/H459</f>
        <v/>
      </c>
      <c r="I455" s="315">
        <f>+I451/I459</f>
        <v/>
      </c>
      <c r="J455" s="315">
        <f>+J451/J459</f>
        <v/>
      </c>
      <c r="K455" s="315">
        <f>+K451/K459</f>
        <v/>
      </c>
      <c r="L455" s="315">
        <f>+L451/L459</f>
        <v/>
      </c>
      <c r="M455" s="315">
        <f>+M451/M459</f>
        <v/>
      </c>
      <c r="N455" s="315">
        <f>+N451/N459</f>
        <v/>
      </c>
      <c r="O455" s="315">
        <f>+O451/O459</f>
        <v/>
      </c>
      <c r="P455" s="315">
        <f>+P451/P459</f>
        <v/>
      </c>
      <c r="Q455" s="315">
        <f>+Q451/Q459</f>
        <v/>
      </c>
      <c r="R455" s="315">
        <f>+R451/R459</f>
        <v/>
      </c>
      <c r="S455" s="315">
        <f>+S451/S459</f>
        <v/>
      </c>
      <c r="T455" s="315">
        <f>+T451/T459</f>
        <v/>
      </c>
      <c r="U455" s="315">
        <f>+U451/U459</f>
        <v/>
      </c>
      <c r="V455" s="315">
        <f>+V451/V459</f>
        <v/>
      </c>
      <c r="W455" s="315">
        <f>+W451/W459</f>
        <v/>
      </c>
      <c r="X455" s="315">
        <f>+X451/X459</f>
        <v/>
      </c>
      <c r="Y455" s="315">
        <f>+Y451/Y459</f>
        <v/>
      </c>
      <c r="Z455" s="315">
        <f>+Z451/Z459</f>
        <v/>
      </c>
      <c r="AA455" s="315">
        <f>+AA451/AA459</f>
        <v/>
      </c>
      <c r="AB455" s="315">
        <f>+AB451/AB459</f>
        <v/>
      </c>
      <c r="AC455" s="315">
        <f>+AC451/AC459</f>
        <v/>
      </c>
      <c r="AD455" s="315">
        <f>+AD451/AD459</f>
        <v/>
      </c>
      <c r="AE455" s="315">
        <f>+AE451/AE459</f>
        <v/>
      </c>
      <c r="AF455" s="315">
        <f>+AF451/AF459</f>
        <v/>
      </c>
      <c r="AG455" s="315">
        <f>+AG451/AG459</f>
        <v/>
      </c>
      <c r="AH455" s="315">
        <f>+AH451/AH459</f>
        <v/>
      </c>
      <c r="AI455" s="315">
        <f>+AI451/AI459</f>
        <v/>
      </c>
      <c r="AJ455" s="315">
        <f>+AJ451/AJ459</f>
        <v/>
      </c>
      <c r="AK455" s="315">
        <f>+AK451/AK459</f>
        <v/>
      </c>
      <c r="AL455" s="315">
        <f>+AL451/AL459</f>
        <v/>
      </c>
      <c r="AM455" s="315">
        <f>+AM451/AM459</f>
        <v/>
      </c>
      <c r="AN455" s="315">
        <f>+AN451/AN459</f>
        <v/>
      </c>
      <c r="AO455" s="315">
        <f>+AO451/AO459</f>
        <v/>
      </c>
      <c r="AP455" s="315">
        <f>+AP451/AP459</f>
        <v/>
      </c>
      <c r="AQ455" s="315">
        <f>+AQ451/AQ459</f>
        <v/>
      </c>
      <c r="AR455" s="315">
        <f>+AR451/AR459</f>
        <v/>
      </c>
      <c r="AS455" s="315">
        <f>+AS451/AS459</f>
        <v/>
      </c>
      <c r="AT455" s="315">
        <f>+AT451/AT459</f>
        <v/>
      </c>
      <c r="AU455" s="315">
        <f>+AU451/AU459</f>
        <v/>
      </c>
      <c r="AV455" s="315">
        <f>+AV451/AV459</f>
        <v/>
      </c>
      <c r="AW455" s="315">
        <f>+AW451/AW459</f>
        <v/>
      </c>
      <c r="AX455" s="315">
        <f>+AX451/AX459</f>
        <v/>
      </c>
      <c r="AY455" s="315">
        <f>+AY451/AY459</f>
        <v/>
      </c>
      <c r="AZ455" s="315">
        <f>+AZ451/AZ459</f>
        <v/>
      </c>
      <c r="BA455" s="315">
        <f>+BA451/BA459</f>
        <v/>
      </c>
      <c r="BB455" s="315">
        <f>+BB451/BB459</f>
        <v/>
      </c>
      <c r="BC455" s="315">
        <f>+BC451/BC459</f>
        <v/>
      </c>
      <c r="BD455" s="315">
        <f>+BD451/BD459</f>
        <v/>
      </c>
      <c r="BE455" s="315">
        <f>+BE451/BE459</f>
        <v/>
      </c>
      <c r="BF455" s="315">
        <f>+BF451/BF459</f>
        <v/>
      </c>
      <c r="BG455" s="315">
        <f>+BG451/BG459</f>
        <v/>
      </c>
      <c r="BH455" s="315">
        <f>+BH451/BH459</f>
        <v/>
      </c>
      <c r="BI455" s="315">
        <f>+BI451/BI459</f>
        <v/>
      </c>
      <c r="BJ455" s="315" t="n"/>
      <c r="BK455" s="315" t="n"/>
      <c r="BQ455" s="315">
        <f>+BQ451/BQ459</f>
        <v/>
      </c>
      <c r="BR455" s="315">
        <f>+BR451/BR459</f>
        <v/>
      </c>
      <c r="BS455" s="315">
        <f>+BS451/BS459</f>
        <v/>
      </c>
      <c r="BT455" s="315">
        <f>+BT451/BT459</f>
        <v/>
      </c>
      <c r="BU455" s="315">
        <f>+BU451/BU459</f>
        <v/>
      </c>
      <c r="BV455" s="315">
        <f>+BV451/BV459</f>
        <v/>
      </c>
      <c r="BW455" s="315">
        <f>+BW451/BW459</f>
        <v/>
      </c>
      <c r="BX455" s="315">
        <f>+BX451/BX459</f>
        <v/>
      </c>
      <c r="BY455" s="315">
        <f>+BY451/BY459</f>
        <v/>
      </c>
      <c r="BZ455" s="315">
        <f>+BZ451/BZ459</f>
        <v/>
      </c>
      <c r="CA455" s="315">
        <f>+CA451/CA459</f>
        <v/>
      </c>
      <c r="CB455" s="315">
        <f>+CB451/CB459</f>
        <v/>
      </c>
      <c r="CC455" s="315">
        <f>+CC451/CC459</f>
        <v/>
      </c>
      <c r="CD455" s="315" t="n"/>
    </row>
    <row r="456">
      <c r="B456" s="60" t="inlineStr">
        <is>
          <t>Y/Y % Change</t>
        </is>
      </c>
      <c r="C456" s="303" t="n"/>
      <c r="D456" s="303" t="n"/>
      <c r="E456" s="303" t="n"/>
      <c r="F456" s="303" t="n"/>
      <c r="G456" s="303" t="n"/>
      <c r="H456" s="303" t="n"/>
      <c r="I456" s="303" t="n"/>
      <c r="J456" s="303" t="n"/>
      <c r="K456" s="303" t="n"/>
      <c r="L456" s="304">
        <f>+L455/H455-1</f>
        <v/>
      </c>
      <c r="M456" s="304">
        <f>+M455/I455-1</f>
        <v/>
      </c>
      <c r="N456" s="304">
        <f>+N455/J455-1</f>
        <v/>
      </c>
      <c r="O456" s="304">
        <f>+O455/K455-1</f>
        <v/>
      </c>
      <c r="P456" s="304">
        <f>+P455/L455-1</f>
        <v/>
      </c>
      <c r="Q456" s="304">
        <f>+Q455/M455-1</f>
        <v/>
      </c>
      <c r="R456" s="304">
        <f>+R455/N455-1</f>
        <v/>
      </c>
      <c r="S456" s="304">
        <f>+S455/O455-1</f>
        <v/>
      </c>
      <c r="T456" s="304">
        <f>+T455/P455-1</f>
        <v/>
      </c>
      <c r="U456" s="304">
        <f>+U455/Q455-1</f>
        <v/>
      </c>
      <c r="V456" s="304">
        <f>+V455/R455-1</f>
        <v/>
      </c>
      <c r="W456" s="304">
        <f>+W455/S455-1</f>
        <v/>
      </c>
      <c r="X456" s="304">
        <f>+X455/T455-1</f>
        <v/>
      </c>
      <c r="Y456" s="304">
        <f>+Y455/U455-1</f>
        <v/>
      </c>
      <c r="Z456" s="304">
        <f>+Z455/V455-1</f>
        <v/>
      </c>
      <c r="AA456" s="304">
        <f>+AA455/W455-1</f>
        <v/>
      </c>
      <c r="AB456" s="304">
        <f>+AB455/X455-1</f>
        <v/>
      </c>
      <c r="AC456" s="304">
        <f>+AC455/Y455-1</f>
        <v/>
      </c>
      <c r="AD456" s="304">
        <f>+AD455/Z455-1</f>
        <v/>
      </c>
      <c r="AE456" s="304">
        <f>+AE455/AA455-1</f>
        <v/>
      </c>
      <c r="AF456" s="304">
        <f>+AF455/AB455-1</f>
        <v/>
      </c>
      <c r="AG456" s="304">
        <f>+AG455/AC455-1</f>
        <v/>
      </c>
      <c r="AH456" s="304">
        <f>+AH455/AD455-1</f>
        <v/>
      </c>
      <c r="AI456" s="304">
        <f>+AI455/AE455-1</f>
        <v/>
      </c>
      <c r="AJ456" s="304">
        <f>+AJ455/AF455-1</f>
        <v/>
      </c>
      <c r="AK456" s="304">
        <f>+AK455/AG455-1</f>
        <v/>
      </c>
      <c r="AL456" s="304">
        <f>+AL455/AH455-1</f>
        <v/>
      </c>
      <c r="AM456" s="304">
        <f>+AM455/AI455-1</f>
        <v/>
      </c>
      <c r="AN456" s="304">
        <f>+AN455/AJ455-1</f>
        <v/>
      </c>
      <c r="AO456" s="304">
        <f>+AO455/AK455-1</f>
        <v/>
      </c>
      <c r="AP456" s="304">
        <f>+AP455/AL455-1</f>
        <v/>
      </c>
      <c r="AQ456" s="304">
        <f>+AQ455/AM455-1</f>
        <v/>
      </c>
      <c r="AR456" s="304">
        <f>+AR455/AN455-1</f>
        <v/>
      </c>
      <c r="AS456" s="304">
        <f>+AS455/AO455-1</f>
        <v/>
      </c>
      <c r="AT456" s="304">
        <f>+AT455/AP455-1</f>
        <v/>
      </c>
      <c r="AU456" s="304">
        <f>+AU455/AQ455-1</f>
        <v/>
      </c>
      <c r="AV456" s="304">
        <f>+AV455/AR455-1</f>
        <v/>
      </c>
      <c r="AW456" s="304">
        <f>+AW455/AS455-1</f>
        <v/>
      </c>
      <c r="AX456" s="304">
        <f>+AX455/AT455-1</f>
        <v/>
      </c>
      <c r="AY456" s="304">
        <f>+AY455/AU455-1</f>
        <v/>
      </c>
      <c r="AZ456" s="304">
        <f>+AZ455/AV455-1</f>
        <v/>
      </c>
      <c r="BA456" s="304">
        <f>+BA455/AW455-1</f>
        <v/>
      </c>
      <c r="BB456" s="304">
        <f>+BB455/AX455-1</f>
        <v/>
      </c>
      <c r="BC456" s="304">
        <f>+BC455/AY455-1</f>
        <v/>
      </c>
      <c r="BD456" s="304">
        <f>+BD455/AZ455-1</f>
        <v/>
      </c>
      <c r="BE456" s="304">
        <f>+BE455/BA455-1</f>
        <v/>
      </c>
      <c r="BF456" s="304">
        <f>+BF455/BB455-1</f>
        <v/>
      </c>
      <c r="BG456" s="304">
        <f>+BG455/BC455-1</f>
        <v/>
      </c>
      <c r="BH456" s="304">
        <f>+BH455/BD455-1</f>
        <v/>
      </c>
      <c r="BI456" s="304">
        <f>+BI455/BE455-1</f>
        <v/>
      </c>
      <c r="BJ456" s="304" t="n"/>
      <c r="BK456" s="304" t="n"/>
      <c r="BL456" s="303" t="n"/>
      <c r="BM456" s="303" t="n"/>
      <c r="BN456" s="304" t="n"/>
      <c r="BO456" s="304" t="n"/>
      <c r="BP456" s="304" t="n"/>
      <c r="BQ456" s="304" t="n"/>
      <c r="BR456" s="304">
        <f>+BR455/BQ455-1</f>
        <v/>
      </c>
      <c r="BS456" s="304">
        <f>+BS455/BR455-1</f>
        <v/>
      </c>
      <c r="BT456" s="304">
        <f>+BT455/BS455-1</f>
        <v/>
      </c>
      <c r="BU456" s="304">
        <f>+BU455/BT455-1</f>
        <v/>
      </c>
      <c r="BV456" s="304">
        <f>+BV455/BU455-1</f>
        <v/>
      </c>
      <c r="BW456" s="304">
        <f>+BW455/BV455-1</f>
        <v/>
      </c>
      <c r="BX456" s="304">
        <f>+BX455/BW455-1</f>
        <v/>
      </c>
      <c r="BY456" s="304">
        <f>+BY455/BX455-1</f>
        <v/>
      </c>
      <c r="BZ456" s="304">
        <f>+BZ455/BY455-1</f>
        <v/>
      </c>
      <c r="CA456" s="304">
        <f>+CA455/BZ455-1</f>
        <v/>
      </c>
      <c r="CB456" s="304">
        <f>+CB455/CA455-1</f>
        <v/>
      </c>
      <c r="CC456" s="304">
        <f>+CC455/CB455-1</f>
        <v/>
      </c>
      <c r="CD456" s="304" t="n"/>
    </row>
    <row r="457">
      <c r="B457" s="60" t="n"/>
      <c r="C457" s="76" t="n"/>
      <c r="D457" s="76" t="n"/>
      <c r="E457" s="76" t="n"/>
      <c r="F457" s="76" t="n"/>
      <c r="G457" s="76" t="n"/>
      <c r="H457" s="57" t="n"/>
      <c r="I457" s="57" t="n"/>
      <c r="J457" s="57" t="n"/>
      <c r="K457" s="57" t="n"/>
      <c r="L457" s="57" t="n"/>
      <c r="M457" s="57" t="n"/>
      <c r="N457" s="57" t="n"/>
      <c r="O457" s="57" t="n"/>
      <c r="P457" s="57" t="n"/>
      <c r="Q457" s="57" t="n"/>
      <c r="R457" s="57" t="n"/>
      <c r="S457" s="57" t="n"/>
      <c r="T457" s="57" t="n"/>
      <c r="U457" s="57" t="n"/>
      <c r="V457" s="57" t="n"/>
      <c r="W457" s="57" t="n"/>
      <c r="X457" s="57" t="n"/>
      <c r="Y457" s="57" t="n"/>
      <c r="Z457" s="57" t="n"/>
      <c r="AA457" s="57" t="n"/>
      <c r="AB457" s="57" t="n"/>
      <c r="AC457" s="57" t="n"/>
      <c r="AD457" s="57" t="n"/>
      <c r="AE457" s="57" t="n"/>
      <c r="AF457" s="57" t="n"/>
      <c r="AG457" s="57" t="n"/>
      <c r="AH457" s="57" t="n"/>
      <c r="AI457" s="57" t="n"/>
      <c r="AJ457" s="57" t="n"/>
      <c r="AK457" s="57" t="n"/>
      <c r="AL457" s="57" t="n"/>
      <c r="AM457" s="57" t="n"/>
      <c r="AN457" s="57" t="n"/>
      <c r="AO457" s="57" t="n"/>
      <c r="AP457" s="57" t="n"/>
      <c r="AQ457" s="57" t="n"/>
      <c r="AR457" s="57" t="n"/>
      <c r="AS457" s="57" t="n"/>
      <c r="AT457" s="57" t="n"/>
      <c r="AU457" s="57" t="n"/>
      <c r="AV457" s="57" t="n"/>
      <c r="AW457" s="57" t="n"/>
      <c r="AX457" s="57" t="n"/>
      <c r="AY457" s="57" t="n"/>
      <c r="AZ457" s="57" t="n"/>
      <c r="BA457" s="57" t="n"/>
      <c r="BB457" s="57" t="n"/>
      <c r="BC457" s="57" t="n"/>
      <c r="BD457" s="57" t="n"/>
      <c r="BE457" s="57" t="n"/>
      <c r="BF457" s="57" t="n"/>
      <c r="BG457" s="57" t="n"/>
      <c r="BH457" s="57" t="n"/>
      <c r="BI457" s="57" t="n"/>
      <c r="BJ457" s="57" t="n"/>
      <c r="BK457" s="57" t="n"/>
    </row>
    <row r="458">
      <c r="B458" t="inlineStr">
        <is>
          <t>Wtd. avg. shares o/s - basic</t>
        </is>
      </c>
      <c r="H458" s="81" t="n">
        <v>1242</v>
      </c>
      <c r="I458" s="81" t="n">
        <v>1292</v>
      </c>
      <c r="J458" s="81" t="n">
        <v>1316</v>
      </c>
      <c r="K458" s="81" t="n">
        <v>1325</v>
      </c>
      <c r="L458" s="81" t="n">
        <v>1347</v>
      </c>
      <c r="M458" s="81" t="n">
        <v>1879</v>
      </c>
      <c r="N458" s="81" t="n">
        <v>2420</v>
      </c>
      <c r="O458" s="81" t="n">
        <v>2368</v>
      </c>
      <c r="P458" s="81" t="n">
        <v>2386</v>
      </c>
      <c r="Q458" s="81" t="n">
        <v>2407</v>
      </c>
      <c r="R458" s="81" t="n">
        <v>2430</v>
      </c>
      <c r="S458" s="81" t="n">
        <v>2458</v>
      </c>
      <c r="T458" s="81" t="n">
        <v>2545</v>
      </c>
      <c r="U458" s="81" t="n">
        <v>2560</v>
      </c>
      <c r="V458" s="81" t="n">
        <v>2587</v>
      </c>
      <c r="W458" s="81" t="n">
        <v>2761</v>
      </c>
      <c r="X458" s="81" t="n">
        <v>2784</v>
      </c>
      <c r="Y458" s="81" t="n">
        <v>2796</v>
      </c>
      <c r="Z458" s="81" t="n">
        <v>2808</v>
      </c>
      <c r="AA458" s="81" t="n">
        <v>2825</v>
      </c>
      <c r="AB458" s="81" t="n">
        <v>2843</v>
      </c>
      <c r="AC458" s="81" t="n">
        <v>2856</v>
      </c>
      <c r="AD458" s="81" t="n">
        <v>2871</v>
      </c>
      <c r="AE458" s="81" t="n">
        <v>2882</v>
      </c>
      <c r="AF458" s="81" t="n">
        <v>2891</v>
      </c>
      <c r="AG458" s="81" t="n">
        <v>2900</v>
      </c>
      <c r="AH458" s="81" t="n">
        <v>2904</v>
      </c>
      <c r="AI458" s="81" t="n">
        <v>2907</v>
      </c>
      <c r="AJ458" s="81" t="n">
        <v>2906</v>
      </c>
      <c r="AK458" s="81" t="n">
        <v>2895</v>
      </c>
      <c r="AL458" s="81" t="n">
        <v>2885</v>
      </c>
      <c r="AM458" s="81" t="n">
        <v>2872</v>
      </c>
      <c r="AN458" s="81" t="n">
        <v>2856</v>
      </c>
      <c r="AO458" s="81" t="n">
        <v>2855</v>
      </c>
      <c r="AP458" s="81" t="n">
        <v>2854</v>
      </c>
      <c r="AQ458" s="81" t="n">
        <v>2853</v>
      </c>
      <c r="AR458" s="81" t="n">
        <v>2851</v>
      </c>
      <c r="AS458" s="81" t="n">
        <v>2850</v>
      </c>
      <c r="AT458" s="81" t="n">
        <v>2850</v>
      </c>
      <c r="AU458" s="81" t="n">
        <v>2850</v>
      </c>
      <c r="AV458" s="81" t="n">
        <v>2847</v>
      </c>
      <c r="AW458" s="81" t="n">
        <v>2834</v>
      </c>
      <c r="AX458" s="81" t="n">
        <v>2814</v>
      </c>
      <c r="AY458" s="81" t="n">
        <v>2765</v>
      </c>
      <c r="AZ458" s="81" t="n">
        <v>2725</v>
      </c>
      <c r="BA458" s="81" t="n">
        <v>2704</v>
      </c>
      <c r="BB458" s="81" t="n">
        <v>2682</v>
      </c>
      <c r="BC458" s="81" t="n">
        <v>2638</v>
      </c>
      <c r="BD458" s="81" t="n">
        <v>2587</v>
      </c>
      <c r="BE458" s="81" t="n">
        <v>2568</v>
      </c>
      <c r="BF458" s="81" t="n">
        <v>2576</v>
      </c>
      <c r="BG458" s="81" t="n">
        <v>2566</v>
      </c>
      <c r="BH458" s="81" t="n">
        <v>2545</v>
      </c>
      <c r="BI458" s="81" t="n">
        <v>2534</v>
      </c>
      <c r="BJ458" s="81" t="n"/>
      <c r="BK458" s="81" t="n"/>
      <c r="BQ458" s="64">
        <f>+AVERAGE(H458:K458)</f>
        <v/>
      </c>
      <c r="BR458" s="64">
        <f>+AVERAGE(L458:O458)</f>
        <v/>
      </c>
      <c r="BS458" s="64">
        <f>+AVERAGE(P458:S458)</f>
        <v/>
      </c>
      <c r="BT458" s="64">
        <f>+AVERAGE(T458:W458)</f>
        <v/>
      </c>
      <c r="BU458" s="64">
        <f>+AVERAGE(X458:AA458)</f>
        <v/>
      </c>
      <c r="BV458" s="64">
        <f>+AVERAGE(AB458:AE458)</f>
        <v/>
      </c>
      <c r="BW458" s="64">
        <f>+AVERAGE(AF458:AI458)</f>
        <v/>
      </c>
      <c r="BX458" s="64">
        <f>+AVERAGE(AJ458:AM458)</f>
        <v/>
      </c>
      <c r="BY458" s="81" t="n">
        <v>2854</v>
      </c>
      <c r="BZ458" s="81" t="n">
        <v>2851</v>
      </c>
      <c r="CA458" s="81" t="n">
        <v>2815</v>
      </c>
      <c r="CB458" s="81" t="n">
        <v>2687</v>
      </c>
      <c r="CC458" s="81" t="n">
        <v>2574</v>
      </c>
      <c r="CD458" s="81" t="n"/>
    </row>
    <row r="459">
      <c r="B459" t="inlineStr">
        <is>
          <t>Wtd. avg. shares o/s - diluted</t>
        </is>
      </c>
      <c r="H459" s="81" t="n">
        <v>1488</v>
      </c>
      <c r="I459" s="81" t="n">
        <v>1510</v>
      </c>
      <c r="J459" s="81" t="n">
        <v>1520</v>
      </c>
      <c r="K459" s="81" t="n">
        <v>1519</v>
      </c>
      <c r="L459" s="81" t="n">
        <v>1705</v>
      </c>
      <c r="M459" s="81" t="n">
        <v>1879</v>
      </c>
      <c r="N459" s="81" t="n">
        <v>2420</v>
      </c>
      <c r="O459" s="81" t="n">
        <v>2506</v>
      </c>
      <c r="P459" s="81" t="n">
        <v>2499</v>
      </c>
      <c r="Q459" s="81" t="n">
        <v>2502</v>
      </c>
      <c r="R459" s="81" t="n">
        <v>2528</v>
      </c>
      <c r="S459" s="81" t="n">
        <v>2558</v>
      </c>
      <c r="T459" s="81" t="n">
        <v>2609</v>
      </c>
      <c r="U459" s="81" t="n">
        <v>2615</v>
      </c>
      <c r="V459" s="81" t="n">
        <v>2644</v>
      </c>
      <c r="W459" s="81" t="n">
        <v>2816</v>
      </c>
      <c r="X459" s="81" t="n">
        <v>2836</v>
      </c>
      <c r="Y459" s="81" t="n">
        <v>2850</v>
      </c>
      <c r="Z459" s="81" t="n">
        <v>2863</v>
      </c>
      <c r="AA459" s="81" t="n">
        <v>2878</v>
      </c>
      <c r="AB459" s="81" t="n">
        <v>2905</v>
      </c>
      <c r="AC459" s="81" t="n">
        <v>2921</v>
      </c>
      <c r="AD459" s="81" t="n">
        <v>2931</v>
      </c>
      <c r="AE459" s="81" t="n">
        <v>2938</v>
      </c>
      <c r="AF459" s="81" t="n">
        <v>2944</v>
      </c>
      <c r="AG459" s="81" t="n">
        <v>2951</v>
      </c>
      <c r="AH459" s="81" t="n">
        <v>2956</v>
      </c>
      <c r="AI459" s="81" t="n">
        <v>2954</v>
      </c>
      <c r="AJ459" s="81" t="n">
        <v>2945</v>
      </c>
      <c r="AK459" s="81" t="n">
        <v>2930</v>
      </c>
      <c r="AL459" s="81" t="n">
        <v>2913</v>
      </c>
      <c r="AM459" s="81" t="n">
        <v>2886</v>
      </c>
      <c r="AN459" s="81" t="n">
        <v>2869</v>
      </c>
      <c r="AO459" s="81" t="n">
        <v>2875</v>
      </c>
      <c r="AP459" s="81" t="n">
        <v>2874</v>
      </c>
      <c r="AQ459" s="81" t="n">
        <v>2871</v>
      </c>
      <c r="AR459" s="81" t="n">
        <v>2868</v>
      </c>
      <c r="AS459" s="81" t="n">
        <v>2879</v>
      </c>
      <c r="AT459" s="81" t="n">
        <v>2891</v>
      </c>
      <c r="AU459" s="81" t="n">
        <v>2890</v>
      </c>
      <c r="AV459" s="81" t="n">
        <v>2882</v>
      </c>
      <c r="AW459" s="81" t="n">
        <v>2877</v>
      </c>
      <c r="AX459" s="81" t="n">
        <v>2859</v>
      </c>
      <c r="AY459" s="81" t="n">
        <v>2799</v>
      </c>
      <c r="AZ459" s="81" t="n">
        <v>2742</v>
      </c>
      <c r="BA459" s="81" t="n">
        <v>2713</v>
      </c>
      <c r="BB459" s="81" t="n">
        <v>2687</v>
      </c>
      <c r="BC459" s="81" t="n">
        <v>2640</v>
      </c>
      <c r="BD459" s="81" t="n">
        <v>2596</v>
      </c>
      <c r="BE459" s="81" t="n">
        <v>2612</v>
      </c>
      <c r="BF459" s="81" t="n">
        <v>2641</v>
      </c>
      <c r="BG459" s="81" t="n">
        <v>2630</v>
      </c>
      <c r="BH459" s="81" t="n">
        <v>2625</v>
      </c>
      <c r="BI459" s="81" t="n">
        <v>2610</v>
      </c>
      <c r="BJ459" s="81" t="n"/>
      <c r="BK459" s="81" t="n"/>
      <c r="BQ459" s="64">
        <f>+AVERAGE(H459:K459)</f>
        <v/>
      </c>
      <c r="BR459" s="64">
        <f>+AVERAGE(L459:O459)</f>
        <v/>
      </c>
      <c r="BS459" s="64">
        <f>+AVERAGE(P459:S459)</f>
        <v/>
      </c>
      <c r="BT459" s="64">
        <f>+AVERAGE(T459:W459)</f>
        <v/>
      </c>
      <c r="BU459" s="64">
        <f>+AVERAGE(X459:AA459)</f>
        <v/>
      </c>
      <c r="BV459" s="64">
        <f>+AVERAGE(AB459:AE459)</f>
        <v/>
      </c>
      <c r="BW459" s="64">
        <f>+AVERAGE(AF459:AI459)</f>
        <v/>
      </c>
      <c r="BX459" s="64">
        <f>+AVERAGE(AJ459:AM459)</f>
        <v/>
      </c>
      <c r="BY459" s="81" t="n">
        <v>2876</v>
      </c>
      <c r="BZ459" s="81" t="n">
        <v>2888</v>
      </c>
      <c r="CA459" s="81" t="n">
        <v>2859</v>
      </c>
      <c r="CB459" s="81" t="n">
        <v>2702</v>
      </c>
      <c r="CC459" s="81" t="n">
        <v>2629</v>
      </c>
      <c r="CD459" s="81" t="n"/>
    </row>
    <row r="461">
      <c r="B461" s="52" t="inlineStr">
        <is>
          <t>Income Statement (cont.)</t>
        </is>
      </c>
      <c r="C461" s="53" t="n"/>
    </row>
    <row r="463">
      <c r="B463" s="54" t="inlineStr">
        <is>
          <t>Share-Based Compensation</t>
        </is>
      </c>
    </row>
    <row r="464">
      <c r="B464" t="inlineStr">
        <is>
          <t>Cost of revenue</t>
        </is>
      </c>
      <c r="D464" s="81" t="n">
        <v>0</v>
      </c>
      <c r="E464" s="81" t="n">
        <v>0</v>
      </c>
      <c r="F464" s="81" t="n">
        <v>0</v>
      </c>
      <c r="G464" s="81" t="n">
        <v>0</v>
      </c>
      <c r="H464" s="81" t="n">
        <v>0</v>
      </c>
      <c r="I464" s="81" t="n">
        <v>3</v>
      </c>
      <c r="J464" s="81" t="n">
        <v>3</v>
      </c>
      <c r="K464" s="81" t="n">
        <v>3</v>
      </c>
      <c r="L464" s="81" t="n">
        <v>5</v>
      </c>
      <c r="M464" s="81" t="n">
        <v>66</v>
      </c>
      <c r="N464" s="81" t="n">
        <v>8</v>
      </c>
      <c r="O464" s="81" t="n">
        <v>9</v>
      </c>
      <c r="P464" s="81" t="n">
        <v>8</v>
      </c>
      <c r="Q464" s="81" t="n">
        <v>11</v>
      </c>
      <c r="R464" s="81" t="n">
        <v>12</v>
      </c>
      <c r="S464" s="81" t="n">
        <v>11</v>
      </c>
      <c r="T464" s="81" t="n">
        <v>12</v>
      </c>
      <c r="U464" s="81" t="n">
        <v>16</v>
      </c>
      <c r="V464" s="81" t="n">
        <v>16</v>
      </c>
      <c r="W464" s="81" t="n">
        <v>18</v>
      </c>
      <c r="X464" s="81" t="n">
        <v>17</v>
      </c>
      <c r="Y464" s="81" t="n">
        <v>21</v>
      </c>
      <c r="Z464" s="81" t="n">
        <v>21</v>
      </c>
      <c r="AA464" s="81" t="n">
        <v>22</v>
      </c>
      <c r="AB464" s="81" t="n">
        <v>22</v>
      </c>
      <c r="AC464" s="81" t="n">
        <v>29</v>
      </c>
      <c r="AD464" s="81" t="n">
        <v>30</v>
      </c>
      <c r="AE464" s="81" t="n">
        <v>32</v>
      </c>
      <c r="AF464" s="81" t="n">
        <v>34</v>
      </c>
      <c r="AG464" s="81" t="n">
        <v>47</v>
      </c>
      <c r="AH464" s="81" t="n">
        <v>47</v>
      </c>
      <c r="AI464" s="81" t="n">
        <v>50</v>
      </c>
      <c r="AJ464" s="81" t="n">
        <v>56</v>
      </c>
      <c r="AK464" s="81" t="n">
        <v>74</v>
      </c>
      <c r="AL464" s="81" t="n">
        <v>72</v>
      </c>
      <c r="AM464" s="81" t="n">
        <v>82</v>
      </c>
      <c r="AN464" s="81" t="n">
        <v>87</v>
      </c>
      <c r="AO464" s="81" t="n">
        <v>109</v>
      </c>
      <c r="AP464" s="81" t="n">
        <v>91</v>
      </c>
      <c r="AQ464" s="81" t="n">
        <v>90</v>
      </c>
      <c r="AR464" s="81" t="n">
        <v>94</v>
      </c>
      <c r="AS464" s="81" t="n">
        <v>117</v>
      </c>
      <c r="AT464" s="81" t="n">
        <v>116</v>
      </c>
      <c r="AU464" s="81" t="n">
        <v>120</v>
      </c>
      <c r="AV464" s="81" t="n">
        <v>118</v>
      </c>
      <c r="AW464" s="81" t="n">
        <v>163</v>
      </c>
      <c r="AX464" s="81" t="n">
        <v>147</v>
      </c>
      <c r="AY464" s="81" t="n">
        <v>149</v>
      </c>
      <c r="AZ464" s="81" t="n">
        <v>160</v>
      </c>
      <c r="BA464" s="81" t="n">
        <v>213</v>
      </c>
      <c r="BB464" s="81" t="n">
        <v>209</v>
      </c>
      <c r="BC464" s="81" t="n">
        <v>186</v>
      </c>
      <c r="BD464" s="81" t="n">
        <v>160</v>
      </c>
      <c r="BE464" s="81" t="n">
        <v>193</v>
      </c>
      <c r="BF464" s="81" t="n"/>
      <c r="BG464" s="81" t="n"/>
      <c r="BH464" s="81" t="n"/>
      <c r="BI464" s="81" t="n"/>
      <c r="BJ464" s="81" t="n"/>
      <c r="BK464" s="81" t="n"/>
      <c r="BM464" s="81" t="n">
        <v>1</v>
      </c>
      <c r="BN464" s="81" t="n">
        <v>0</v>
      </c>
      <c r="BO464" s="81" t="n">
        <v>0</v>
      </c>
      <c r="BP464" s="81" t="n">
        <v>0</v>
      </c>
      <c r="BQ464" s="64">
        <f>+SUM(H464:K464)</f>
        <v/>
      </c>
      <c r="BR464" s="64">
        <f>+SUM(L464:O464)</f>
        <v/>
      </c>
      <c r="BS464" s="64">
        <f>+SUM(P464:S464)</f>
        <v/>
      </c>
      <c r="BT464" s="64">
        <f>+SUM(T464:W464)</f>
        <v/>
      </c>
      <c r="BU464" s="64">
        <f>+SUM(X464:AA464)</f>
        <v/>
      </c>
      <c r="BV464" s="64">
        <f>+SUM(AB464:AE464)</f>
        <v/>
      </c>
      <c r="BW464" s="64">
        <f>+SUM(AF464:AI464)</f>
        <v/>
      </c>
      <c r="BX464" s="64">
        <f>+SUM(AJ464:AM464)</f>
        <v/>
      </c>
      <c r="BY464" s="64">
        <f>+SUM(AN464:AQ464)</f>
        <v/>
      </c>
      <c r="BZ464" s="64">
        <f>+SUM(AR464:AU464)</f>
        <v/>
      </c>
      <c r="CA464" s="64">
        <f>+SUM(AV464:AY464)</f>
        <v/>
      </c>
      <c r="CB464" s="64">
        <f>+SUM(AZ464:BC464)</f>
        <v/>
      </c>
      <c r="CC464" s="64">
        <f>+SUM(BD464:BG464)</f>
        <v/>
      </c>
      <c r="CD464" s="64" t="n"/>
    </row>
    <row r="465">
      <c r="B465" t="inlineStr">
        <is>
          <t>Research and development</t>
        </is>
      </c>
      <c r="D465" s="81" t="n">
        <v>2</v>
      </c>
      <c r="E465" s="81" t="n">
        <v>2</v>
      </c>
      <c r="F465" s="81" t="n">
        <v>2</v>
      </c>
      <c r="G465" s="81" t="n">
        <v>3</v>
      </c>
      <c r="H465" s="81" t="n">
        <v>4</v>
      </c>
      <c r="I465" s="81" t="n">
        <v>35</v>
      </c>
      <c r="J465" s="81" t="n">
        <v>33</v>
      </c>
      <c r="K465" s="81" t="n">
        <v>42</v>
      </c>
      <c r="L465" s="81" t="n">
        <v>60</v>
      </c>
      <c r="M465" s="81" t="n">
        <v>545</v>
      </c>
      <c r="N465" s="81" t="n">
        <v>114</v>
      </c>
      <c r="O465" s="81" t="n">
        <v>124</v>
      </c>
      <c r="P465" s="81" t="n">
        <v>117</v>
      </c>
      <c r="Q465" s="81" t="n">
        <v>151</v>
      </c>
      <c r="R465" s="81" t="n">
        <v>164</v>
      </c>
      <c r="S465" s="81" t="n">
        <v>172</v>
      </c>
      <c r="T465" s="81" t="n">
        <v>181</v>
      </c>
      <c r="U465" s="81" t="n">
        <v>219</v>
      </c>
      <c r="V465" s="81" t="n">
        <v>243</v>
      </c>
      <c r="W465" s="81" t="n">
        <v>685</v>
      </c>
      <c r="X465" s="81" t="n">
        <v>566</v>
      </c>
      <c r="Y465" s="81" t="n">
        <v>603</v>
      </c>
      <c r="Z465" s="81" t="n">
        <v>598</v>
      </c>
      <c r="AA465" s="81" t="n">
        <v>583</v>
      </c>
      <c r="AB465" s="81" t="n">
        <v>586</v>
      </c>
      <c r="AC465" s="81" t="n">
        <v>631</v>
      </c>
      <c r="AD465" s="81" t="n">
        <v>636</v>
      </c>
      <c r="AE465" s="81" t="n">
        <v>641</v>
      </c>
      <c r="AF465" s="81" t="n">
        <v>670</v>
      </c>
      <c r="AG465" s="81" t="n">
        <v>787</v>
      </c>
      <c r="AH465" s="81" t="n">
        <v>776</v>
      </c>
      <c r="AI465" s="81" t="n">
        <v>587</v>
      </c>
      <c r="AJ465" s="81" t="n">
        <v>718</v>
      </c>
      <c r="AK465" s="81" t="n">
        <v>881</v>
      </c>
      <c r="AL465" s="81" t="n">
        <v>748</v>
      </c>
      <c r="AM465" s="81" t="n">
        <v>675</v>
      </c>
      <c r="AN465" s="81" t="n">
        <v>723</v>
      </c>
      <c r="AO465" s="81" t="n">
        <v>927</v>
      </c>
      <c r="AP465" s="81" t="n">
        <v>907</v>
      </c>
      <c r="AQ465" s="81" t="n">
        <v>931</v>
      </c>
      <c r="AR465" s="81" t="n">
        <v>999</v>
      </c>
      <c r="AS465" s="81" t="n">
        <v>1261</v>
      </c>
      <c r="AT465" s="81" t="n">
        <v>1297</v>
      </c>
      <c r="AU465" s="81" t="n">
        <v>1361</v>
      </c>
      <c r="AV465" s="81" t="n">
        <v>1408</v>
      </c>
      <c r="AW465" s="81" t="n">
        <v>1967</v>
      </c>
      <c r="AX465" s="81" t="n">
        <v>1849</v>
      </c>
      <c r="AY465" s="81" t="n">
        <v>1882</v>
      </c>
      <c r="AZ465" s="81" t="n">
        <v>1941</v>
      </c>
      <c r="BA465" s="81" t="n">
        <v>2606</v>
      </c>
      <c r="BB465" s="81" t="n">
        <v>2447</v>
      </c>
      <c r="BC465" s="81" t="n">
        <v>2366</v>
      </c>
      <c r="BD465" s="81" t="n">
        <v>2449</v>
      </c>
      <c r="BE465" s="81" t="n">
        <v>3305</v>
      </c>
      <c r="BF465" s="81" t="n"/>
      <c r="BG465" s="81" t="n"/>
      <c r="BH465" s="81" t="n"/>
      <c r="BI465" s="81" t="n"/>
      <c r="BJ465" s="81" t="n"/>
      <c r="BK465" s="81" t="n"/>
      <c r="BM465" s="81" t="n">
        <v>56</v>
      </c>
      <c r="BN465" s="81" t="n">
        <v>7</v>
      </c>
      <c r="BO465" s="81" t="n">
        <v>6</v>
      </c>
      <c r="BP465" s="81" t="n">
        <v>9</v>
      </c>
      <c r="BQ465" s="64">
        <f>+SUM(H465:K465)</f>
        <v/>
      </c>
      <c r="BR465" s="64">
        <f>+SUM(L465:O465)</f>
        <v/>
      </c>
      <c r="BS465" s="64">
        <f>+SUM(P465:S465)</f>
        <v/>
      </c>
      <c r="BT465" s="64">
        <f>+SUM(T465:W465)</f>
        <v/>
      </c>
      <c r="BU465" s="64">
        <f>+SUM(X465:AA465)</f>
        <v/>
      </c>
      <c r="BV465" s="64">
        <f>+SUM(AB465:AE465)</f>
        <v/>
      </c>
      <c r="BW465" s="64">
        <f>+SUM(AF465:AI465)</f>
        <v/>
      </c>
      <c r="BX465" s="64">
        <f>+SUM(AJ465:AM465)</f>
        <v/>
      </c>
      <c r="BY465" s="64">
        <f>+SUM(AN465:AQ465)</f>
        <v/>
      </c>
      <c r="BZ465" s="64">
        <f>+SUM(AR465:AU465)</f>
        <v/>
      </c>
      <c r="CA465" s="64">
        <f>+SUM(AV465:AY465)</f>
        <v/>
      </c>
      <c r="CB465" s="64">
        <f>+SUM(AZ465:BC465)</f>
        <v/>
      </c>
      <c r="CC465" s="64">
        <f>+SUM(BD465:BG465)</f>
        <v/>
      </c>
      <c r="CD465" s="64" t="n"/>
    </row>
    <row r="466">
      <c r="B466" t="inlineStr">
        <is>
          <t>Marketing and sales</t>
        </is>
      </c>
      <c r="D466" s="81" t="n">
        <v>0</v>
      </c>
      <c r="E466" s="81" t="n">
        <v>1</v>
      </c>
      <c r="F466" s="81" t="n">
        <v>0</v>
      </c>
      <c r="G466" s="81" t="n">
        <v>1</v>
      </c>
      <c r="H466" s="81" t="n">
        <v>0</v>
      </c>
      <c r="I466" s="81" t="n">
        <v>11</v>
      </c>
      <c r="J466" s="81" t="n">
        <v>13</v>
      </c>
      <c r="K466" s="81" t="n">
        <v>13</v>
      </c>
      <c r="L466" s="81" t="n">
        <v>19</v>
      </c>
      <c r="M466" s="81" t="n">
        <v>232</v>
      </c>
      <c r="N466" s="81" t="n">
        <v>28</v>
      </c>
      <c r="O466" s="81" t="n">
        <v>27</v>
      </c>
      <c r="P466" s="81" t="n">
        <v>24</v>
      </c>
      <c r="Q466" s="81" t="n">
        <v>33</v>
      </c>
      <c r="R466" s="81" t="n">
        <v>34</v>
      </c>
      <c r="S466" s="81" t="n">
        <v>42</v>
      </c>
      <c r="T466" s="81" t="n">
        <v>43</v>
      </c>
      <c r="U466" s="81" t="n">
        <v>50</v>
      </c>
      <c r="V466" s="81" t="n">
        <v>53</v>
      </c>
      <c r="W466" s="81" t="n">
        <v>103</v>
      </c>
      <c r="X466" s="81" t="n">
        <v>72</v>
      </c>
      <c r="Y466" s="81" t="n">
        <v>82</v>
      </c>
      <c r="Z466" s="81" t="n">
        <v>82</v>
      </c>
      <c r="AA466" s="81" t="n">
        <v>84</v>
      </c>
      <c r="AB466" s="81" t="n">
        <v>82</v>
      </c>
      <c r="AC466" s="81" t="n">
        <v>95</v>
      </c>
      <c r="AD466" s="81" t="n">
        <v>95</v>
      </c>
      <c r="AE466" s="81" t="n">
        <v>96</v>
      </c>
      <c r="AF466" s="81" t="n">
        <v>96</v>
      </c>
      <c r="AG466" s="81" t="n">
        <v>120</v>
      </c>
      <c r="AH466" s="81" t="n">
        <v>114</v>
      </c>
      <c r="AI466" s="81" t="n">
        <v>106</v>
      </c>
      <c r="AJ466" s="81" t="n">
        <v>109</v>
      </c>
      <c r="AK466" s="81" t="n">
        <v>139</v>
      </c>
      <c r="AL466" s="81" t="n">
        <v>133</v>
      </c>
      <c r="AM466" s="81" t="n">
        <v>131</v>
      </c>
      <c r="AN466" s="81" t="n">
        <v>113</v>
      </c>
      <c r="AO466" s="81" t="n">
        <v>160</v>
      </c>
      <c r="AP466" s="81" t="n">
        <v>148</v>
      </c>
      <c r="AQ466" s="81" t="n">
        <v>147</v>
      </c>
      <c r="AR466" s="81" t="n">
        <v>149</v>
      </c>
      <c r="AS466" s="81" t="n">
        <v>187</v>
      </c>
      <c r="AT466" s="81" t="n">
        <v>180</v>
      </c>
      <c r="AU466" s="81" t="n">
        <v>175</v>
      </c>
      <c r="AV466" s="81" t="n">
        <v>174</v>
      </c>
      <c r="AW466" s="81" t="n">
        <v>239</v>
      </c>
      <c r="AX466" s="81" t="n">
        <v>218</v>
      </c>
      <c r="AY466" s="81" t="n">
        <v>206</v>
      </c>
      <c r="AZ466" s="81" t="n">
        <v>216</v>
      </c>
      <c r="BA466" s="81" t="n">
        <v>289</v>
      </c>
      <c r="BB466" s="81" t="n">
        <v>260</v>
      </c>
      <c r="BC466" s="81" t="n">
        <v>239</v>
      </c>
      <c r="BD466" s="81" t="n">
        <v>219</v>
      </c>
      <c r="BE466" s="81" t="n">
        <v>289</v>
      </c>
      <c r="BF466" s="81" t="n"/>
      <c r="BG466" s="81" t="n"/>
      <c r="BH466" s="81" t="n"/>
      <c r="BI466" s="81" t="n"/>
      <c r="BJ466" s="81" t="n"/>
      <c r="BK466" s="81" t="n"/>
      <c r="BM466" s="81" t="n">
        <v>3</v>
      </c>
      <c r="BN466" s="81" t="n">
        <v>4</v>
      </c>
      <c r="BO466" s="81" t="n">
        <v>2</v>
      </c>
      <c r="BP466" s="81" t="n">
        <v>2</v>
      </c>
      <c r="BQ466" s="64">
        <f>+SUM(H466:K466)</f>
        <v/>
      </c>
      <c r="BR466" s="64">
        <f>+SUM(L466:O466)</f>
        <v/>
      </c>
      <c r="BS466" s="64">
        <f>+SUM(P466:S466)</f>
        <v/>
      </c>
      <c r="BT466" s="64">
        <f>+SUM(T466:W466)</f>
        <v/>
      </c>
      <c r="BU466" s="64">
        <f>+SUM(X466:AA466)</f>
        <v/>
      </c>
      <c r="BV466" s="64">
        <f>+SUM(AB466:AE466)</f>
        <v/>
      </c>
      <c r="BW466" s="64">
        <f>+SUM(AF466:AI466)</f>
        <v/>
      </c>
      <c r="BX466" s="64">
        <f>+SUM(AJ466:AM466)</f>
        <v/>
      </c>
      <c r="BY466" s="64">
        <f>+SUM(AN466:AQ466)</f>
        <v/>
      </c>
      <c r="BZ466" s="64">
        <f>+SUM(AR466:AU466)</f>
        <v/>
      </c>
      <c r="CA466" s="64">
        <f>+SUM(AV466:AY466)</f>
        <v/>
      </c>
      <c r="CB466" s="64">
        <f>+SUM(AZ466:BC466)</f>
        <v/>
      </c>
      <c r="CC466" s="64">
        <f>+SUM(BD466:BG466)</f>
        <v/>
      </c>
      <c r="CD466" s="64" t="n"/>
    </row>
    <row r="467" ht="13.5" customHeight="1">
      <c r="B467" t="inlineStr">
        <is>
          <t>General and administrative</t>
        </is>
      </c>
      <c r="D467" s="82" t="n">
        <v>3</v>
      </c>
      <c r="E467" s="82" t="n">
        <v>2</v>
      </c>
      <c r="F467" s="82" t="n">
        <v>2</v>
      </c>
      <c r="G467" s="82" t="n">
        <v>2</v>
      </c>
      <c r="H467" s="82" t="n">
        <v>3</v>
      </c>
      <c r="I467" s="82" t="n">
        <v>15</v>
      </c>
      <c r="J467" s="82" t="n">
        <v>21</v>
      </c>
      <c r="K467" s="82" t="n">
        <v>18</v>
      </c>
      <c r="L467" s="82" t="n">
        <v>19</v>
      </c>
      <c r="M467" s="82" t="n">
        <v>263</v>
      </c>
      <c r="N467" s="82" t="n">
        <v>29</v>
      </c>
      <c r="O467" s="82" t="n">
        <v>24</v>
      </c>
      <c r="P467" s="82" t="n">
        <v>21</v>
      </c>
      <c r="Q467" s="82" t="n">
        <v>29</v>
      </c>
      <c r="R467" s="82" t="n">
        <v>29</v>
      </c>
      <c r="S467" s="82" t="n">
        <v>48</v>
      </c>
      <c r="T467" s="82" t="n">
        <v>38</v>
      </c>
      <c r="U467" s="82" t="n">
        <v>29</v>
      </c>
      <c r="V467" s="82" t="n">
        <v>41</v>
      </c>
      <c r="W467" s="82" t="n">
        <v>90</v>
      </c>
      <c r="X467" s="82" t="n">
        <v>48</v>
      </c>
      <c r="Y467" s="82" t="n">
        <v>57</v>
      </c>
      <c r="Z467" s="82" t="n">
        <v>56</v>
      </c>
      <c r="AA467" s="82" t="n">
        <v>57</v>
      </c>
      <c r="AB467" s="82" t="n">
        <v>56</v>
      </c>
      <c r="AC467" s="82" t="n">
        <v>62</v>
      </c>
      <c r="AD467" s="82" t="n">
        <v>63</v>
      </c>
      <c r="AE467" s="82" t="n">
        <v>62</v>
      </c>
      <c r="AF467" s="82" t="n">
        <v>67</v>
      </c>
      <c r="AG467" s="82" t="n">
        <v>78</v>
      </c>
      <c r="AH467" s="82" t="n">
        <v>73</v>
      </c>
      <c r="AI467" s="82" t="n">
        <v>71</v>
      </c>
      <c r="AJ467" s="82" t="n">
        <v>72</v>
      </c>
      <c r="AK467" s="82" t="n">
        <v>92</v>
      </c>
      <c r="AL467" s="82" t="n">
        <v>87</v>
      </c>
      <c r="AM467" s="82" t="n">
        <v>84</v>
      </c>
      <c r="AN467" s="82" t="n">
        <v>87</v>
      </c>
      <c r="AO467" s="82" t="n">
        <v>107</v>
      </c>
      <c r="AP467" s="82" t="n">
        <v>103</v>
      </c>
      <c r="AQ467" s="82" t="n">
        <v>105</v>
      </c>
      <c r="AR467" s="82" t="n">
        <v>93</v>
      </c>
      <c r="AS467" s="82" t="n">
        <v>130</v>
      </c>
      <c r="AT467" s="82" t="n">
        <v>129</v>
      </c>
      <c r="AU467" s="82" t="n">
        <v>128</v>
      </c>
      <c r="AV467" s="82" t="n">
        <v>130</v>
      </c>
      <c r="AW467" s="82" t="n">
        <v>179</v>
      </c>
      <c r="AX467" s="82" t="n">
        <v>165</v>
      </c>
      <c r="AY467" s="82" t="n">
        <v>169</v>
      </c>
      <c r="AZ467" s="82" t="n">
        <v>181</v>
      </c>
      <c r="BA467" s="82" t="n">
        <v>243</v>
      </c>
      <c r="BB467" s="82" t="n">
        <v>218</v>
      </c>
      <c r="BC467" s="82" t="n">
        <v>217</v>
      </c>
      <c r="BD467" s="82" t="n">
        <v>223</v>
      </c>
      <c r="BE467" s="82" t="n">
        <v>273</v>
      </c>
      <c r="BF467" s="82" t="n"/>
      <c r="BG467" s="82" t="n"/>
      <c r="BH467" s="82" t="n"/>
      <c r="BI467" s="82" t="n"/>
      <c r="BJ467" s="82" t="n"/>
      <c r="BK467" s="82" t="n"/>
      <c r="BM467" s="82" t="n">
        <v>13</v>
      </c>
      <c r="BN467" s="82" t="n">
        <v>19</v>
      </c>
      <c r="BO467" s="82" t="n">
        <v>19</v>
      </c>
      <c r="BP467" s="82" t="n">
        <v>9</v>
      </c>
      <c r="BQ467" s="65">
        <f>+SUM(H467:K467)</f>
        <v/>
      </c>
      <c r="BR467" s="65">
        <f>+SUM(L467:O467)</f>
        <v/>
      </c>
      <c r="BS467" s="65">
        <f>+SUM(P467:S467)</f>
        <v/>
      </c>
      <c r="BT467" s="65">
        <f>+SUM(T467:W467)</f>
        <v/>
      </c>
      <c r="BU467" s="65">
        <f>+SUM(X467:AA467)</f>
        <v/>
      </c>
      <c r="BV467" s="65">
        <f>+SUM(AB467:AE467)</f>
        <v/>
      </c>
      <c r="BW467" s="65">
        <f>+SUM(AF467:AI467)</f>
        <v/>
      </c>
      <c r="BX467" s="65">
        <f>+SUM(AJ467:AM467)</f>
        <v/>
      </c>
      <c r="BY467" s="65">
        <f>+SUM(AN467:AQ467)</f>
        <v/>
      </c>
      <c r="BZ467" s="65">
        <f>+SUM(AR467:AU467)</f>
        <v/>
      </c>
      <c r="CA467" s="65">
        <f>+SUM(AV467:AY467)</f>
        <v/>
      </c>
      <c r="CB467" s="65">
        <f>+SUM(AZ467:BC467)</f>
        <v/>
      </c>
      <c r="CC467" s="65">
        <f>+SUM(BD467:BG467)</f>
        <v/>
      </c>
      <c r="CD467" s="65" t="n"/>
    </row>
    <row r="468">
      <c r="B468" s="70" t="inlineStr">
        <is>
          <t>Total share-based compensation</t>
        </is>
      </c>
      <c r="D468" s="64">
        <f>SUM(D464:D467)</f>
        <v/>
      </c>
      <c r="E468" s="64">
        <f>SUM(E464:E467)</f>
        <v/>
      </c>
      <c r="F468" s="64">
        <f>SUM(F464:F467)</f>
        <v/>
      </c>
      <c r="G468" s="64">
        <f>SUM(G464:G467)</f>
        <v/>
      </c>
      <c r="H468" s="64">
        <f>SUM(H464:H467)</f>
        <v/>
      </c>
      <c r="I468" s="64">
        <f>SUM(I464:I467)</f>
        <v/>
      </c>
      <c r="J468" s="64">
        <f>SUM(J464:J467)</f>
        <v/>
      </c>
      <c r="K468" s="64">
        <f>SUM(K464:K467)</f>
        <v/>
      </c>
      <c r="L468" s="64">
        <f>SUM(L464:L467)</f>
        <v/>
      </c>
      <c r="M468" s="64">
        <f>SUM(M464:M467)</f>
        <v/>
      </c>
      <c r="N468" s="64">
        <f>SUM(N464:N467)</f>
        <v/>
      </c>
      <c r="O468" s="64">
        <f>SUM(O464:O467)</f>
        <v/>
      </c>
      <c r="P468" s="64">
        <f>SUM(P464:P467)</f>
        <v/>
      </c>
      <c r="Q468" s="64">
        <f>SUM(Q464:Q467)</f>
        <v/>
      </c>
      <c r="R468" s="64">
        <f>SUM(R464:R467)</f>
        <v/>
      </c>
      <c r="S468" s="64">
        <f>SUM(S464:S467)</f>
        <v/>
      </c>
      <c r="T468" s="64">
        <f>SUM(T464:T467)</f>
        <v/>
      </c>
      <c r="U468" s="64">
        <f>SUM(U464:U467)</f>
        <v/>
      </c>
      <c r="V468" s="64">
        <f>SUM(V464:V467)</f>
        <v/>
      </c>
      <c r="W468" s="64">
        <f>SUM(W464:W467)</f>
        <v/>
      </c>
      <c r="X468" s="64">
        <f>SUM(X464:X467)</f>
        <v/>
      </c>
      <c r="Y468" s="64">
        <f>SUM(Y464:Y467)</f>
        <v/>
      </c>
      <c r="Z468" s="64">
        <f>SUM(Z464:Z467)</f>
        <v/>
      </c>
      <c r="AA468" s="64">
        <f>SUM(AA464:AA467)</f>
        <v/>
      </c>
      <c r="AB468" s="64">
        <f>SUM(AB464:AB467)</f>
        <v/>
      </c>
      <c r="AC468" s="64">
        <f>SUM(AC464:AC467)</f>
        <v/>
      </c>
      <c r="AD468" s="64">
        <f>SUM(AD464:AD467)</f>
        <v/>
      </c>
      <c r="AE468" s="64">
        <f>SUM(AE464:AE467)</f>
        <v/>
      </c>
      <c r="AF468" s="64">
        <f>SUM(AF464:AF467)</f>
        <v/>
      </c>
      <c r="AG468" s="64">
        <f>SUM(AG464:AG467)</f>
        <v/>
      </c>
      <c r="AH468" s="64">
        <f>SUM(AH464:AH467)</f>
        <v/>
      </c>
      <c r="AI468" s="64">
        <f>SUM(AI464:AI467)</f>
        <v/>
      </c>
      <c r="AJ468" s="64">
        <f>SUM(AJ464:AJ467)</f>
        <v/>
      </c>
      <c r="AK468" s="64">
        <f>SUM(AK464:AK467)</f>
        <v/>
      </c>
      <c r="AL468" s="64">
        <f>SUM(AL464:AL467)</f>
        <v/>
      </c>
      <c r="AM468" s="64">
        <f>SUM(AM464:AM467)</f>
        <v/>
      </c>
      <c r="AN468" s="64">
        <f>SUM(AN464:AN467)</f>
        <v/>
      </c>
      <c r="AO468" s="64">
        <f>SUM(AO464:AO467)</f>
        <v/>
      </c>
      <c r="AP468" s="64">
        <f>SUM(AP464:AP467)</f>
        <v/>
      </c>
      <c r="AQ468" s="64">
        <f>SUM(AQ464:AQ467)</f>
        <v/>
      </c>
      <c r="AR468" s="64">
        <f>SUM(AR464:AR467)</f>
        <v/>
      </c>
      <c r="AS468" s="64">
        <f>SUM(AS464:AS467)</f>
        <v/>
      </c>
      <c r="AT468" s="64">
        <f>SUM(AT464:AT467)</f>
        <v/>
      </c>
      <c r="AU468" s="64">
        <f>SUM(AU464:AU467)</f>
        <v/>
      </c>
      <c r="AV468" s="64">
        <f>SUM(AV464:AV467)</f>
        <v/>
      </c>
      <c r="AW468" s="64">
        <f>SUM(AW464:AW467)</f>
        <v/>
      </c>
      <c r="AX468" s="64">
        <f>SUM(AX464:AX467)</f>
        <v/>
      </c>
      <c r="AY468" s="64">
        <f>SUM(AY464:AY467)</f>
        <v/>
      </c>
      <c r="AZ468" s="64">
        <f>SUM(AZ464:AZ467)</f>
        <v/>
      </c>
      <c r="BA468" s="64">
        <f>SUM(BA464:BA467)</f>
        <v/>
      </c>
      <c r="BB468" s="64">
        <f>SUM(BB464:BB467)</f>
        <v/>
      </c>
      <c r="BC468" s="64">
        <f>SUM(BC464:BC467)</f>
        <v/>
      </c>
      <c r="BD468" s="64">
        <f>SUM(BD464:BD467)</f>
        <v/>
      </c>
      <c r="BE468" s="64">
        <f>SUM(BE464:BE467)</f>
        <v/>
      </c>
      <c r="BF468" s="64">
        <f>+BF510</f>
        <v/>
      </c>
      <c r="BG468" s="64">
        <f>+BG510</f>
        <v/>
      </c>
      <c r="BH468" s="64">
        <f>+BH510</f>
        <v/>
      </c>
      <c r="BI468" s="64">
        <f>+BI510</f>
        <v/>
      </c>
      <c r="BJ468" s="64" t="n"/>
      <c r="BK468" s="64" t="n"/>
      <c r="BM468" s="64">
        <f>SUM(BM464:BM467)</f>
        <v/>
      </c>
      <c r="BN468" s="64">
        <f>SUM(BN464:BN467)</f>
        <v/>
      </c>
      <c r="BO468" s="64">
        <f>SUM(BO464:BO467)</f>
        <v/>
      </c>
      <c r="BP468" s="64">
        <f>SUM(BP464:BP467)</f>
        <v/>
      </c>
      <c r="BQ468" s="64">
        <f>SUM(BQ464:BQ467)</f>
        <v/>
      </c>
      <c r="BR468" s="64">
        <f>SUM(BR464:BR467)</f>
        <v/>
      </c>
      <c r="BS468" s="64">
        <f>SUM(BS464:BS467)</f>
        <v/>
      </c>
      <c r="BT468" s="64">
        <f>SUM(BT464:BT467)</f>
        <v/>
      </c>
      <c r="BU468" s="64">
        <f>SUM(BU464:BU467)</f>
        <v/>
      </c>
      <c r="BV468" s="64">
        <f>SUM(BV464:BV467)</f>
        <v/>
      </c>
      <c r="BW468" s="64">
        <f>SUM(BW464:BW467)</f>
        <v/>
      </c>
      <c r="BX468" s="64">
        <f>SUM(BX464:BX467)</f>
        <v/>
      </c>
      <c r="BY468" s="64">
        <f>+SUM(AN468:AQ468)</f>
        <v/>
      </c>
      <c r="BZ468" s="64">
        <f>+SUM(AR468:AU468)</f>
        <v/>
      </c>
      <c r="CA468" s="64">
        <f>+SUM(AV468:AY468)</f>
        <v/>
      </c>
      <c r="CB468" s="64">
        <f>+SUM(AZ468:BC468)</f>
        <v/>
      </c>
      <c r="CC468" s="64">
        <f>+SUM(BD468:BG468)</f>
        <v/>
      </c>
      <c r="CD468" s="64" t="n"/>
    </row>
    <row r="469" customFormat="1" s="76">
      <c r="B469" s="101" t="inlineStr">
        <is>
          <t>% of Revenue</t>
        </is>
      </c>
      <c r="C469" s="306" t="n"/>
      <c r="D469" s="306">
        <f>+D468/D$404</f>
        <v/>
      </c>
      <c r="E469" s="306">
        <f>+E468/E$404</f>
        <v/>
      </c>
      <c r="F469" s="306">
        <f>+F468/F$404</f>
        <v/>
      </c>
      <c r="G469" s="306">
        <f>+G468/G$404</f>
        <v/>
      </c>
      <c r="H469" s="306">
        <f>+H468/H$404</f>
        <v/>
      </c>
      <c r="I469" s="306">
        <f>+I468/I$404</f>
        <v/>
      </c>
      <c r="J469" s="306">
        <f>+J468/J$404</f>
        <v/>
      </c>
      <c r="K469" s="306">
        <f>+K468/K$404</f>
        <v/>
      </c>
      <c r="L469" s="306">
        <f>+L468/L$404</f>
        <v/>
      </c>
      <c r="M469" s="306">
        <f>+M468/M$404</f>
        <v/>
      </c>
      <c r="N469" s="306">
        <f>+N468/N$404</f>
        <v/>
      </c>
      <c r="O469" s="306">
        <f>+O468/O$404</f>
        <v/>
      </c>
      <c r="P469" s="306">
        <f>+P468/P$404</f>
        <v/>
      </c>
      <c r="Q469" s="306">
        <f>+Q468/Q$404</f>
        <v/>
      </c>
      <c r="R469" s="306">
        <f>+R468/R$404</f>
        <v/>
      </c>
      <c r="S469" s="306">
        <f>+S468/S$404</f>
        <v/>
      </c>
      <c r="T469" s="306">
        <f>+T468/T$404</f>
        <v/>
      </c>
      <c r="U469" s="306">
        <f>+U468/U$404</f>
        <v/>
      </c>
      <c r="V469" s="306">
        <f>+V468/V$404</f>
        <v/>
      </c>
      <c r="W469" s="306">
        <f>+W468/W$404</f>
        <v/>
      </c>
      <c r="X469" s="306">
        <f>+X468/X$404</f>
        <v/>
      </c>
      <c r="Y469" s="306">
        <f>+Y468/Y$404</f>
        <v/>
      </c>
      <c r="Z469" s="306">
        <f>+Z468/Z$404</f>
        <v/>
      </c>
      <c r="AA469" s="306">
        <f>+AA468/AA$404</f>
        <v/>
      </c>
      <c r="AB469" s="306">
        <f>+AB468/AB$404</f>
        <v/>
      </c>
      <c r="AC469" s="306">
        <f>+AC468/AC$404</f>
        <v/>
      </c>
      <c r="AD469" s="306">
        <f>+AD468/AD$404</f>
        <v/>
      </c>
      <c r="AE469" s="306">
        <f>+AE468/AE$404</f>
        <v/>
      </c>
      <c r="AF469" s="306">
        <f>+AF468/AF$404</f>
        <v/>
      </c>
      <c r="AG469" s="306">
        <f>+AG468/AG$404</f>
        <v/>
      </c>
      <c r="AH469" s="306">
        <f>+AH468/AH$404</f>
        <v/>
      </c>
      <c r="AI469" s="306">
        <f>+AI468/AI$404</f>
        <v/>
      </c>
      <c r="AJ469" s="306">
        <f>+AJ468/AJ$404</f>
        <v/>
      </c>
      <c r="AK469" s="306">
        <f>+AK468/AK$404</f>
        <v/>
      </c>
      <c r="AL469" s="306">
        <f>+AL468/AL$404</f>
        <v/>
      </c>
      <c r="AM469" s="306">
        <f>+AM468/AM$404</f>
        <v/>
      </c>
      <c r="AN469" s="306">
        <f>+AN468/AN$404</f>
        <v/>
      </c>
      <c r="AO469" s="306">
        <f>+AO468/AO$404</f>
        <v/>
      </c>
      <c r="AP469" s="306">
        <f>+AP468/AP$404</f>
        <v/>
      </c>
      <c r="AQ469" s="306">
        <f>+AQ468/AQ$404</f>
        <v/>
      </c>
      <c r="AR469" s="306">
        <f>+AR468/AR$404</f>
        <v/>
      </c>
      <c r="AS469" s="306">
        <f>+AS468/AS$404</f>
        <v/>
      </c>
      <c r="AT469" s="306">
        <f>+AT468/AT$404</f>
        <v/>
      </c>
      <c r="AU469" s="306">
        <f>+AU468/AU$404</f>
        <v/>
      </c>
      <c r="AV469" s="306">
        <f>+AV468/AV$404</f>
        <v/>
      </c>
      <c r="AW469" s="306">
        <f>+AW468/AW$404</f>
        <v/>
      </c>
      <c r="AX469" s="306">
        <f>+AX468/AX$404</f>
        <v/>
      </c>
      <c r="AY469" s="306">
        <f>+AY468/AY$404</f>
        <v/>
      </c>
      <c r="AZ469" s="306">
        <f>+AZ468/AZ$404</f>
        <v/>
      </c>
      <c r="BA469" s="306">
        <f>+BA468/BA$404</f>
        <v/>
      </c>
      <c r="BB469" s="306">
        <f>+BB468/BB$404</f>
        <v/>
      </c>
      <c r="BC469" s="306">
        <f>+BC468/BC$404</f>
        <v/>
      </c>
      <c r="BD469" s="306">
        <f>+BD468/BD$404</f>
        <v/>
      </c>
      <c r="BE469" s="306">
        <f>+BE468/BE$404</f>
        <v/>
      </c>
      <c r="BF469" s="306">
        <f>+BF468/BF$404</f>
        <v/>
      </c>
      <c r="BG469" s="306">
        <f>+BG468/BG$404</f>
        <v/>
      </c>
      <c r="BH469" s="306">
        <f>+BH468/BH$404</f>
        <v/>
      </c>
      <c r="BI469" s="306">
        <f>+BI468/BI$404</f>
        <v/>
      </c>
      <c r="BJ469" s="306" t="n"/>
      <c r="BK469" s="306" t="n"/>
      <c r="BL469" s="306" t="n"/>
      <c r="BM469" s="306">
        <f>+BM468/BM$404</f>
        <v/>
      </c>
      <c r="BN469" s="306">
        <f>+BN468/BN$404</f>
        <v/>
      </c>
      <c r="BO469" s="306">
        <f>+BO468/BO$404</f>
        <v/>
      </c>
      <c r="BP469" s="306">
        <f>+BP468/BP$404</f>
        <v/>
      </c>
      <c r="BQ469" s="306">
        <f>+BQ468/BQ$404</f>
        <v/>
      </c>
      <c r="BR469" s="306">
        <f>+BR468/BR$404</f>
        <v/>
      </c>
      <c r="BS469" s="306">
        <f>+BS468/BS$404</f>
        <v/>
      </c>
      <c r="BT469" s="306">
        <f>+BT468/BT$404</f>
        <v/>
      </c>
      <c r="BU469" s="306">
        <f>+BU468/BU$404</f>
        <v/>
      </c>
      <c r="BV469" s="306">
        <f>+BV468/BV$404</f>
        <v/>
      </c>
      <c r="BW469" s="306">
        <f>+BW468/BW$404</f>
        <v/>
      </c>
      <c r="BX469" s="306">
        <f>+BX468/BX$404</f>
        <v/>
      </c>
      <c r="BY469" s="306">
        <f>+BY468/BY$404</f>
        <v/>
      </c>
      <c r="BZ469" s="306">
        <f>+BZ468/BZ$404</f>
        <v/>
      </c>
      <c r="CA469" s="306">
        <f>+CA468/CA$404</f>
        <v/>
      </c>
      <c r="CB469" s="306">
        <f>+CB468/CB$404</f>
        <v/>
      </c>
      <c r="CC469" s="306">
        <f>+CC468/CC$404</f>
        <v/>
      </c>
      <c r="CD469" s="306" t="n"/>
    </row>
    <row r="471">
      <c r="B471" s="54" t="inlineStr">
        <is>
          <t>Payroll Taxes Related to Share-Based Compensation</t>
        </is>
      </c>
    </row>
    <row r="472">
      <c r="B472" t="inlineStr">
        <is>
          <t>Cost of revenue</t>
        </is>
      </c>
      <c r="D472" s="81" t="n">
        <v>0</v>
      </c>
      <c r="E472" s="81" t="n">
        <v>0</v>
      </c>
      <c r="F472" s="81" t="n">
        <v>0</v>
      </c>
      <c r="G472" s="81" t="n">
        <v>0</v>
      </c>
      <c r="H472" s="81" t="n">
        <v>0</v>
      </c>
      <c r="I472" s="81" t="n">
        <v>1</v>
      </c>
      <c r="J472" s="81" t="n">
        <v>0</v>
      </c>
      <c r="K472" s="81" t="n">
        <v>0</v>
      </c>
      <c r="L472" s="81" t="n">
        <v>0</v>
      </c>
      <c r="M472" s="81" t="n">
        <v>6</v>
      </c>
      <c r="N472" s="81" t="n">
        <v>-3</v>
      </c>
      <c r="O472" s="81" t="n">
        <v>2</v>
      </c>
      <c r="P472" s="81" t="n">
        <v>1</v>
      </c>
      <c r="Q472" s="81" t="n">
        <v>0</v>
      </c>
      <c r="R472" s="81" t="n">
        <v>0</v>
      </c>
      <c r="S472" s="81" t="n">
        <v>0</v>
      </c>
      <c r="T472" s="81" t="n">
        <v>2</v>
      </c>
      <c r="U472" s="81" t="n">
        <v>0</v>
      </c>
      <c r="V472" s="81" t="n">
        <v>1</v>
      </c>
      <c r="W472" s="81" t="n">
        <v>6</v>
      </c>
      <c r="X472" s="81" t="n">
        <v>1</v>
      </c>
      <c r="Y472" s="81" t="n">
        <v>1</v>
      </c>
      <c r="Z472" s="81" t="n">
        <v>0</v>
      </c>
      <c r="AA472" s="81" t="n">
        <v>0</v>
      </c>
      <c r="AB472" s="81" t="n">
        <v>2</v>
      </c>
      <c r="AC472" s="81" t="n">
        <v>1</v>
      </c>
      <c r="AD472" s="81" t="n">
        <v>1</v>
      </c>
      <c r="AE472" s="81" t="n">
        <v>0</v>
      </c>
      <c r="AF472" s="81" t="n">
        <v>0</v>
      </c>
      <c r="AG472" s="81" t="n">
        <v>0</v>
      </c>
      <c r="AH472" s="81" t="n">
        <v>0</v>
      </c>
      <c r="AI472" s="81" t="n">
        <v>0</v>
      </c>
      <c r="AJ472" s="81" t="n">
        <v>0</v>
      </c>
      <c r="AK472" s="81" t="n">
        <v>0</v>
      </c>
      <c r="AL472" s="81" t="n">
        <v>0</v>
      </c>
      <c r="AM472" s="81" t="n">
        <v>0</v>
      </c>
      <c r="AN472" s="81" t="n">
        <v>0</v>
      </c>
      <c r="AO472" s="81" t="n">
        <v>0</v>
      </c>
      <c r="AP472" s="81" t="n">
        <v>0</v>
      </c>
      <c r="AQ472" s="81" t="n">
        <v>0</v>
      </c>
      <c r="AR472" s="81" t="n">
        <v>0</v>
      </c>
      <c r="AS472" s="81" t="n">
        <v>0</v>
      </c>
      <c r="AT472" s="81" t="n">
        <v>0</v>
      </c>
      <c r="AU472" s="81" t="n">
        <v>0</v>
      </c>
      <c r="AV472" s="81" t="n">
        <v>0</v>
      </c>
      <c r="AW472" s="81" t="n">
        <v>0</v>
      </c>
      <c r="AX472" s="81" t="n">
        <v>0</v>
      </c>
      <c r="AY472" s="81" t="n">
        <v>0</v>
      </c>
      <c r="AZ472" s="81" t="n">
        <v>0</v>
      </c>
      <c r="BA472" s="81" t="n">
        <v>0</v>
      </c>
      <c r="BB472" s="81" t="n">
        <v>0</v>
      </c>
      <c r="BC472" s="81" t="n">
        <v>0</v>
      </c>
      <c r="BD472" s="81" t="n">
        <v>0</v>
      </c>
      <c r="BE472" s="81" t="n">
        <v>0</v>
      </c>
      <c r="BF472" s="81" t="n">
        <v>0</v>
      </c>
      <c r="BG472" s="81" t="n">
        <v>0</v>
      </c>
      <c r="BH472" s="81" t="n">
        <v>0</v>
      </c>
      <c r="BI472" s="81" t="n">
        <v>0</v>
      </c>
      <c r="BJ472" s="81" t="n"/>
      <c r="BK472" s="81" t="n"/>
      <c r="BM472" s="81" t="n">
        <v>0</v>
      </c>
      <c r="BN472" s="81" t="n">
        <v>0</v>
      </c>
      <c r="BO472" s="81" t="n">
        <v>0</v>
      </c>
      <c r="BP472" s="81" t="n">
        <v>0</v>
      </c>
      <c r="BQ472" s="64">
        <f>+SUM(H472:K472)</f>
        <v/>
      </c>
      <c r="BR472" s="64">
        <f>+SUM(L472:O472)</f>
        <v/>
      </c>
      <c r="BS472" s="64">
        <f>+SUM(P472:S472)</f>
        <v/>
      </c>
      <c r="BT472" s="64">
        <f>+SUM(T472:W472)</f>
        <v/>
      </c>
      <c r="BU472" s="64">
        <f>+SUM(X472:AA472)</f>
        <v/>
      </c>
      <c r="BV472" s="64">
        <f>+SUM(AB472:AE472)</f>
        <v/>
      </c>
      <c r="BW472" s="64">
        <f>+SUM(AF472:AI472)</f>
        <v/>
      </c>
      <c r="BX472" s="64">
        <f>+SUM(AJ472:AM472)</f>
        <v/>
      </c>
      <c r="BY472" s="64">
        <f>+SUM(AN472:AQ472)</f>
        <v/>
      </c>
      <c r="BZ472" s="64">
        <f>+SUM(AR472:AU472)</f>
        <v/>
      </c>
      <c r="CA472" s="64">
        <f>+SUM(AV472:AY472)</f>
        <v/>
      </c>
      <c r="CB472" s="64">
        <f>+SUM(AZ472:BC472)</f>
        <v/>
      </c>
      <c r="CC472" s="64">
        <f>+SUM(BD472:BG472)</f>
        <v/>
      </c>
      <c r="CD472" s="64" t="n"/>
    </row>
    <row r="473">
      <c r="B473" t="inlineStr">
        <is>
          <t>Research and development</t>
        </is>
      </c>
      <c r="D473" s="81" t="n">
        <v>0</v>
      </c>
      <c r="E473" s="81" t="n">
        <v>0</v>
      </c>
      <c r="F473" s="81" t="n">
        <v>0</v>
      </c>
      <c r="G473" s="81" t="n">
        <v>0</v>
      </c>
      <c r="H473" s="81" t="n">
        <v>1</v>
      </c>
      <c r="I473" s="81" t="n">
        <v>1</v>
      </c>
      <c r="J473" s="81" t="n">
        <v>0</v>
      </c>
      <c r="K473" s="81" t="n">
        <v>0</v>
      </c>
      <c r="L473" s="81" t="n">
        <v>1</v>
      </c>
      <c r="M473" s="81" t="n">
        <v>48</v>
      </c>
      <c r="N473" s="81" t="n">
        <v>-12</v>
      </c>
      <c r="O473" s="81" t="n">
        <v>16</v>
      </c>
      <c r="P473" s="81" t="n">
        <v>11</v>
      </c>
      <c r="Q473" s="81" t="n">
        <v>7</v>
      </c>
      <c r="R473" s="81" t="n">
        <v>8</v>
      </c>
      <c r="S473" s="81" t="n">
        <v>4</v>
      </c>
      <c r="T473" s="81" t="n">
        <v>15</v>
      </c>
      <c r="U473" s="81" t="n">
        <v>6</v>
      </c>
      <c r="V473" s="81" t="n">
        <v>6</v>
      </c>
      <c r="W473" s="81" t="n">
        <v>2</v>
      </c>
      <c r="X473" s="81" t="n">
        <v>17</v>
      </c>
      <c r="Y473" s="81" t="n">
        <v>7</v>
      </c>
      <c r="Z473" s="81" t="n">
        <v>10</v>
      </c>
      <c r="AA473" s="81" t="n">
        <v>22</v>
      </c>
      <c r="AB473" s="81" t="n">
        <v>29</v>
      </c>
      <c r="AC473" s="81" t="n">
        <v>14</v>
      </c>
      <c r="AD473" s="81" t="n">
        <v>14</v>
      </c>
      <c r="AE473" s="81" t="n">
        <v>0</v>
      </c>
      <c r="AF473" s="81" t="n">
        <v>0</v>
      </c>
      <c r="AG473" s="81" t="n">
        <v>0</v>
      </c>
      <c r="AH473" s="81" t="n">
        <v>0</v>
      </c>
      <c r="AI473" s="81" t="n">
        <v>0</v>
      </c>
      <c r="AJ473" s="81" t="n">
        <v>0</v>
      </c>
      <c r="AK473" s="81" t="n">
        <v>0</v>
      </c>
      <c r="AL473" s="81" t="n">
        <v>0</v>
      </c>
      <c r="AM473" s="81" t="n">
        <v>0</v>
      </c>
      <c r="AN473" s="81" t="n">
        <v>0</v>
      </c>
      <c r="AO473" s="81" t="n">
        <v>0</v>
      </c>
      <c r="AP473" s="81" t="n">
        <v>0</v>
      </c>
      <c r="AQ473" s="81" t="n">
        <v>0</v>
      </c>
      <c r="AR473" s="81" t="n">
        <v>0</v>
      </c>
      <c r="AS473" s="81" t="n">
        <v>0</v>
      </c>
      <c r="AT473" s="81" t="n">
        <v>0</v>
      </c>
      <c r="AU473" s="81" t="n">
        <v>0</v>
      </c>
      <c r="AV473" s="81" t="n">
        <v>0</v>
      </c>
      <c r="AW473" s="81" t="n">
        <v>0</v>
      </c>
      <c r="AX473" s="81" t="n">
        <v>0</v>
      </c>
      <c r="AY473" s="81" t="n">
        <v>0</v>
      </c>
      <c r="AZ473" s="81" t="n">
        <v>0</v>
      </c>
      <c r="BA473" s="81" t="n">
        <v>0</v>
      </c>
      <c r="BB473" s="81" t="n">
        <v>0</v>
      </c>
      <c r="BC473" s="81" t="n">
        <v>0</v>
      </c>
      <c r="BD473" s="81" t="n">
        <v>0</v>
      </c>
      <c r="BE473" s="81" t="n">
        <v>0</v>
      </c>
      <c r="BF473" s="81" t="n">
        <v>0</v>
      </c>
      <c r="BG473" s="81" t="n">
        <v>0</v>
      </c>
      <c r="BH473" s="81" t="n">
        <v>0</v>
      </c>
      <c r="BI473" s="81" t="n">
        <v>0</v>
      </c>
      <c r="BJ473" s="81" t="n"/>
      <c r="BK473" s="81" t="n"/>
      <c r="BM473" s="81" t="n">
        <v>0</v>
      </c>
      <c r="BN473" s="81" t="n">
        <v>0</v>
      </c>
      <c r="BO473" s="81" t="n">
        <v>0</v>
      </c>
      <c r="BP473" s="81" t="n">
        <v>0</v>
      </c>
      <c r="BQ473" s="64">
        <f>+SUM(H473:K473)</f>
        <v/>
      </c>
      <c r="BR473" s="64">
        <f>+SUM(L473:O473)</f>
        <v/>
      </c>
      <c r="BS473" s="64">
        <f>+SUM(P473:S473)</f>
        <v/>
      </c>
      <c r="BT473" s="64">
        <f>+SUM(T473:W473)</f>
        <v/>
      </c>
      <c r="BU473" s="64">
        <f>+SUM(X473:AA473)</f>
        <v/>
      </c>
      <c r="BV473" s="64">
        <f>+SUM(AB473:AE473)</f>
        <v/>
      </c>
      <c r="BW473" s="64">
        <f>+SUM(AF473:AI473)</f>
        <v/>
      </c>
      <c r="BX473" s="64">
        <f>+SUM(AJ473:AM473)</f>
        <v/>
      </c>
      <c r="BY473" s="64">
        <f>+SUM(AN473:AQ473)</f>
        <v/>
      </c>
      <c r="BZ473" s="64">
        <f>+SUM(AR473:AU473)</f>
        <v/>
      </c>
      <c r="CA473" s="64">
        <f>+SUM(AV473:AY473)</f>
        <v/>
      </c>
      <c r="CB473" s="64">
        <f>+SUM(AZ473:BC473)</f>
        <v/>
      </c>
      <c r="CC473" s="64">
        <f>+SUM(BD473:BG473)</f>
        <v/>
      </c>
      <c r="CD473" s="64" t="n"/>
    </row>
    <row r="474">
      <c r="B474" t="inlineStr">
        <is>
          <t>Marketing and sales</t>
        </is>
      </c>
      <c r="D474" s="81" t="n">
        <v>0</v>
      </c>
      <c r="E474" s="81" t="n">
        <v>0</v>
      </c>
      <c r="F474" s="81" t="n">
        <v>0</v>
      </c>
      <c r="G474" s="81" t="n">
        <v>0</v>
      </c>
      <c r="H474" s="81" t="n">
        <v>0</v>
      </c>
      <c r="I474" s="81" t="n">
        <v>4</v>
      </c>
      <c r="J474" s="81" t="n">
        <v>0</v>
      </c>
      <c r="K474" s="81" t="n">
        <v>0</v>
      </c>
      <c r="L474" s="81" t="n">
        <v>0</v>
      </c>
      <c r="M474" s="81" t="n">
        <v>25</v>
      </c>
      <c r="N474" s="81" t="n">
        <v>-9</v>
      </c>
      <c r="O474" s="81" t="n">
        <v>4</v>
      </c>
      <c r="P474" s="81" t="n">
        <v>4</v>
      </c>
      <c r="Q474" s="81" t="n">
        <v>1</v>
      </c>
      <c r="R474" s="81" t="n">
        <v>2</v>
      </c>
      <c r="S474" s="81" t="n">
        <v>1</v>
      </c>
      <c r="T474" s="81" t="n">
        <v>4</v>
      </c>
      <c r="U474" s="81" t="n">
        <v>2</v>
      </c>
      <c r="V474" s="81" t="n">
        <v>1</v>
      </c>
      <c r="W474" s="81" t="n">
        <v>5</v>
      </c>
      <c r="X474" s="81" t="n">
        <v>4</v>
      </c>
      <c r="Y474" s="81" t="n">
        <v>2</v>
      </c>
      <c r="Z474" s="81" t="n">
        <v>2</v>
      </c>
      <c r="AA474" s="81" t="n">
        <v>2</v>
      </c>
      <c r="AB474" s="81" t="n">
        <v>5</v>
      </c>
      <c r="AC474" s="81" t="n">
        <v>2</v>
      </c>
      <c r="AD474" s="81" t="n">
        <v>2</v>
      </c>
      <c r="AE474" s="81" t="n">
        <v>0</v>
      </c>
      <c r="AF474" s="81" t="n">
        <v>0</v>
      </c>
      <c r="AG474" s="81" t="n">
        <v>0</v>
      </c>
      <c r="AH474" s="81" t="n">
        <v>0</v>
      </c>
      <c r="AI474" s="81" t="n">
        <v>0</v>
      </c>
      <c r="AJ474" s="81" t="n">
        <v>0</v>
      </c>
      <c r="AK474" s="81" t="n">
        <v>0</v>
      </c>
      <c r="AL474" s="81" t="n">
        <v>0</v>
      </c>
      <c r="AM474" s="81" t="n">
        <v>0</v>
      </c>
      <c r="AN474" s="81" t="n">
        <v>0</v>
      </c>
      <c r="AO474" s="81" t="n">
        <v>0</v>
      </c>
      <c r="AP474" s="81" t="n">
        <v>0</v>
      </c>
      <c r="AQ474" s="81" t="n">
        <v>0</v>
      </c>
      <c r="AR474" s="81" t="n">
        <v>0</v>
      </c>
      <c r="AS474" s="81" t="n">
        <v>0</v>
      </c>
      <c r="AT474" s="81" t="n">
        <v>0</v>
      </c>
      <c r="AU474" s="81" t="n">
        <v>0</v>
      </c>
      <c r="AV474" s="81" t="n">
        <v>0</v>
      </c>
      <c r="AW474" s="81" t="n">
        <v>0</v>
      </c>
      <c r="AX474" s="81" t="n">
        <v>0</v>
      </c>
      <c r="AY474" s="81" t="n">
        <v>0</v>
      </c>
      <c r="AZ474" s="81" t="n">
        <v>0</v>
      </c>
      <c r="BA474" s="81" t="n">
        <v>0</v>
      </c>
      <c r="BB474" s="81" t="n">
        <v>0</v>
      </c>
      <c r="BC474" s="81" t="n">
        <v>0</v>
      </c>
      <c r="BD474" s="81" t="n">
        <v>0</v>
      </c>
      <c r="BE474" s="81" t="n">
        <v>0</v>
      </c>
      <c r="BF474" s="81" t="n">
        <v>0</v>
      </c>
      <c r="BG474" s="81" t="n">
        <v>0</v>
      </c>
      <c r="BH474" s="81" t="n">
        <v>0</v>
      </c>
      <c r="BI474" s="81" t="n">
        <v>0</v>
      </c>
      <c r="BJ474" s="81" t="n"/>
      <c r="BK474" s="81" t="n"/>
      <c r="BM474" s="81" t="n">
        <v>0</v>
      </c>
      <c r="BN474" s="81" t="n">
        <v>0</v>
      </c>
      <c r="BO474" s="81" t="n">
        <v>0</v>
      </c>
      <c r="BP474" s="81" t="n">
        <v>0</v>
      </c>
      <c r="BQ474" s="64">
        <f>+SUM(H474:K474)</f>
        <v/>
      </c>
      <c r="BR474" s="64">
        <f>+SUM(L474:O474)</f>
        <v/>
      </c>
      <c r="BS474" s="64">
        <f>+SUM(P474:S474)</f>
        <v/>
      </c>
      <c r="BT474" s="64">
        <f>+SUM(T474:W474)</f>
        <v/>
      </c>
      <c r="BU474" s="64">
        <f>+SUM(X474:AA474)</f>
        <v/>
      </c>
      <c r="BV474" s="64">
        <f>+SUM(AB474:AE474)</f>
        <v/>
      </c>
      <c r="BW474" s="64">
        <f>+SUM(AF474:AI474)</f>
        <v/>
      </c>
      <c r="BX474" s="64">
        <f>+SUM(AJ474:AM474)</f>
        <v/>
      </c>
      <c r="BY474" s="64">
        <f>+SUM(AN474:AQ474)</f>
        <v/>
      </c>
      <c r="BZ474" s="64">
        <f>+SUM(AR474:AU474)</f>
        <v/>
      </c>
      <c r="CA474" s="64">
        <f>+SUM(AV474:AY474)</f>
        <v/>
      </c>
      <c r="CB474" s="64">
        <f>+SUM(AZ474:BC474)</f>
        <v/>
      </c>
      <c r="CC474" s="64">
        <f>+SUM(BD474:BG474)</f>
        <v/>
      </c>
      <c r="CD474" s="64" t="n"/>
    </row>
    <row r="475" ht="13.5" customHeight="1">
      <c r="B475" t="inlineStr">
        <is>
          <t>General and administrative</t>
        </is>
      </c>
      <c r="D475" s="82" t="n">
        <v>0</v>
      </c>
      <c r="E475" s="82" t="n">
        <v>0</v>
      </c>
      <c r="F475" s="82" t="n">
        <v>0</v>
      </c>
      <c r="G475" s="82" t="n">
        <v>0</v>
      </c>
      <c r="H475" s="82" t="n">
        <v>0</v>
      </c>
      <c r="I475" s="82" t="n">
        <v>0</v>
      </c>
      <c r="J475" s="82" t="n">
        <v>0</v>
      </c>
      <c r="K475" s="82" t="n">
        <v>0</v>
      </c>
      <c r="L475" s="82" t="n">
        <v>0</v>
      </c>
      <c r="M475" s="82" t="n">
        <v>73</v>
      </c>
      <c r="N475" s="82" t="n">
        <v>-7</v>
      </c>
      <c r="O475" s="82" t="n">
        <v>7</v>
      </c>
      <c r="P475" s="82" t="n">
        <v>4</v>
      </c>
      <c r="Q475" s="82" t="n">
        <v>0</v>
      </c>
      <c r="R475" s="82" t="n">
        <v>2</v>
      </c>
      <c r="S475" s="82" t="n">
        <v>48</v>
      </c>
      <c r="T475" s="82" t="n">
        <v>4</v>
      </c>
      <c r="U475" s="82" t="n">
        <v>0</v>
      </c>
      <c r="V475" s="82" t="n">
        <v>3</v>
      </c>
      <c r="W475" s="82" t="n">
        <v>0</v>
      </c>
      <c r="X475" s="82" t="n">
        <v>3</v>
      </c>
      <c r="Y475" s="82" t="n">
        <v>2</v>
      </c>
      <c r="Z475" s="82" t="n">
        <v>2</v>
      </c>
      <c r="AA475" s="82" t="n">
        <v>2</v>
      </c>
      <c r="AB475" s="82" t="n">
        <v>5</v>
      </c>
      <c r="AC475" s="82" t="n">
        <v>3</v>
      </c>
      <c r="AD475" s="82" t="n">
        <v>3</v>
      </c>
      <c r="AE475" s="82" t="n">
        <v>0</v>
      </c>
      <c r="AF475" s="82" t="n">
        <v>0</v>
      </c>
      <c r="AG475" s="82" t="n">
        <v>0</v>
      </c>
      <c r="AH475" s="82" t="n">
        <v>0</v>
      </c>
      <c r="AI475" s="82" t="n">
        <v>0</v>
      </c>
      <c r="AJ475" s="82" t="n">
        <v>0</v>
      </c>
      <c r="AK475" s="82" t="n">
        <v>0</v>
      </c>
      <c r="AL475" s="82" t="n">
        <v>0</v>
      </c>
      <c r="AM475" s="82" t="n">
        <v>0</v>
      </c>
      <c r="AN475" s="82" t="n">
        <v>0</v>
      </c>
      <c r="AO475" s="82" t="n">
        <v>0</v>
      </c>
      <c r="AP475" s="82" t="n">
        <v>0</v>
      </c>
      <c r="AQ475" s="82" t="n">
        <v>0</v>
      </c>
      <c r="AR475" s="82" t="n">
        <v>0</v>
      </c>
      <c r="AS475" s="82" t="n">
        <v>0</v>
      </c>
      <c r="AT475" s="82" t="n">
        <v>0</v>
      </c>
      <c r="AU475" s="82" t="n">
        <v>0</v>
      </c>
      <c r="AV475" s="82" t="n">
        <v>0</v>
      </c>
      <c r="AW475" s="82" t="n">
        <v>0</v>
      </c>
      <c r="AX475" s="82" t="n">
        <v>0</v>
      </c>
      <c r="AY475" s="82" t="n">
        <v>0</v>
      </c>
      <c r="AZ475" s="82" t="n">
        <v>0</v>
      </c>
      <c r="BA475" s="82" t="n">
        <v>0</v>
      </c>
      <c r="BB475" s="82" t="n">
        <v>0</v>
      </c>
      <c r="BC475" s="82" t="n">
        <v>0</v>
      </c>
      <c r="BD475" s="82" t="n">
        <v>0</v>
      </c>
      <c r="BE475" s="82" t="n">
        <v>0</v>
      </c>
      <c r="BF475" s="82" t="n">
        <v>0</v>
      </c>
      <c r="BG475" s="82" t="n">
        <v>0</v>
      </c>
      <c r="BH475" s="82" t="n">
        <v>0</v>
      </c>
      <c r="BI475" s="82" t="n">
        <v>0</v>
      </c>
      <c r="BJ475" s="82" t="n"/>
      <c r="BK475" s="82" t="n"/>
      <c r="BM475" s="82" t="n">
        <v>0</v>
      </c>
      <c r="BN475" s="82" t="n">
        <v>0</v>
      </c>
      <c r="BO475" s="82" t="n">
        <v>0</v>
      </c>
      <c r="BP475" s="82" t="n">
        <v>0</v>
      </c>
      <c r="BQ475" s="65">
        <f>+SUM(H475:K475)</f>
        <v/>
      </c>
      <c r="BR475" s="65">
        <f>+SUM(L475:O475)</f>
        <v/>
      </c>
      <c r="BS475" s="65">
        <f>+SUM(P475:S475)</f>
        <v/>
      </c>
      <c r="BT475" s="65">
        <f>+SUM(T475:W475)</f>
        <v/>
      </c>
      <c r="BU475" s="65">
        <f>+SUM(X475:AA475)</f>
        <v/>
      </c>
      <c r="BV475" s="65">
        <f>+SUM(AB475:AE475)</f>
        <v/>
      </c>
      <c r="BW475" s="65">
        <f>+SUM(AF475:AI475)</f>
        <v/>
      </c>
      <c r="BX475" s="65">
        <f>+SUM(AJ475:AM475)</f>
        <v/>
      </c>
      <c r="BY475" s="65">
        <f>+SUM(AN475:AQ475)</f>
        <v/>
      </c>
      <c r="BZ475" s="65">
        <f>+SUM(AR475:AU475)</f>
        <v/>
      </c>
      <c r="CA475" s="65">
        <f>+SUM(AV475:AY475)</f>
        <v/>
      </c>
      <c r="CB475" s="65">
        <f>+SUM(AZ475:BC475)</f>
        <v/>
      </c>
      <c r="CC475" s="65">
        <f>+SUM(BD475:BG475)</f>
        <v/>
      </c>
      <c r="CD475" s="65" t="n"/>
    </row>
    <row r="476">
      <c r="B476" s="70" t="inlineStr">
        <is>
          <t>Total payroll taxes related to share-based compensation</t>
        </is>
      </c>
      <c r="D476" s="64">
        <f>SUM(D472:D475)</f>
        <v/>
      </c>
      <c r="E476" s="64">
        <f>SUM(E472:E475)</f>
        <v/>
      </c>
      <c r="F476" s="64">
        <f>SUM(F472:F475)</f>
        <v/>
      </c>
      <c r="G476" s="64">
        <f>SUM(G472:G475)</f>
        <v/>
      </c>
      <c r="H476" s="64">
        <f>SUM(H472:H475)</f>
        <v/>
      </c>
      <c r="I476" s="64">
        <f>SUM(I472:I475)</f>
        <v/>
      </c>
      <c r="J476" s="64">
        <f>SUM(J472:J475)</f>
        <v/>
      </c>
      <c r="K476" s="64">
        <f>SUM(K472:K475)</f>
        <v/>
      </c>
      <c r="L476" s="64">
        <f>SUM(L472:L475)</f>
        <v/>
      </c>
      <c r="M476" s="64">
        <f>SUM(M472:M475)</f>
        <v/>
      </c>
      <c r="N476" s="64">
        <f>SUM(N472:N475)</f>
        <v/>
      </c>
      <c r="O476" s="64">
        <f>SUM(O472:O475)</f>
        <v/>
      </c>
      <c r="P476" s="64">
        <f>SUM(P472:P475)</f>
        <v/>
      </c>
      <c r="Q476" s="64">
        <f>SUM(Q472:Q475)</f>
        <v/>
      </c>
      <c r="R476" s="64">
        <f>SUM(R472:R475)</f>
        <v/>
      </c>
      <c r="S476" s="64">
        <f>SUM(S472:S475)</f>
        <v/>
      </c>
      <c r="T476" s="64">
        <f>SUM(T472:T475)</f>
        <v/>
      </c>
      <c r="U476" s="64">
        <f>SUM(U472:U475)</f>
        <v/>
      </c>
      <c r="V476" s="64">
        <f>SUM(V472:V475)</f>
        <v/>
      </c>
      <c r="W476" s="64">
        <f>SUM(W472:W475)</f>
        <v/>
      </c>
      <c r="X476" s="64">
        <f>SUM(X472:X475)</f>
        <v/>
      </c>
      <c r="Y476" s="64">
        <f>SUM(Y472:Y475)</f>
        <v/>
      </c>
      <c r="Z476" s="64" t="n">
        <v>14</v>
      </c>
      <c r="AA476" s="64">
        <f>SUM(AA472:AA475)</f>
        <v/>
      </c>
      <c r="AB476" s="64">
        <f>SUM(AB472:AB475)</f>
        <v/>
      </c>
      <c r="AC476" s="64">
        <f>SUM(AC472:AC475)</f>
        <v/>
      </c>
      <c r="AD476" s="64">
        <f>SUM(AD472:AD475)</f>
        <v/>
      </c>
      <c r="AE476" s="64">
        <f>SUM(AE472:AE475)</f>
        <v/>
      </c>
      <c r="AF476" s="64">
        <f>SUM(AF472:AF475)</f>
        <v/>
      </c>
      <c r="AG476" s="64">
        <f>SUM(AG472:AG475)</f>
        <v/>
      </c>
      <c r="AH476" s="64">
        <f>SUM(AH472:AH475)</f>
        <v/>
      </c>
      <c r="AI476" s="64">
        <f>SUM(AI472:AI475)</f>
        <v/>
      </c>
      <c r="AJ476" s="64">
        <f>SUM(AJ472:AJ475)</f>
        <v/>
      </c>
      <c r="AK476" s="64">
        <f>SUM(AK472:AK475)</f>
        <v/>
      </c>
      <c r="AL476" s="64">
        <f>SUM(AL472:AL475)</f>
        <v/>
      </c>
      <c r="AM476" s="64">
        <f>SUM(AM472:AM475)</f>
        <v/>
      </c>
      <c r="AN476" s="64">
        <f>SUM(AN472:AN475)</f>
        <v/>
      </c>
      <c r="AO476" s="64">
        <f>SUM(AO472:AO475)</f>
        <v/>
      </c>
      <c r="AP476" s="64">
        <f>SUM(AP472:AP475)</f>
        <v/>
      </c>
      <c r="AQ476" s="64">
        <f>SUM(AQ472:AQ475)</f>
        <v/>
      </c>
      <c r="AR476" s="64">
        <f>SUM(AR472:AR475)</f>
        <v/>
      </c>
      <c r="AS476" s="64">
        <f>SUM(AS472:AS475)</f>
        <v/>
      </c>
      <c r="AT476" s="64">
        <f>SUM(AT472:AT475)</f>
        <v/>
      </c>
      <c r="AU476" s="64">
        <f>SUM(AU472:AU475)</f>
        <v/>
      </c>
      <c r="AV476" s="64">
        <f>SUM(AV472:AV475)</f>
        <v/>
      </c>
      <c r="AW476" s="64">
        <f>SUM(AW472:AW475)</f>
        <v/>
      </c>
      <c r="AX476" s="64">
        <f>SUM(AX472:AX475)</f>
        <v/>
      </c>
      <c r="AY476" s="64">
        <f>SUM(AY472:AY475)</f>
        <v/>
      </c>
      <c r="AZ476" s="64">
        <f>SUM(AZ472:AZ475)</f>
        <v/>
      </c>
      <c r="BA476" s="64">
        <f>SUM(BA472:BA475)</f>
        <v/>
      </c>
      <c r="BB476" s="64">
        <f>SUM(BB472:BB475)</f>
        <v/>
      </c>
      <c r="BC476" s="64">
        <f>SUM(BC472:BC475)</f>
        <v/>
      </c>
      <c r="BD476" s="64">
        <f>SUM(BD472:BD475)</f>
        <v/>
      </c>
      <c r="BE476" s="64">
        <f>SUM(BE472:BE475)</f>
        <v/>
      </c>
      <c r="BF476" s="64">
        <f>SUM(BF472:BF475)</f>
        <v/>
      </c>
      <c r="BG476" s="64">
        <f>SUM(BG472:BG475)</f>
        <v/>
      </c>
      <c r="BH476" s="64">
        <f>SUM(BH472:BH475)</f>
        <v/>
      </c>
      <c r="BI476" s="64">
        <f>SUM(BI472:BI475)</f>
        <v/>
      </c>
      <c r="BJ476" s="64" t="n"/>
      <c r="BK476" s="64" t="n"/>
      <c r="BM476" s="64">
        <f>SUM(BM472:BM475)</f>
        <v/>
      </c>
      <c r="BN476" s="64">
        <f>SUM(BN472:BN475)</f>
        <v/>
      </c>
      <c r="BO476" s="64">
        <f>SUM(BO472:BO475)</f>
        <v/>
      </c>
      <c r="BP476" s="64">
        <f>SUM(BP472:BP475)</f>
        <v/>
      </c>
      <c r="BQ476" s="64">
        <f>SUM(BQ472:BQ475)</f>
        <v/>
      </c>
      <c r="BR476" s="64">
        <f>SUM(BR472:BR475)</f>
        <v/>
      </c>
      <c r="BS476" s="64">
        <f>SUM(BS472:BS475)</f>
        <v/>
      </c>
      <c r="BT476" s="64">
        <f>SUM(BT472:BT475)</f>
        <v/>
      </c>
      <c r="BU476" s="64">
        <f>SUM(BU472:BU475)</f>
        <v/>
      </c>
      <c r="BV476" s="64">
        <f>SUM(BV472:BV475)</f>
        <v/>
      </c>
      <c r="BW476" s="64">
        <f>SUM(BW472:BW475)</f>
        <v/>
      </c>
      <c r="BX476" s="64">
        <f>SUM(BX472:BX475)</f>
        <v/>
      </c>
      <c r="BY476" s="64">
        <f>+SUM(AN476:AQ476)</f>
        <v/>
      </c>
      <c r="BZ476" s="64">
        <f>+SUM(AR476:AU476)</f>
        <v/>
      </c>
      <c r="CA476" s="64">
        <f>+SUM(AV476:AY476)</f>
        <v/>
      </c>
      <c r="CB476" s="64">
        <f>+SUM(AZ476:BC476)</f>
        <v/>
      </c>
      <c r="CC476" s="64">
        <f>+SUM(BD476:BG476)</f>
        <v/>
      </c>
      <c r="CD476" s="64" t="n"/>
    </row>
    <row r="477">
      <c r="B477" s="101" t="inlineStr">
        <is>
          <t>% of Revenue</t>
        </is>
      </c>
      <c r="C477" s="306" t="n"/>
      <c r="D477" s="306">
        <f>+D476/D$404</f>
        <v/>
      </c>
      <c r="E477" s="306">
        <f>+E476/E$404</f>
        <v/>
      </c>
      <c r="F477" s="306">
        <f>+F476/F$404</f>
        <v/>
      </c>
      <c r="G477" s="306">
        <f>+G476/G$404</f>
        <v/>
      </c>
      <c r="H477" s="306">
        <f>+H476/H$404</f>
        <v/>
      </c>
      <c r="I477" s="306">
        <f>+I476/I$404</f>
        <v/>
      </c>
      <c r="J477" s="306">
        <f>+J476/J$404</f>
        <v/>
      </c>
      <c r="K477" s="306">
        <f>+K476/K$404</f>
        <v/>
      </c>
      <c r="L477" s="306">
        <f>+L476/L$404</f>
        <v/>
      </c>
      <c r="M477" s="306">
        <f>+M476/M$404</f>
        <v/>
      </c>
      <c r="N477" s="306">
        <f>+N476/N$404</f>
        <v/>
      </c>
      <c r="O477" s="306">
        <f>+O476/O$404</f>
        <v/>
      </c>
      <c r="P477" s="306">
        <f>+P476/P$404</f>
        <v/>
      </c>
      <c r="Q477" s="306">
        <f>+Q476/Q$404</f>
        <v/>
      </c>
      <c r="R477" s="306">
        <f>+R476/R$404</f>
        <v/>
      </c>
      <c r="S477" s="306">
        <f>+S476/S$404</f>
        <v/>
      </c>
      <c r="T477" s="306">
        <f>+T476/T$404</f>
        <v/>
      </c>
      <c r="U477" s="306">
        <f>+U476/U$404</f>
        <v/>
      </c>
      <c r="V477" s="306">
        <f>+V476/V$404</f>
        <v/>
      </c>
      <c r="W477" s="306">
        <f>+W476/W$404</f>
        <v/>
      </c>
      <c r="X477" s="306">
        <f>+X476/X$404</f>
        <v/>
      </c>
      <c r="Y477" s="306">
        <f>+Y476/Y$404</f>
        <v/>
      </c>
      <c r="Z477" s="306">
        <f>+Z476/Z$404</f>
        <v/>
      </c>
      <c r="AA477" s="306">
        <f>+AA476/AA$404</f>
        <v/>
      </c>
      <c r="AB477" s="306">
        <f>+AB476/AB$404</f>
        <v/>
      </c>
      <c r="AC477" s="306">
        <f>+AC476/AC$404</f>
        <v/>
      </c>
      <c r="AD477" s="306">
        <f>+AD476/AD$404</f>
        <v/>
      </c>
      <c r="AE477" s="306">
        <f>+AE476/AE$404</f>
        <v/>
      </c>
      <c r="AF477" s="306">
        <f>+AF476/AF$404</f>
        <v/>
      </c>
      <c r="AG477" s="306">
        <f>+AG476/AG$404</f>
        <v/>
      </c>
      <c r="AH477" s="306">
        <f>+AH476/AH$404</f>
        <v/>
      </c>
      <c r="AI477" s="306">
        <f>+AI476/AI$404</f>
        <v/>
      </c>
      <c r="AJ477" s="306">
        <f>+AJ476/AJ$404</f>
        <v/>
      </c>
      <c r="AK477" s="306">
        <f>+AK476/AK$404</f>
        <v/>
      </c>
      <c r="AL477" s="306">
        <f>+AL476/AL$404</f>
        <v/>
      </c>
      <c r="AM477" s="306">
        <f>+AM476/AM$404</f>
        <v/>
      </c>
      <c r="AN477" s="306">
        <f>+AN476/AN$404</f>
        <v/>
      </c>
      <c r="AO477" s="306">
        <f>+AO476/AO$404</f>
        <v/>
      </c>
      <c r="AP477" s="306">
        <f>+AP476/AP$404</f>
        <v/>
      </c>
      <c r="AQ477" s="306">
        <f>+AQ476/AQ$404</f>
        <v/>
      </c>
      <c r="AR477" s="306">
        <f>+AR476/AR$404</f>
        <v/>
      </c>
      <c r="AS477" s="306">
        <f>+AS476/AS$404</f>
        <v/>
      </c>
      <c r="AT477" s="306">
        <f>+AT476/AT$404</f>
        <v/>
      </c>
      <c r="AU477" s="306">
        <f>+AU476/AU$404</f>
        <v/>
      </c>
      <c r="AV477" s="306">
        <f>+AV476/AV$404</f>
        <v/>
      </c>
      <c r="AW477" s="306">
        <f>+AW476/AW$404</f>
        <v/>
      </c>
      <c r="AX477" s="306">
        <f>+AX476/AX$404</f>
        <v/>
      </c>
      <c r="AY477" s="306">
        <f>+AY476/AY$404</f>
        <v/>
      </c>
      <c r="AZ477" s="306">
        <f>+AZ476/AZ$404</f>
        <v/>
      </c>
      <c r="BA477" s="306">
        <f>+BA476/BA$404</f>
        <v/>
      </c>
      <c r="BB477" s="306">
        <f>+BB476/BB$404</f>
        <v/>
      </c>
      <c r="BC477" s="306">
        <f>+BC476/BC$404</f>
        <v/>
      </c>
      <c r="BD477" s="306">
        <f>+BD476/BD$404</f>
        <v/>
      </c>
      <c r="BE477" s="306">
        <f>+BE476/BE$404</f>
        <v/>
      </c>
      <c r="BF477" s="306">
        <f>+BF476/BF$404</f>
        <v/>
      </c>
      <c r="BG477" s="306">
        <f>+BG476/BG$404</f>
        <v/>
      </c>
      <c r="BH477" s="306">
        <f>+BH476/BH$404</f>
        <v/>
      </c>
      <c r="BI477" s="306">
        <f>+BI476/BI$404</f>
        <v/>
      </c>
      <c r="BJ477" s="306" t="n"/>
      <c r="BK477" s="306" t="n"/>
      <c r="BL477" s="306" t="n"/>
      <c r="BM477" s="306">
        <f>+BM476/BM$404</f>
        <v/>
      </c>
      <c r="BN477" s="306">
        <f>+BN476/BN$404</f>
        <v/>
      </c>
      <c r="BO477" s="306">
        <f>+BO476/BO$404</f>
        <v/>
      </c>
      <c r="BP477" s="306">
        <f>+BP476/BP$404</f>
        <v/>
      </c>
      <c r="BQ477" s="306">
        <f>+BQ476/BQ$404</f>
        <v/>
      </c>
      <c r="BR477" s="306">
        <f>+BR476/BR$404</f>
        <v/>
      </c>
      <c r="BS477" s="306">
        <f>+BS476/BS$404</f>
        <v/>
      </c>
      <c r="BT477" s="306">
        <f>+BT476/BT$404</f>
        <v/>
      </c>
      <c r="BU477" s="306">
        <f>+BU476/BU$404</f>
        <v/>
      </c>
      <c r="BV477" s="306">
        <f>+BV476/BV$404</f>
        <v/>
      </c>
      <c r="BW477" s="306">
        <f>+BW476/BW$404</f>
        <v/>
      </c>
      <c r="BX477" s="306">
        <f>+BX476/BX$404</f>
        <v/>
      </c>
      <c r="BY477" s="306">
        <f>+BY476/BY$404</f>
        <v/>
      </c>
      <c r="BZ477" s="306">
        <f>+BZ476/BZ$404</f>
        <v/>
      </c>
      <c r="CA477" s="306">
        <f>+CA476/CA$404</f>
        <v/>
      </c>
      <c r="CB477" s="306">
        <f>+CB476/CB$404</f>
        <v/>
      </c>
      <c r="CC477" s="306">
        <f>+CC476/CC$404</f>
        <v/>
      </c>
      <c r="CD477" s="306" t="n"/>
    </row>
    <row r="479">
      <c r="B479" s="62" t="inlineStr">
        <is>
          <t>Memo:</t>
        </is>
      </c>
    </row>
    <row r="480">
      <c r="B480" s="70" t="inlineStr">
        <is>
          <t>Share-based compensation related to pre-2011 RSUs:</t>
        </is>
      </c>
    </row>
    <row r="481">
      <c r="B481" s="70" t="inlineStr">
        <is>
          <t>Cost of revenue</t>
        </is>
      </c>
      <c r="D481" s="81" t="n">
        <v>0</v>
      </c>
      <c r="E481" s="81" t="n">
        <v>0</v>
      </c>
      <c r="F481" s="81" t="n">
        <v>0</v>
      </c>
      <c r="G481" s="81" t="n">
        <v>0</v>
      </c>
      <c r="H481" s="81" t="n">
        <v>0</v>
      </c>
      <c r="I481" s="81" t="n">
        <v>0</v>
      </c>
      <c r="J481" s="81" t="n">
        <v>0</v>
      </c>
      <c r="K481" s="81" t="n">
        <v>0</v>
      </c>
      <c r="L481" s="81" t="n">
        <v>0</v>
      </c>
      <c r="M481" s="81" t="n">
        <v>60</v>
      </c>
      <c r="N481" s="81" t="n">
        <v>1</v>
      </c>
      <c r="O481" s="81" t="n">
        <v>2</v>
      </c>
      <c r="P481" s="81" t="n">
        <v>0</v>
      </c>
      <c r="Q481" s="81" t="n">
        <v>0</v>
      </c>
      <c r="R481" s="81" t="n">
        <v>0</v>
      </c>
      <c r="S481" s="81" t="n">
        <v>0</v>
      </c>
      <c r="T481" s="81" t="n">
        <v>0</v>
      </c>
      <c r="U481" s="81" t="n">
        <v>0</v>
      </c>
      <c r="V481" s="81" t="n">
        <v>0</v>
      </c>
      <c r="W481" s="81" t="n">
        <v>0</v>
      </c>
      <c r="X481" s="81" t="n">
        <v>0</v>
      </c>
      <c r="Y481" s="81" t="n">
        <v>0</v>
      </c>
      <c r="Z481" s="81" t="n">
        <v>0</v>
      </c>
      <c r="AA481" s="81" t="n">
        <v>0</v>
      </c>
      <c r="AB481" s="81" t="n">
        <v>0</v>
      </c>
      <c r="AC481" s="81" t="n">
        <v>0</v>
      </c>
      <c r="AD481" s="81" t="n">
        <v>0</v>
      </c>
      <c r="AE481" s="81" t="n">
        <v>0</v>
      </c>
      <c r="AF481" s="81" t="n">
        <v>0</v>
      </c>
      <c r="AG481" s="81" t="n">
        <v>0</v>
      </c>
      <c r="AH481" s="81" t="n">
        <v>0</v>
      </c>
      <c r="AI481" s="81" t="n">
        <v>0</v>
      </c>
      <c r="AJ481" s="81" t="n">
        <v>0</v>
      </c>
      <c r="AK481" s="81" t="n">
        <v>0</v>
      </c>
      <c r="AL481" s="81" t="n">
        <v>0</v>
      </c>
      <c r="AM481" s="81" t="n">
        <v>0</v>
      </c>
      <c r="AN481" s="81" t="n">
        <v>0</v>
      </c>
      <c r="AO481" s="81" t="n">
        <v>0</v>
      </c>
      <c r="AP481" s="81" t="n">
        <v>0</v>
      </c>
      <c r="AQ481" s="81" t="n">
        <v>0</v>
      </c>
      <c r="AR481" s="81" t="n">
        <v>0</v>
      </c>
      <c r="AS481" s="81" t="n">
        <v>0</v>
      </c>
      <c r="AT481" s="81" t="n">
        <v>0</v>
      </c>
      <c r="AU481" s="81" t="n">
        <v>0</v>
      </c>
      <c r="AV481" s="81" t="n">
        <v>0</v>
      </c>
      <c r="AW481" s="81" t="n">
        <v>0</v>
      </c>
      <c r="AX481" s="81" t="n">
        <v>0</v>
      </c>
      <c r="AY481" s="81" t="n">
        <v>0</v>
      </c>
      <c r="AZ481" s="81" t="n">
        <v>0</v>
      </c>
      <c r="BA481" s="81" t="n">
        <v>0</v>
      </c>
      <c r="BB481" s="81" t="n">
        <v>0</v>
      </c>
      <c r="BC481" s="81" t="n">
        <v>0</v>
      </c>
      <c r="BD481" s="81" t="n">
        <v>0</v>
      </c>
      <c r="BE481" s="81" t="n">
        <v>0</v>
      </c>
      <c r="BF481" s="81" t="n">
        <v>0</v>
      </c>
      <c r="BG481" s="81" t="n">
        <v>0</v>
      </c>
      <c r="BH481" s="81" t="n">
        <v>0</v>
      </c>
      <c r="BI481" s="81" t="n">
        <v>0</v>
      </c>
      <c r="BJ481" s="81" t="n"/>
      <c r="BK481" s="81" t="n"/>
      <c r="BM481" s="81" t="n">
        <v>0</v>
      </c>
      <c r="BN481" s="81" t="n">
        <v>0</v>
      </c>
      <c r="BO481" s="81" t="n">
        <v>0</v>
      </c>
      <c r="BP481" s="81" t="n">
        <v>0</v>
      </c>
      <c r="BQ481" s="64">
        <f>+SUM(H481:K481)</f>
        <v/>
      </c>
      <c r="BR481" s="64">
        <f>+SUM(L481:O481)</f>
        <v/>
      </c>
      <c r="BS481" s="64">
        <f>+SUM(P481:S481)</f>
        <v/>
      </c>
      <c r="BT481" s="64">
        <f>+SUM(T481:W481)</f>
        <v/>
      </c>
      <c r="BU481" s="64">
        <f>+SUM(X481:AA481)</f>
        <v/>
      </c>
      <c r="BV481" s="64">
        <f>+SUM(AB481:AE481)</f>
        <v/>
      </c>
      <c r="BW481" s="64">
        <f>+SUM(AF481:AI481)</f>
        <v/>
      </c>
      <c r="BX481" s="64">
        <f>+SUM(AJ481:AM481)</f>
        <v/>
      </c>
      <c r="BY481" s="64">
        <f>+SUM(AN481:AQ481)</f>
        <v/>
      </c>
      <c r="BZ481" s="64">
        <f>+SUM(AR481:AU481)</f>
        <v/>
      </c>
      <c r="CA481" s="64">
        <f>+SUM(AV481:AY481)</f>
        <v/>
      </c>
      <c r="CB481" s="64">
        <f>+SUM(AZ481:BC481)</f>
        <v/>
      </c>
      <c r="CC481" s="64">
        <f>+SUM(BD481:BG481)</f>
        <v/>
      </c>
      <c r="CD481" s="64" t="n"/>
    </row>
    <row r="482">
      <c r="B482" s="70" t="inlineStr">
        <is>
          <t>Research and development</t>
        </is>
      </c>
      <c r="D482" s="81" t="n">
        <v>0</v>
      </c>
      <c r="E482" s="81" t="n">
        <v>0</v>
      </c>
      <c r="F482" s="81" t="n">
        <v>0</v>
      </c>
      <c r="G482" s="81" t="n">
        <v>0</v>
      </c>
      <c r="H482" s="81" t="n">
        <v>0</v>
      </c>
      <c r="I482" s="81" t="n">
        <v>0</v>
      </c>
      <c r="J482" s="81" t="n">
        <v>0</v>
      </c>
      <c r="K482" s="81" t="n">
        <v>0</v>
      </c>
      <c r="L482" s="81" t="n">
        <v>0</v>
      </c>
      <c r="M482" s="81" t="n">
        <v>473</v>
      </c>
      <c r="N482" s="81" t="n">
        <v>17</v>
      </c>
      <c r="O482" s="81" t="n">
        <v>14</v>
      </c>
      <c r="P482" s="81" t="n">
        <v>0</v>
      </c>
      <c r="Q482" s="81" t="n">
        <v>0</v>
      </c>
      <c r="R482" s="81" t="n">
        <v>0</v>
      </c>
      <c r="S482" s="81" t="n">
        <v>0</v>
      </c>
      <c r="T482" s="81" t="n">
        <v>0</v>
      </c>
      <c r="U482" s="81" t="n">
        <v>0</v>
      </c>
      <c r="V482" s="81" t="n">
        <v>0</v>
      </c>
      <c r="W482" s="81" t="n">
        <v>0</v>
      </c>
      <c r="X482" s="81" t="n">
        <v>0</v>
      </c>
      <c r="Y482" s="81" t="n">
        <v>0</v>
      </c>
      <c r="Z482" s="81" t="n">
        <v>0</v>
      </c>
      <c r="AA482" s="81" t="n">
        <v>0</v>
      </c>
      <c r="AB482" s="81" t="n">
        <v>0</v>
      </c>
      <c r="AC482" s="81" t="n">
        <v>0</v>
      </c>
      <c r="AD482" s="81" t="n">
        <v>0</v>
      </c>
      <c r="AE482" s="81" t="n">
        <v>0</v>
      </c>
      <c r="AF482" s="81" t="n">
        <v>0</v>
      </c>
      <c r="AG482" s="81" t="n">
        <v>0</v>
      </c>
      <c r="AH482" s="81" t="n">
        <v>0</v>
      </c>
      <c r="AI482" s="81" t="n">
        <v>0</v>
      </c>
      <c r="AJ482" s="81" t="n">
        <v>0</v>
      </c>
      <c r="AK482" s="81" t="n">
        <v>0</v>
      </c>
      <c r="AL482" s="81" t="n">
        <v>0</v>
      </c>
      <c r="AM482" s="81" t="n">
        <v>0</v>
      </c>
      <c r="AN482" s="81" t="n">
        <v>0</v>
      </c>
      <c r="AO482" s="81" t="n">
        <v>0</v>
      </c>
      <c r="AP482" s="81" t="n">
        <v>0</v>
      </c>
      <c r="AQ482" s="81" t="n">
        <v>0</v>
      </c>
      <c r="AR482" s="81" t="n">
        <v>0</v>
      </c>
      <c r="AS482" s="81" t="n">
        <v>0</v>
      </c>
      <c r="AT482" s="81" t="n">
        <v>0</v>
      </c>
      <c r="AU482" s="81" t="n">
        <v>0</v>
      </c>
      <c r="AV482" s="81" t="n">
        <v>0</v>
      </c>
      <c r="AW482" s="81" t="n">
        <v>0</v>
      </c>
      <c r="AX482" s="81" t="n">
        <v>0</v>
      </c>
      <c r="AY482" s="81" t="n">
        <v>0</v>
      </c>
      <c r="AZ482" s="81" t="n">
        <v>0</v>
      </c>
      <c r="BA482" s="81" t="n">
        <v>0</v>
      </c>
      <c r="BB482" s="81" t="n">
        <v>0</v>
      </c>
      <c r="BC482" s="81" t="n">
        <v>0</v>
      </c>
      <c r="BD482" s="81" t="n">
        <v>0</v>
      </c>
      <c r="BE482" s="81" t="n">
        <v>0</v>
      </c>
      <c r="BF482" s="81" t="n">
        <v>0</v>
      </c>
      <c r="BG482" s="81" t="n">
        <v>0</v>
      </c>
      <c r="BH482" s="81" t="n">
        <v>0</v>
      </c>
      <c r="BI482" s="81" t="n">
        <v>0</v>
      </c>
      <c r="BJ482" s="81" t="n"/>
      <c r="BK482" s="81" t="n"/>
      <c r="BM482" s="81" t="n">
        <v>0</v>
      </c>
      <c r="BN482" s="81" t="n">
        <v>0</v>
      </c>
      <c r="BO482" s="81" t="n">
        <v>0</v>
      </c>
      <c r="BP482" s="81" t="n">
        <v>0</v>
      </c>
      <c r="BQ482" s="64">
        <f>+SUM(H482:K482)</f>
        <v/>
      </c>
      <c r="BR482" s="64">
        <f>+SUM(L482:O482)</f>
        <v/>
      </c>
      <c r="BS482" s="64">
        <f>+SUM(P482:S482)</f>
        <v/>
      </c>
      <c r="BT482" s="64">
        <f>+SUM(T482:W482)</f>
        <v/>
      </c>
      <c r="BU482" s="64">
        <f>+SUM(X482:AA482)</f>
        <v/>
      </c>
      <c r="BV482" s="64">
        <f>+SUM(AB482:AE482)</f>
        <v/>
      </c>
      <c r="BW482" s="64">
        <f>+SUM(AF482:AI482)</f>
        <v/>
      </c>
      <c r="BX482" s="64">
        <f>+SUM(AJ482:AM482)</f>
        <v/>
      </c>
      <c r="BY482" s="64">
        <f>+SUM(AN482:AQ482)</f>
        <v/>
      </c>
      <c r="BZ482" s="64">
        <f>+SUM(AR482:AU482)</f>
        <v/>
      </c>
      <c r="CA482" s="64">
        <f>+SUM(AV482:AY482)</f>
        <v/>
      </c>
      <c r="CB482" s="64">
        <f>+SUM(AZ482:BC482)</f>
        <v/>
      </c>
      <c r="CC482" s="64">
        <f>+SUM(BD482:BG482)</f>
        <v/>
      </c>
      <c r="CD482" s="64" t="n"/>
    </row>
    <row r="483">
      <c r="B483" s="70" t="inlineStr">
        <is>
          <t>Marketing and sales</t>
        </is>
      </c>
      <c r="D483" s="81" t="n">
        <v>0</v>
      </c>
      <c r="E483" s="81" t="n">
        <v>0</v>
      </c>
      <c r="F483" s="81" t="n">
        <v>0</v>
      </c>
      <c r="G483" s="81" t="n">
        <v>0</v>
      </c>
      <c r="H483" s="81" t="n">
        <v>0</v>
      </c>
      <c r="I483" s="81" t="n">
        <v>0</v>
      </c>
      <c r="J483" s="81" t="n">
        <v>0</v>
      </c>
      <c r="K483" s="81" t="n">
        <v>0</v>
      </c>
      <c r="L483" s="81" t="n">
        <v>0</v>
      </c>
      <c r="M483" s="81" t="n">
        <v>208</v>
      </c>
      <c r="N483" s="81" t="n">
        <v>4</v>
      </c>
      <c r="O483" s="81" t="n">
        <v>4</v>
      </c>
      <c r="P483" s="81" t="n">
        <v>0</v>
      </c>
      <c r="Q483" s="81" t="n">
        <v>0</v>
      </c>
      <c r="R483" s="81" t="n">
        <v>0</v>
      </c>
      <c r="S483" s="81" t="n">
        <v>0</v>
      </c>
      <c r="T483" s="81" t="n">
        <v>0</v>
      </c>
      <c r="U483" s="81" t="n">
        <v>0</v>
      </c>
      <c r="V483" s="81" t="n">
        <v>0</v>
      </c>
      <c r="W483" s="81" t="n">
        <v>0</v>
      </c>
      <c r="X483" s="81" t="n">
        <v>0</v>
      </c>
      <c r="Y483" s="81" t="n">
        <v>0</v>
      </c>
      <c r="Z483" s="81" t="n">
        <v>0</v>
      </c>
      <c r="AA483" s="81" t="n">
        <v>0</v>
      </c>
      <c r="AB483" s="81" t="n">
        <v>0</v>
      </c>
      <c r="AC483" s="81" t="n">
        <v>0</v>
      </c>
      <c r="AD483" s="81" t="n">
        <v>0</v>
      </c>
      <c r="AE483" s="81" t="n">
        <v>0</v>
      </c>
      <c r="AF483" s="81" t="n">
        <v>0</v>
      </c>
      <c r="AG483" s="81" t="n">
        <v>0</v>
      </c>
      <c r="AH483" s="81" t="n">
        <v>0</v>
      </c>
      <c r="AI483" s="81" t="n">
        <v>0</v>
      </c>
      <c r="AJ483" s="81" t="n">
        <v>0</v>
      </c>
      <c r="AK483" s="81" t="n">
        <v>0</v>
      </c>
      <c r="AL483" s="81" t="n">
        <v>0</v>
      </c>
      <c r="AM483" s="81" t="n">
        <v>0</v>
      </c>
      <c r="AN483" s="81" t="n">
        <v>0</v>
      </c>
      <c r="AO483" s="81" t="n">
        <v>0</v>
      </c>
      <c r="AP483" s="81" t="n">
        <v>0</v>
      </c>
      <c r="AQ483" s="81" t="n">
        <v>0</v>
      </c>
      <c r="AR483" s="81" t="n">
        <v>0</v>
      </c>
      <c r="AS483" s="81" t="n">
        <v>0</v>
      </c>
      <c r="AT483" s="81" t="n">
        <v>0</v>
      </c>
      <c r="AU483" s="81" t="n">
        <v>0</v>
      </c>
      <c r="AV483" s="81" t="n">
        <v>0</v>
      </c>
      <c r="AW483" s="81" t="n">
        <v>0</v>
      </c>
      <c r="AX483" s="81" t="n">
        <v>0</v>
      </c>
      <c r="AY483" s="81" t="n">
        <v>0</v>
      </c>
      <c r="AZ483" s="81" t="n">
        <v>0</v>
      </c>
      <c r="BA483" s="81" t="n">
        <v>0</v>
      </c>
      <c r="BB483" s="81" t="n">
        <v>0</v>
      </c>
      <c r="BC483" s="81" t="n">
        <v>0</v>
      </c>
      <c r="BD483" s="81" t="n">
        <v>0</v>
      </c>
      <c r="BE483" s="81" t="n">
        <v>0</v>
      </c>
      <c r="BF483" s="81" t="n">
        <v>0</v>
      </c>
      <c r="BG483" s="81" t="n">
        <v>0</v>
      </c>
      <c r="BH483" s="81" t="n">
        <v>0</v>
      </c>
      <c r="BI483" s="81" t="n">
        <v>0</v>
      </c>
      <c r="BJ483" s="81" t="n"/>
      <c r="BK483" s="81" t="n"/>
      <c r="BM483" s="81" t="n">
        <v>0</v>
      </c>
      <c r="BN483" s="81" t="n">
        <v>0</v>
      </c>
      <c r="BO483" s="81" t="n">
        <v>0</v>
      </c>
      <c r="BP483" s="81" t="n">
        <v>0</v>
      </c>
      <c r="BQ483" s="64">
        <f>+SUM(H483:K483)</f>
        <v/>
      </c>
      <c r="BR483" s="64">
        <f>+SUM(L483:O483)</f>
        <v/>
      </c>
      <c r="BS483" s="64">
        <f>+SUM(P483:S483)</f>
        <v/>
      </c>
      <c r="BT483" s="64">
        <f>+SUM(T483:W483)</f>
        <v/>
      </c>
      <c r="BU483" s="64">
        <f>+SUM(X483:AA483)</f>
        <v/>
      </c>
      <c r="BV483" s="64">
        <f>+SUM(AB483:AE483)</f>
        <v/>
      </c>
      <c r="BW483" s="64">
        <f>+SUM(AF483:AI483)</f>
        <v/>
      </c>
      <c r="BX483" s="64">
        <f>+SUM(AJ483:AM483)</f>
        <v/>
      </c>
      <c r="BY483" s="64">
        <f>+SUM(AN483:AQ483)</f>
        <v/>
      </c>
      <c r="BZ483" s="64">
        <f>+SUM(AR483:AU483)</f>
        <v/>
      </c>
      <c r="CA483" s="64">
        <f>+SUM(AV483:AY483)</f>
        <v/>
      </c>
      <c r="CB483" s="64">
        <f>+SUM(AZ483:BC483)</f>
        <v/>
      </c>
      <c r="CC483" s="64">
        <f>+SUM(BD483:BG483)</f>
        <v/>
      </c>
      <c r="CD483" s="64" t="n"/>
    </row>
    <row r="484" ht="13.5" customHeight="1">
      <c r="B484" s="70" t="inlineStr">
        <is>
          <t>General and administrative</t>
        </is>
      </c>
      <c r="D484" s="82" t="n">
        <v>0</v>
      </c>
      <c r="E484" s="82" t="n">
        <v>0</v>
      </c>
      <c r="F484" s="82" t="n">
        <v>0</v>
      </c>
      <c r="G484" s="82" t="n">
        <v>0</v>
      </c>
      <c r="H484" s="82" t="n">
        <v>0</v>
      </c>
      <c r="I484" s="82" t="n">
        <v>0</v>
      </c>
      <c r="J484" s="82" t="n">
        <v>0</v>
      </c>
      <c r="K484" s="82" t="n">
        <v>0</v>
      </c>
      <c r="L484" s="82" t="n">
        <v>0</v>
      </c>
      <c r="M484" s="82" t="n">
        <v>245</v>
      </c>
      <c r="N484" s="82" t="n">
        <v>6</v>
      </c>
      <c r="O484" s="82" t="n">
        <v>4</v>
      </c>
      <c r="P484" s="82" t="n">
        <v>0</v>
      </c>
      <c r="Q484" s="82" t="n">
        <v>0</v>
      </c>
      <c r="R484" s="82" t="n">
        <v>0</v>
      </c>
      <c r="S484" s="82" t="n">
        <v>0</v>
      </c>
      <c r="T484" s="82" t="n">
        <v>0</v>
      </c>
      <c r="U484" s="82" t="n">
        <v>0</v>
      </c>
      <c r="V484" s="82" t="n">
        <v>0</v>
      </c>
      <c r="W484" s="82" t="n">
        <v>0</v>
      </c>
      <c r="X484" s="82" t="n">
        <v>0</v>
      </c>
      <c r="Y484" s="82" t="n">
        <v>0</v>
      </c>
      <c r="Z484" s="82" t="n">
        <v>0</v>
      </c>
      <c r="AA484" s="82" t="n">
        <v>0</v>
      </c>
      <c r="AB484" s="82" t="n">
        <v>0</v>
      </c>
      <c r="AC484" s="82" t="n">
        <v>0</v>
      </c>
      <c r="AD484" s="82" t="n">
        <v>0</v>
      </c>
      <c r="AE484" s="82" t="n">
        <v>0</v>
      </c>
      <c r="AF484" s="82" t="n">
        <v>0</v>
      </c>
      <c r="AG484" s="82" t="n">
        <v>0</v>
      </c>
      <c r="AH484" s="82" t="n">
        <v>0</v>
      </c>
      <c r="AI484" s="82" t="n">
        <v>0</v>
      </c>
      <c r="AJ484" s="82" t="n">
        <v>0</v>
      </c>
      <c r="AK484" s="82" t="n">
        <v>0</v>
      </c>
      <c r="AL484" s="82" t="n">
        <v>0</v>
      </c>
      <c r="AM484" s="82" t="n">
        <v>0</v>
      </c>
      <c r="AN484" s="82" t="n">
        <v>0</v>
      </c>
      <c r="AO484" s="82" t="n">
        <v>0</v>
      </c>
      <c r="AP484" s="82" t="n">
        <v>0</v>
      </c>
      <c r="AQ484" s="82" t="n">
        <v>0</v>
      </c>
      <c r="AR484" s="82" t="n">
        <v>0</v>
      </c>
      <c r="AS484" s="82" t="n">
        <v>0</v>
      </c>
      <c r="AT484" s="82" t="n">
        <v>0</v>
      </c>
      <c r="AU484" s="82" t="n">
        <v>0</v>
      </c>
      <c r="AV484" s="82" t="n">
        <v>0</v>
      </c>
      <c r="AW484" s="82" t="n">
        <v>0</v>
      </c>
      <c r="AX484" s="82" t="n">
        <v>0</v>
      </c>
      <c r="AY484" s="82" t="n">
        <v>0</v>
      </c>
      <c r="AZ484" s="82" t="n">
        <v>0</v>
      </c>
      <c r="BA484" s="82" t="n">
        <v>0</v>
      </c>
      <c r="BB484" s="82" t="n">
        <v>0</v>
      </c>
      <c r="BC484" s="82" t="n">
        <v>0</v>
      </c>
      <c r="BD484" s="82" t="n">
        <v>0</v>
      </c>
      <c r="BE484" s="82" t="n">
        <v>0</v>
      </c>
      <c r="BF484" s="82" t="n">
        <v>0</v>
      </c>
      <c r="BG484" s="82" t="n">
        <v>0</v>
      </c>
      <c r="BH484" s="82" t="n">
        <v>0</v>
      </c>
      <c r="BI484" s="82" t="n">
        <v>0</v>
      </c>
      <c r="BJ484" s="82" t="n"/>
      <c r="BK484" s="82" t="n"/>
      <c r="BM484" s="82" t="n">
        <v>0</v>
      </c>
      <c r="BN484" s="82" t="n">
        <v>0</v>
      </c>
      <c r="BO484" s="82" t="n">
        <v>0</v>
      </c>
      <c r="BP484" s="82" t="n">
        <v>0</v>
      </c>
      <c r="BQ484" s="65">
        <f>+SUM(H484:K484)</f>
        <v/>
      </c>
      <c r="BR484" s="65">
        <f>+SUM(L484:O484)</f>
        <v/>
      </c>
      <c r="BS484" s="65">
        <f>+SUM(P484:S484)</f>
        <v/>
      </c>
      <c r="BT484" s="65">
        <f>+SUM(T484:W484)</f>
        <v/>
      </c>
      <c r="BU484" s="65">
        <f>+SUM(X484:AA484)</f>
        <v/>
      </c>
      <c r="BV484" s="65">
        <f>+SUM(AB484:AE484)</f>
        <v/>
      </c>
      <c r="BW484" s="65">
        <f>+SUM(AF484:AI484)</f>
        <v/>
      </c>
      <c r="BX484" s="65">
        <f>+SUM(AJ484:AM484)</f>
        <v/>
      </c>
      <c r="BY484" s="65">
        <f>+SUM(AN484:AQ484)</f>
        <v/>
      </c>
      <c r="BZ484" s="65">
        <f>+SUM(AR484:AU484)</f>
        <v/>
      </c>
      <c r="CA484" s="65">
        <f>+SUM(AV484:AY484)</f>
        <v/>
      </c>
      <c r="CB484" s="65">
        <f>+SUM(AZ484:BC484)</f>
        <v/>
      </c>
      <c r="CC484" s="65">
        <f>+SUM(BD484:BG484)</f>
        <v/>
      </c>
      <c r="CD484" s="65" t="n"/>
    </row>
    <row r="485">
      <c r="B485" s="66" t="inlineStr">
        <is>
          <t>Total share-based compensation related to pre-2011 RSUs</t>
        </is>
      </c>
      <c r="D485" s="64">
        <f>SUM(D481:D484)</f>
        <v/>
      </c>
      <c r="E485" s="64">
        <f>SUM(E481:E484)</f>
        <v/>
      </c>
      <c r="F485" s="64">
        <f>SUM(F481:F484)</f>
        <v/>
      </c>
      <c r="G485" s="64">
        <f>SUM(G481:G484)</f>
        <v/>
      </c>
      <c r="H485" s="64">
        <f>SUM(H481:H484)</f>
        <v/>
      </c>
      <c r="I485" s="64">
        <f>SUM(I481:I484)</f>
        <v/>
      </c>
      <c r="J485" s="64">
        <f>SUM(J481:J484)</f>
        <v/>
      </c>
      <c r="K485" s="64">
        <f>SUM(K481:K484)</f>
        <v/>
      </c>
      <c r="L485" s="64">
        <f>SUM(L481:L484)</f>
        <v/>
      </c>
      <c r="M485" s="64">
        <f>SUM(M481:M484)</f>
        <v/>
      </c>
      <c r="N485" s="64">
        <f>SUM(N481:N484)</f>
        <v/>
      </c>
      <c r="O485" s="64">
        <f>SUM(O481:O484)</f>
        <v/>
      </c>
      <c r="P485" s="64">
        <f>SUM(P481:P484)</f>
        <v/>
      </c>
      <c r="Q485" s="64">
        <f>SUM(Q481:Q484)</f>
        <v/>
      </c>
      <c r="R485" s="64">
        <f>SUM(R481:R484)</f>
        <v/>
      </c>
      <c r="S485" s="64">
        <f>SUM(S481:S484)</f>
        <v/>
      </c>
      <c r="T485" s="64">
        <f>SUM(T481:T484)</f>
        <v/>
      </c>
      <c r="U485" s="64">
        <f>SUM(U481:U484)</f>
        <v/>
      </c>
      <c r="V485" s="64">
        <f>SUM(V481:V484)</f>
        <v/>
      </c>
      <c r="W485" s="64">
        <f>SUM(W481:W484)</f>
        <v/>
      </c>
      <c r="X485" s="64">
        <f>SUM(X481:X484)</f>
        <v/>
      </c>
      <c r="Y485" s="64">
        <f>SUM(Y481:Y484)</f>
        <v/>
      </c>
      <c r="Z485" s="64">
        <f>SUM(Z481:Z484)</f>
        <v/>
      </c>
      <c r="AA485" s="64">
        <f>SUM(AA481:AA484)</f>
        <v/>
      </c>
      <c r="AB485" s="64">
        <f>SUM(AB481:AB484)</f>
        <v/>
      </c>
      <c r="AC485" s="64">
        <f>SUM(AC481:AC484)</f>
        <v/>
      </c>
      <c r="AD485" s="64">
        <f>SUM(AD481:AD484)</f>
        <v/>
      </c>
      <c r="AE485" s="64">
        <f>SUM(AE481:AE484)</f>
        <v/>
      </c>
      <c r="AF485" s="64">
        <f>SUM(AF481:AF484)</f>
        <v/>
      </c>
      <c r="AG485" s="64">
        <f>SUM(AG481:AG484)</f>
        <v/>
      </c>
      <c r="AH485" s="64">
        <f>SUM(AH481:AH484)</f>
        <v/>
      </c>
      <c r="AI485" s="64">
        <f>SUM(AI481:AI484)</f>
        <v/>
      </c>
      <c r="AJ485" s="64">
        <f>SUM(AJ481:AJ484)</f>
        <v/>
      </c>
      <c r="AK485" s="64">
        <f>SUM(AK481:AK484)</f>
        <v/>
      </c>
      <c r="AL485" s="64">
        <f>SUM(AL481:AL484)</f>
        <v/>
      </c>
      <c r="AM485" s="64">
        <f>SUM(AM481:AM484)</f>
        <v/>
      </c>
      <c r="AN485" s="64">
        <f>SUM(AN481:AN484)</f>
        <v/>
      </c>
      <c r="AO485" s="64">
        <f>SUM(AO481:AO484)</f>
        <v/>
      </c>
      <c r="AP485" s="64">
        <f>SUM(AP481:AP484)</f>
        <v/>
      </c>
      <c r="AQ485" s="64">
        <f>SUM(AQ481:AQ484)</f>
        <v/>
      </c>
      <c r="AR485" s="64">
        <f>SUM(AR481:AR484)</f>
        <v/>
      </c>
      <c r="AS485" s="64">
        <f>SUM(AS481:AS484)</f>
        <v/>
      </c>
      <c r="AT485" s="64">
        <f>SUM(AT481:AT484)</f>
        <v/>
      </c>
      <c r="AU485" s="64">
        <f>SUM(AU481:AU484)</f>
        <v/>
      </c>
      <c r="AV485" s="64">
        <f>SUM(AV481:AV484)</f>
        <v/>
      </c>
      <c r="AW485" s="64">
        <f>SUM(AW481:AW484)</f>
        <v/>
      </c>
      <c r="AX485" s="64">
        <f>SUM(AX481:AX484)</f>
        <v/>
      </c>
      <c r="AY485" s="64">
        <f>SUM(AY481:AY484)</f>
        <v/>
      </c>
      <c r="AZ485" s="64">
        <f>SUM(AZ481:AZ484)</f>
        <v/>
      </c>
      <c r="BA485" s="64">
        <f>SUM(BA481:BA484)</f>
        <v/>
      </c>
      <c r="BB485" s="64">
        <f>SUM(BB481:BB484)</f>
        <v/>
      </c>
      <c r="BC485" s="64">
        <f>SUM(BC481:BC484)</f>
        <v/>
      </c>
      <c r="BD485" s="64">
        <f>SUM(BD481:BD484)</f>
        <v/>
      </c>
      <c r="BE485" s="64">
        <f>SUM(BE481:BE484)</f>
        <v/>
      </c>
      <c r="BF485" s="64">
        <f>SUM(BF481:BF484)</f>
        <v/>
      </c>
      <c r="BG485" s="64">
        <f>SUM(BG481:BG484)</f>
        <v/>
      </c>
      <c r="BH485" s="64">
        <f>SUM(BH481:BH484)</f>
        <v/>
      </c>
      <c r="BI485" s="64">
        <f>SUM(BI481:BI484)</f>
        <v/>
      </c>
      <c r="BJ485" s="64" t="n"/>
      <c r="BK485" s="64" t="n"/>
      <c r="BM485" s="64">
        <f>SUM(BM481:BM484)</f>
        <v/>
      </c>
      <c r="BN485" s="64">
        <f>SUM(BN481:BN484)</f>
        <v/>
      </c>
      <c r="BO485" s="64">
        <f>SUM(BO481:BO484)</f>
        <v/>
      </c>
      <c r="BP485" s="64">
        <f>SUM(BP481:BP484)</f>
        <v/>
      </c>
      <c r="BQ485" s="64">
        <f>SUM(BQ481:BQ484)</f>
        <v/>
      </c>
      <c r="BR485" s="64">
        <f>SUM(BR481:BR484)</f>
        <v/>
      </c>
      <c r="BS485" s="64">
        <f>SUM(BS481:BS484)</f>
        <v/>
      </c>
      <c r="BT485" s="64">
        <f>SUM(BT481:BT484)</f>
        <v/>
      </c>
      <c r="BU485" s="64">
        <f>SUM(BU481:BU484)</f>
        <v/>
      </c>
      <c r="BV485" s="64">
        <f>SUM(BV481:BV484)</f>
        <v/>
      </c>
      <c r="BW485" s="64">
        <f>SUM(BW481:BW484)</f>
        <v/>
      </c>
      <c r="BX485" s="64">
        <f>SUM(BX481:BX484)</f>
        <v/>
      </c>
      <c r="BY485" s="64">
        <f>+SUM(AN485:AQ485)</f>
        <v/>
      </c>
      <c r="BZ485" s="64">
        <f>+SUM(AR485:AU485)</f>
        <v/>
      </c>
      <c r="CA485" s="64">
        <f>+SUM(AV485:AY485)</f>
        <v/>
      </c>
      <c r="CB485" s="64">
        <f>+SUM(AZ485:BC485)</f>
        <v/>
      </c>
      <c r="CC485" s="64">
        <f>+SUM(BD485:BG485)</f>
        <v/>
      </c>
      <c r="CD485" s="64" t="n"/>
    </row>
    <row r="486">
      <c r="B486" s="67" t="inlineStr">
        <is>
          <t>% of Revenue</t>
        </is>
      </c>
      <c r="C486" s="306" t="n"/>
      <c r="D486" s="306">
        <f>+D485/D$404</f>
        <v/>
      </c>
      <c r="E486" s="306">
        <f>+E485/E$404</f>
        <v/>
      </c>
      <c r="F486" s="306">
        <f>+F485/F$404</f>
        <v/>
      </c>
      <c r="G486" s="306">
        <f>+G485/G$404</f>
        <v/>
      </c>
      <c r="H486" s="306">
        <f>+H485/H$404</f>
        <v/>
      </c>
      <c r="I486" s="306">
        <f>+I485/I$404</f>
        <v/>
      </c>
      <c r="J486" s="306">
        <f>+J485/J$404</f>
        <v/>
      </c>
      <c r="K486" s="306">
        <f>+K485/K$404</f>
        <v/>
      </c>
      <c r="L486" s="306">
        <f>+L485/L$404</f>
        <v/>
      </c>
      <c r="M486" s="306">
        <f>+M485/M$404</f>
        <v/>
      </c>
      <c r="N486" s="306">
        <f>+N485/N$404</f>
        <v/>
      </c>
      <c r="O486" s="306">
        <f>+O485/O$404</f>
        <v/>
      </c>
      <c r="P486" s="306">
        <f>+P485/P$404</f>
        <v/>
      </c>
      <c r="Q486" s="306">
        <f>+Q485/Q$404</f>
        <v/>
      </c>
      <c r="R486" s="306">
        <f>+R485/R$404</f>
        <v/>
      </c>
      <c r="S486" s="306">
        <f>+S485/S$404</f>
        <v/>
      </c>
      <c r="T486" s="306">
        <f>+T485/T$404</f>
        <v/>
      </c>
      <c r="U486" s="306">
        <f>+U485/U$404</f>
        <v/>
      </c>
      <c r="V486" s="306">
        <f>+V485/V$404</f>
        <v/>
      </c>
      <c r="W486" s="306">
        <f>+W485/W$404</f>
        <v/>
      </c>
      <c r="X486" s="306">
        <f>+X485/X$404</f>
        <v/>
      </c>
      <c r="Y486" s="306">
        <f>+Y485/Y$404</f>
        <v/>
      </c>
      <c r="Z486" s="306">
        <f>+Z485/Z$404</f>
        <v/>
      </c>
      <c r="AA486" s="306">
        <f>+AA485/AA$404</f>
        <v/>
      </c>
      <c r="AB486" s="306">
        <f>+AB485/AB$404</f>
        <v/>
      </c>
      <c r="AC486" s="306">
        <f>+AC485/AC$404</f>
        <v/>
      </c>
      <c r="AD486" s="306">
        <f>+AD485/AD$404</f>
        <v/>
      </c>
      <c r="AE486" s="306">
        <f>+AE485/AE$404</f>
        <v/>
      </c>
      <c r="AF486" s="306">
        <f>+AF485/AF$404</f>
        <v/>
      </c>
      <c r="AG486" s="306">
        <f>+AG485/AG$404</f>
        <v/>
      </c>
      <c r="AH486" s="306">
        <f>+AH485/AH$404</f>
        <v/>
      </c>
      <c r="AI486" s="306">
        <f>+AI485/AI$404</f>
        <v/>
      </c>
      <c r="AJ486" s="306">
        <f>+AJ485/AJ$404</f>
        <v/>
      </c>
      <c r="AK486" s="306">
        <f>+AK485/AK$404</f>
        <v/>
      </c>
      <c r="AL486" s="306">
        <f>+AL485/AL$404</f>
        <v/>
      </c>
      <c r="AM486" s="306">
        <f>+AM485/AM$404</f>
        <v/>
      </c>
      <c r="AN486" s="306">
        <f>+AN485/AN$404</f>
        <v/>
      </c>
      <c r="AO486" s="306">
        <f>+AO485/AO$404</f>
        <v/>
      </c>
      <c r="AP486" s="306">
        <f>+AP485/AP$404</f>
        <v/>
      </c>
      <c r="AQ486" s="306">
        <f>+AQ485/AQ$404</f>
        <v/>
      </c>
      <c r="AR486" s="306">
        <f>+AR485/AR$404</f>
        <v/>
      </c>
      <c r="AS486" s="306">
        <f>+AS485/AS$404</f>
        <v/>
      </c>
      <c r="AT486" s="306">
        <f>+AT485/AT$404</f>
        <v/>
      </c>
      <c r="AU486" s="306">
        <f>+AU485/AU$404</f>
        <v/>
      </c>
      <c r="AV486" s="306">
        <f>+AV485/AV$404</f>
        <v/>
      </c>
      <c r="AW486" s="306">
        <f>+AW485/AW$404</f>
        <v/>
      </c>
      <c r="AX486" s="306">
        <f>+AX485/AX$404</f>
        <v/>
      </c>
      <c r="AY486" s="306">
        <f>+AY485/AY$404</f>
        <v/>
      </c>
      <c r="AZ486" s="306">
        <f>+AZ485/AZ$404</f>
        <v/>
      </c>
      <c r="BA486" s="306">
        <f>+BA485/BA$404</f>
        <v/>
      </c>
      <c r="BB486" s="306">
        <f>+BB485/BB$404</f>
        <v/>
      </c>
      <c r="BC486" s="306">
        <f>+BC485/BC$404</f>
        <v/>
      </c>
      <c r="BD486" s="306">
        <f>+BD485/BD$404</f>
        <v/>
      </c>
      <c r="BE486" s="306">
        <f>+BE485/BE$404</f>
        <v/>
      </c>
      <c r="BF486" s="306">
        <f>+BF485/BF$404</f>
        <v/>
      </c>
      <c r="BG486" s="306">
        <f>+BG485/BG$404</f>
        <v/>
      </c>
      <c r="BH486" s="306">
        <f>+BH485/BH$404</f>
        <v/>
      </c>
      <c r="BI486" s="306">
        <f>+BI485/BI$404</f>
        <v/>
      </c>
      <c r="BJ486" s="306" t="n"/>
      <c r="BK486" s="306" t="n"/>
      <c r="BL486" s="306" t="n"/>
      <c r="BM486" s="306">
        <f>+BM485/BM$404</f>
        <v/>
      </c>
      <c r="BN486" s="306">
        <f>+BN485/BN$404</f>
        <v/>
      </c>
      <c r="BO486" s="306">
        <f>+BO485/BO$404</f>
        <v/>
      </c>
      <c r="BP486" s="306">
        <f>+BP485/BP$404</f>
        <v/>
      </c>
      <c r="BQ486" s="306">
        <f>+BQ485/BQ$404</f>
        <v/>
      </c>
      <c r="BR486" s="306">
        <f>+BR485/BR$404</f>
        <v/>
      </c>
      <c r="BS486" s="306">
        <f>+BS485/BS$404</f>
        <v/>
      </c>
      <c r="BT486" s="306">
        <f>+BT485/BT$404</f>
        <v/>
      </c>
      <c r="BU486" s="306">
        <f>+BU485/BU$404</f>
        <v/>
      </c>
      <c r="BV486" s="306">
        <f>+BV485/BV$404</f>
        <v/>
      </c>
      <c r="BW486" s="306">
        <f>+BW485/BW$404</f>
        <v/>
      </c>
      <c r="BX486" s="306">
        <f>+BX485/BX$404</f>
        <v/>
      </c>
      <c r="BY486" s="306">
        <f>+BY485/BY$404</f>
        <v/>
      </c>
      <c r="BZ486" s="306">
        <f>+BZ485/BZ$404</f>
        <v/>
      </c>
      <c r="CA486" s="306">
        <f>+CA485/CA$404</f>
        <v/>
      </c>
      <c r="CB486" s="306">
        <f>+CB485/CB$404</f>
        <v/>
      </c>
      <c r="CC486" s="306">
        <f>+CC485/CC$404</f>
        <v/>
      </c>
      <c r="CD486" s="306" t="n"/>
    </row>
    <row r="487">
      <c r="B487" s="66" t="n"/>
    </row>
    <row r="488">
      <c r="B488" s="70" t="inlineStr">
        <is>
          <t>Payroll taxe related to pre-2011 RSUs:</t>
        </is>
      </c>
    </row>
    <row r="489">
      <c r="B489" s="70" t="inlineStr">
        <is>
          <t>Cost of revenue</t>
        </is>
      </c>
      <c r="D489" s="81" t="n">
        <v>0</v>
      </c>
      <c r="E489" s="81" t="n">
        <v>0</v>
      </c>
      <c r="F489" s="81" t="n">
        <v>0</v>
      </c>
      <c r="G489" s="81" t="n">
        <v>0</v>
      </c>
      <c r="H489" s="81" t="n">
        <v>0</v>
      </c>
      <c r="I489" s="81" t="n">
        <v>0</v>
      </c>
      <c r="J489" s="81" t="n">
        <v>0</v>
      </c>
      <c r="K489" s="81" t="n">
        <v>0</v>
      </c>
      <c r="L489" s="81" t="n">
        <v>0</v>
      </c>
      <c r="M489" s="81" t="n">
        <v>6</v>
      </c>
      <c r="N489" s="81" t="n">
        <v>-3</v>
      </c>
      <c r="O489" s="81" t="n">
        <v>2</v>
      </c>
      <c r="P489" s="81" t="n">
        <v>0</v>
      </c>
      <c r="Q489" s="81" t="n">
        <v>0</v>
      </c>
      <c r="R489" s="81" t="n">
        <v>0</v>
      </c>
      <c r="S489" s="81" t="n">
        <v>0</v>
      </c>
      <c r="T489" s="81" t="n">
        <v>0</v>
      </c>
      <c r="U489" s="81" t="n">
        <v>0</v>
      </c>
      <c r="V489" s="81" t="n">
        <v>0</v>
      </c>
      <c r="W489" s="81" t="n">
        <v>0</v>
      </c>
      <c r="X489" s="81" t="n">
        <v>0</v>
      </c>
      <c r="Y489" s="81" t="n">
        <v>0</v>
      </c>
      <c r="Z489" s="81" t="n">
        <v>0</v>
      </c>
      <c r="AA489" s="81" t="n">
        <v>0</v>
      </c>
      <c r="AB489" s="81" t="n">
        <v>0</v>
      </c>
      <c r="AC489" s="81" t="n">
        <v>0</v>
      </c>
      <c r="AD489" s="81" t="n">
        <v>0</v>
      </c>
      <c r="AE489" s="81" t="n">
        <v>0</v>
      </c>
      <c r="AF489" s="81" t="n">
        <v>0</v>
      </c>
      <c r="AG489" s="81" t="n">
        <v>0</v>
      </c>
      <c r="AH489" s="81" t="n">
        <v>0</v>
      </c>
      <c r="AI489" s="81" t="n">
        <v>0</v>
      </c>
      <c r="AJ489" s="81" t="n">
        <v>0</v>
      </c>
      <c r="AK489" s="81" t="n">
        <v>0</v>
      </c>
      <c r="AL489" s="81" t="n">
        <v>0</v>
      </c>
      <c r="AM489" s="81" t="n">
        <v>0</v>
      </c>
      <c r="AN489" s="81" t="n">
        <v>0</v>
      </c>
      <c r="AO489" s="81" t="n">
        <v>0</v>
      </c>
      <c r="AP489" s="81" t="n">
        <v>0</v>
      </c>
      <c r="AQ489" s="81" t="n">
        <v>0</v>
      </c>
      <c r="AR489" s="81" t="n">
        <v>0</v>
      </c>
      <c r="AS489" s="81" t="n">
        <v>0</v>
      </c>
      <c r="AT489" s="81" t="n">
        <v>0</v>
      </c>
      <c r="AU489" s="81" t="n">
        <v>0</v>
      </c>
      <c r="AV489" s="81" t="n">
        <v>0</v>
      </c>
      <c r="AW489" s="81" t="n">
        <v>0</v>
      </c>
      <c r="AX489" s="81" t="n">
        <v>0</v>
      </c>
      <c r="AY489" s="81" t="n">
        <v>0</v>
      </c>
      <c r="AZ489" s="81" t="n">
        <v>0</v>
      </c>
      <c r="BA489" s="81" t="n">
        <v>0</v>
      </c>
      <c r="BB489" s="81" t="n">
        <v>0</v>
      </c>
      <c r="BC489" s="81" t="n">
        <v>0</v>
      </c>
      <c r="BD489" s="81" t="n">
        <v>0</v>
      </c>
      <c r="BE489" s="81" t="n">
        <v>0</v>
      </c>
      <c r="BF489" s="81" t="n">
        <v>0</v>
      </c>
      <c r="BG489" s="81" t="n">
        <v>0</v>
      </c>
      <c r="BH489" s="81" t="n">
        <v>0</v>
      </c>
      <c r="BI489" s="81" t="n">
        <v>0</v>
      </c>
      <c r="BJ489" s="81" t="n"/>
      <c r="BK489" s="81" t="n"/>
      <c r="BM489" s="81" t="n">
        <v>0</v>
      </c>
      <c r="BN489" s="81" t="n">
        <v>0</v>
      </c>
      <c r="BO489" s="81" t="n">
        <v>0</v>
      </c>
      <c r="BP489" s="81" t="n">
        <v>0</v>
      </c>
      <c r="BQ489" s="64">
        <f>+SUM(H489:K489)</f>
        <v/>
      </c>
      <c r="BR489" s="64">
        <f>+SUM(L489:O489)</f>
        <v/>
      </c>
      <c r="BS489" s="64">
        <f>+SUM(P489:S489)</f>
        <v/>
      </c>
      <c r="BT489" s="64">
        <f>+SUM(T489:W489)</f>
        <v/>
      </c>
      <c r="BU489" s="64">
        <f>+SUM(X489:AA489)</f>
        <v/>
      </c>
      <c r="BV489" s="64">
        <f>+SUM(AB489:AE489)</f>
        <v/>
      </c>
      <c r="BW489" s="64">
        <f>+SUM(AF489:AI489)</f>
        <v/>
      </c>
      <c r="BX489" s="64">
        <f>+SUM(AJ489:AM489)</f>
        <v/>
      </c>
      <c r="BY489" s="64">
        <f>+SUM(AN489:AQ489)</f>
        <v/>
      </c>
      <c r="BZ489" s="64">
        <f>+SUM(AR489:AU489)</f>
        <v/>
      </c>
      <c r="CA489" s="64">
        <f>+SUM(AV489:AY489)</f>
        <v/>
      </c>
      <c r="CB489" s="64">
        <f>+SUM(AZ489:BC489)</f>
        <v/>
      </c>
      <c r="CC489" s="64">
        <f>+SUM(BD489:BG489)</f>
        <v/>
      </c>
      <c r="CD489" s="64" t="n"/>
    </row>
    <row r="490">
      <c r="B490" s="70" t="inlineStr">
        <is>
          <t>Research and development</t>
        </is>
      </c>
      <c r="D490" s="81" t="n">
        <v>0</v>
      </c>
      <c r="E490" s="81" t="n">
        <v>0</v>
      </c>
      <c r="F490" s="81" t="n">
        <v>0</v>
      </c>
      <c r="G490" s="81" t="n">
        <v>0</v>
      </c>
      <c r="H490" s="81" t="n">
        <v>0</v>
      </c>
      <c r="I490" s="81" t="n">
        <v>0</v>
      </c>
      <c r="J490" s="81" t="n">
        <v>0</v>
      </c>
      <c r="K490" s="81" t="n">
        <v>0</v>
      </c>
      <c r="L490" s="81" t="n">
        <v>0</v>
      </c>
      <c r="M490" s="81" t="n">
        <v>46</v>
      </c>
      <c r="N490" s="81" t="n">
        <v>-12</v>
      </c>
      <c r="O490" s="81" t="n">
        <v>5</v>
      </c>
      <c r="P490" s="81" t="n">
        <v>0</v>
      </c>
      <c r="Q490" s="81" t="n">
        <v>0</v>
      </c>
      <c r="R490" s="81" t="n">
        <v>0</v>
      </c>
      <c r="S490" s="81" t="n">
        <v>0</v>
      </c>
      <c r="T490" s="81" t="n">
        <v>0</v>
      </c>
      <c r="U490" s="81" t="n">
        <v>0</v>
      </c>
      <c r="V490" s="81" t="n">
        <v>0</v>
      </c>
      <c r="W490" s="81" t="n">
        <v>0</v>
      </c>
      <c r="X490" s="81" t="n">
        <v>0</v>
      </c>
      <c r="Y490" s="81" t="n">
        <v>0</v>
      </c>
      <c r="Z490" s="81" t="n">
        <v>0</v>
      </c>
      <c r="AA490" s="81" t="n">
        <v>0</v>
      </c>
      <c r="AB490" s="81" t="n">
        <v>0</v>
      </c>
      <c r="AC490" s="81" t="n">
        <v>0</v>
      </c>
      <c r="AD490" s="81" t="n">
        <v>0</v>
      </c>
      <c r="AE490" s="81" t="n">
        <v>0</v>
      </c>
      <c r="AF490" s="81" t="n">
        <v>0</v>
      </c>
      <c r="AG490" s="81" t="n">
        <v>0</v>
      </c>
      <c r="AH490" s="81" t="n">
        <v>0</v>
      </c>
      <c r="AI490" s="81" t="n">
        <v>0</v>
      </c>
      <c r="AJ490" s="81" t="n">
        <v>0</v>
      </c>
      <c r="AK490" s="81" t="n">
        <v>0</v>
      </c>
      <c r="AL490" s="81" t="n">
        <v>0</v>
      </c>
      <c r="AM490" s="81" t="n">
        <v>0</v>
      </c>
      <c r="AN490" s="81" t="n">
        <v>0</v>
      </c>
      <c r="AO490" s="81" t="n">
        <v>0</v>
      </c>
      <c r="AP490" s="81" t="n">
        <v>0</v>
      </c>
      <c r="AQ490" s="81" t="n">
        <v>0</v>
      </c>
      <c r="AR490" s="81" t="n">
        <v>0</v>
      </c>
      <c r="AS490" s="81" t="n">
        <v>0</v>
      </c>
      <c r="AT490" s="81" t="n">
        <v>0</v>
      </c>
      <c r="AU490" s="81" t="n">
        <v>0</v>
      </c>
      <c r="AV490" s="81" t="n">
        <v>0</v>
      </c>
      <c r="AW490" s="81" t="n">
        <v>0</v>
      </c>
      <c r="AX490" s="81" t="n">
        <v>0</v>
      </c>
      <c r="AY490" s="81" t="n">
        <v>0</v>
      </c>
      <c r="AZ490" s="81" t="n">
        <v>0</v>
      </c>
      <c r="BA490" s="81" t="n">
        <v>0</v>
      </c>
      <c r="BB490" s="81" t="n">
        <v>0</v>
      </c>
      <c r="BC490" s="81" t="n">
        <v>0</v>
      </c>
      <c r="BD490" s="81" t="n">
        <v>0</v>
      </c>
      <c r="BE490" s="81" t="n">
        <v>0</v>
      </c>
      <c r="BF490" s="81" t="n">
        <v>0</v>
      </c>
      <c r="BG490" s="81" t="n">
        <v>0</v>
      </c>
      <c r="BH490" s="81" t="n">
        <v>0</v>
      </c>
      <c r="BI490" s="81" t="n">
        <v>0</v>
      </c>
      <c r="BJ490" s="81" t="n"/>
      <c r="BK490" s="81" t="n"/>
      <c r="BM490" s="81" t="n">
        <v>0</v>
      </c>
      <c r="BN490" s="81" t="n">
        <v>0</v>
      </c>
      <c r="BO490" s="81" t="n">
        <v>0</v>
      </c>
      <c r="BP490" s="81" t="n">
        <v>0</v>
      </c>
      <c r="BQ490" s="64">
        <f>+SUM(H490:K490)</f>
        <v/>
      </c>
      <c r="BR490" s="64">
        <f>+SUM(L490:O490)</f>
        <v/>
      </c>
      <c r="BS490" s="64">
        <f>+SUM(P490:S490)</f>
        <v/>
      </c>
      <c r="BT490" s="64">
        <f>+SUM(T490:W490)</f>
        <v/>
      </c>
      <c r="BU490" s="64">
        <f>+SUM(X490:AA490)</f>
        <v/>
      </c>
      <c r="BV490" s="64">
        <f>+SUM(AB490:AE490)</f>
        <v/>
      </c>
      <c r="BW490" s="64">
        <f>+SUM(AF490:AI490)</f>
        <v/>
      </c>
      <c r="BX490" s="64">
        <f>+SUM(AJ490:AM490)</f>
        <v/>
      </c>
      <c r="BY490" s="64">
        <f>+SUM(AN490:AQ490)</f>
        <v/>
      </c>
      <c r="BZ490" s="64">
        <f>+SUM(AR490:AU490)</f>
        <v/>
      </c>
      <c r="CA490" s="64">
        <f>+SUM(AV490:AY490)</f>
        <v/>
      </c>
      <c r="CB490" s="64">
        <f>+SUM(AZ490:BC490)</f>
        <v/>
      </c>
      <c r="CC490" s="64">
        <f>+SUM(BD490:BG490)</f>
        <v/>
      </c>
      <c r="CD490" s="64" t="n"/>
    </row>
    <row r="491">
      <c r="B491" s="70" t="inlineStr">
        <is>
          <t>Marketing and sales</t>
        </is>
      </c>
      <c r="D491" s="81" t="n">
        <v>0</v>
      </c>
      <c r="E491" s="81" t="n">
        <v>0</v>
      </c>
      <c r="F491" s="81" t="n">
        <v>0</v>
      </c>
      <c r="G491" s="81" t="n">
        <v>0</v>
      </c>
      <c r="H491" s="81" t="n">
        <v>0</v>
      </c>
      <c r="I491" s="81" t="n">
        <v>0</v>
      </c>
      <c r="J491" s="81" t="n">
        <v>0</v>
      </c>
      <c r="K491" s="81" t="n">
        <v>0</v>
      </c>
      <c r="L491" s="81" t="n">
        <v>0</v>
      </c>
      <c r="M491" s="81" t="n">
        <v>24</v>
      </c>
      <c r="N491" s="81" t="n">
        <v>-9</v>
      </c>
      <c r="O491" s="81" t="n">
        <v>3</v>
      </c>
      <c r="P491" s="81" t="n">
        <v>0</v>
      </c>
      <c r="Q491" s="81" t="n">
        <v>0</v>
      </c>
      <c r="R491" s="81" t="n">
        <v>0</v>
      </c>
      <c r="S491" s="81" t="n">
        <v>0</v>
      </c>
      <c r="T491" s="81" t="n">
        <v>0</v>
      </c>
      <c r="U491" s="81" t="n">
        <v>0</v>
      </c>
      <c r="V491" s="81" t="n">
        <v>0</v>
      </c>
      <c r="W491" s="81" t="n">
        <v>0</v>
      </c>
      <c r="X491" s="81" t="n">
        <v>0</v>
      </c>
      <c r="Y491" s="81" t="n">
        <v>0</v>
      </c>
      <c r="Z491" s="81" t="n">
        <v>0</v>
      </c>
      <c r="AA491" s="81" t="n">
        <v>0</v>
      </c>
      <c r="AB491" s="81" t="n">
        <v>0</v>
      </c>
      <c r="AC491" s="81" t="n">
        <v>0</v>
      </c>
      <c r="AD491" s="81" t="n">
        <v>0</v>
      </c>
      <c r="AE491" s="81" t="n">
        <v>0</v>
      </c>
      <c r="AF491" s="81" t="n">
        <v>0</v>
      </c>
      <c r="AG491" s="81" t="n">
        <v>0</v>
      </c>
      <c r="AH491" s="81" t="n">
        <v>0</v>
      </c>
      <c r="AI491" s="81" t="n">
        <v>0</v>
      </c>
      <c r="AJ491" s="81" t="n">
        <v>0</v>
      </c>
      <c r="AK491" s="81" t="n">
        <v>0</v>
      </c>
      <c r="AL491" s="81" t="n">
        <v>0</v>
      </c>
      <c r="AM491" s="81" t="n">
        <v>0</v>
      </c>
      <c r="AN491" s="81" t="n">
        <v>0</v>
      </c>
      <c r="AO491" s="81" t="n">
        <v>0</v>
      </c>
      <c r="AP491" s="81" t="n">
        <v>0</v>
      </c>
      <c r="AQ491" s="81" t="n">
        <v>0</v>
      </c>
      <c r="AR491" s="81" t="n">
        <v>0</v>
      </c>
      <c r="AS491" s="81" t="n">
        <v>0</v>
      </c>
      <c r="AT491" s="81" t="n">
        <v>0</v>
      </c>
      <c r="AU491" s="81" t="n">
        <v>0</v>
      </c>
      <c r="AV491" s="81" t="n">
        <v>0</v>
      </c>
      <c r="AW491" s="81" t="n">
        <v>0</v>
      </c>
      <c r="AX491" s="81" t="n">
        <v>0</v>
      </c>
      <c r="AY491" s="81" t="n">
        <v>0</v>
      </c>
      <c r="AZ491" s="81" t="n">
        <v>0</v>
      </c>
      <c r="BA491" s="81" t="n">
        <v>0</v>
      </c>
      <c r="BB491" s="81" t="n">
        <v>0</v>
      </c>
      <c r="BC491" s="81" t="n">
        <v>0</v>
      </c>
      <c r="BD491" s="81" t="n">
        <v>0</v>
      </c>
      <c r="BE491" s="81" t="n">
        <v>0</v>
      </c>
      <c r="BF491" s="81" t="n">
        <v>0</v>
      </c>
      <c r="BG491" s="81" t="n">
        <v>0</v>
      </c>
      <c r="BH491" s="81" t="n">
        <v>0</v>
      </c>
      <c r="BI491" s="81" t="n">
        <v>0</v>
      </c>
      <c r="BJ491" s="81" t="n"/>
      <c r="BK491" s="81" t="n"/>
      <c r="BM491" s="81" t="n">
        <v>0</v>
      </c>
      <c r="BN491" s="81" t="n">
        <v>0</v>
      </c>
      <c r="BO491" s="81" t="n">
        <v>0</v>
      </c>
      <c r="BP491" s="81" t="n">
        <v>0</v>
      </c>
      <c r="BQ491" s="64">
        <f>+SUM(H491:K491)</f>
        <v/>
      </c>
      <c r="BR491" s="64">
        <f>+SUM(L491:O491)</f>
        <v/>
      </c>
      <c r="BS491" s="64">
        <f>+SUM(P491:S491)</f>
        <v/>
      </c>
      <c r="BT491" s="64">
        <f>+SUM(T491:W491)</f>
        <v/>
      </c>
      <c r="BU491" s="64">
        <f>+SUM(X491:AA491)</f>
        <v/>
      </c>
      <c r="BV491" s="64">
        <f>+SUM(AB491:AE491)</f>
        <v/>
      </c>
      <c r="BW491" s="64">
        <f>+SUM(AF491:AI491)</f>
        <v/>
      </c>
      <c r="BX491" s="64">
        <f>+SUM(AJ491:AM491)</f>
        <v/>
      </c>
      <c r="BY491" s="64">
        <f>+SUM(AN491:AQ491)</f>
        <v/>
      </c>
      <c r="BZ491" s="64">
        <f>+SUM(AR491:AU491)</f>
        <v/>
      </c>
      <c r="CA491" s="64">
        <f>+SUM(AV491:AY491)</f>
        <v/>
      </c>
      <c r="CB491" s="64">
        <f>+SUM(AZ491:BC491)</f>
        <v/>
      </c>
      <c r="CC491" s="64">
        <f>+SUM(BD491:BG491)</f>
        <v/>
      </c>
      <c r="CD491" s="64" t="n"/>
    </row>
    <row r="492" ht="13.5" customHeight="1">
      <c r="B492" s="70" t="inlineStr">
        <is>
          <t>General and administrative</t>
        </is>
      </c>
      <c r="D492" s="82" t="n">
        <v>0</v>
      </c>
      <c r="E492" s="82" t="n">
        <v>0</v>
      </c>
      <c r="F492" s="82" t="n">
        <v>0</v>
      </c>
      <c r="G492" s="82" t="n">
        <v>0</v>
      </c>
      <c r="H492" s="82" t="n">
        <v>0</v>
      </c>
      <c r="I492" s="82" t="n">
        <v>0</v>
      </c>
      <c r="J492" s="82" t="n">
        <v>0</v>
      </c>
      <c r="K492" s="82" t="n">
        <v>0</v>
      </c>
      <c r="L492" s="82" t="n">
        <v>0</v>
      </c>
      <c r="M492" s="82" t="n">
        <v>39</v>
      </c>
      <c r="N492" s="82" t="n">
        <v>-7</v>
      </c>
      <c r="O492" s="82" t="n">
        <v>0</v>
      </c>
      <c r="P492" s="82" t="n">
        <v>0</v>
      </c>
      <c r="Q492" s="82" t="n">
        <v>0</v>
      </c>
      <c r="R492" s="82" t="n">
        <v>0</v>
      </c>
      <c r="S492" s="82" t="n">
        <v>0</v>
      </c>
      <c r="T492" s="82" t="n">
        <v>0</v>
      </c>
      <c r="U492" s="82" t="n">
        <v>0</v>
      </c>
      <c r="V492" s="82" t="n">
        <v>0</v>
      </c>
      <c r="W492" s="82" t="n">
        <v>0</v>
      </c>
      <c r="X492" s="82" t="n">
        <v>0</v>
      </c>
      <c r="Y492" s="82" t="n">
        <v>0</v>
      </c>
      <c r="Z492" s="82" t="n">
        <v>0</v>
      </c>
      <c r="AA492" s="82" t="n">
        <v>0</v>
      </c>
      <c r="AB492" s="82" t="n">
        <v>0</v>
      </c>
      <c r="AC492" s="82" t="n">
        <v>0</v>
      </c>
      <c r="AD492" s="82" t="n">
        <v>0</v>
      </c>
      <c r="AE492" s="82" t="n">
        <v>0</v>
      </c>
      <c r="AF492" s="82" t="n">
        <v>0</v>
      </c>
      <c r="AG492" s="82" t="n">
        <v>0</v>
      </c>
      <c r="AH492" s="82" t="n">
        <v>0</v>
      </c>
      <c r="AI492" s="82" t="n">
        <v>0</v>
      </c>
      <c r="AJ492" s="82" t="n">
        <v>0</v>
      </c>
      <c r="AK492" s="82" t="n">
        <v>0</v>
      </c>
      <c r="AL492" s="82" t="n">
        <v>0</v>
      </c>
      <c r="AM492" s="82" t="n">
        <v>0</v>
      </c>
      <c r="AN492" s="82" t="n">
        <v>0</v>
      </c>
      <c r="AO492" s="82" t="n">
        <v>0</v>
      </c>
      <c r="AP492" s="82" t="n">
        <v>0</v>
      </c>
      <c r="AQ492" s="82" t="n">
        <v>0</v>
      </c>
      <c r="AR492" s="82" t="n">
        <v>0</v>
      </c>
      <c r="AS492" s="82" t="n">
        <v>0</v>
      </c>
      <c r="AT492" s="82" t="n">
        <v>0</v>
      </c>
      <c r="AU492" s="82" t="n">
        <v>0</v>
      </c>
      <c r="AV492" s="82" t="n">
        <v>0</v>
      </c>
      <c r="AW492" s="82" t="n">
        <v>0</v>
      </c>
      <c r="AX492" s="82" t="n">
        <v>0</v>
      </c>
      <c r="AY492" s="82" t="n">
        <v>0</v>
      </c>
      <c r="AZ492" s="82" t="n">
        <v>0</v>
      </c>
      <c r="BA492" s="82" t="n">
        <v>0</v>
      </c>
      <c r="BB492" s="82" t="n">
        <v>0</v>
      </c>
      <c r="BC492" s="82" t="n">
        <v>0</v>
      </c>
      <c r="BD492" s="82" t="n">
        <v>0</v>
      </c>
      <c r="BE492" s="82" t="n">
        <v>0</v>
      </c>
      <c r="BF492" s="82" t="n">
        <v>0</v>
      </c>
      <c r="BG492" s="82" t="n">
        <v>0</v>
      </c>
      <c r="BH492" s="82" t="n">
        <v>0</v>
      </c>
      <c r="BI492" s="82" t="n">
        <v>0</v>
      </c>
      <c r="BJ492" s="82" t="n"/>
      <c r="BK492" s="82" t="n"/>
      <c r="BM492" s="82" t="n">
        <v>0</v>
      </c>
      <c r="BN492" s="82" t="n">
        <v>0</v>
      </c>
      <c r="BO492" s="82" t="n">
        <v>0</v>
      </c>
      <c r="BP492" s="82" t="n">
        <v>0</v>
      </c>
      <c r="BQ492" s="65">
        <f>+SUM(H492:K492)</f>
        <v/>
      </c>
      <c r="BR492" s="65">
        <f>+SUM(L492:O492)</f>
        <v/>
      </c>
      <c r="BS492" s="65">
        <f>+SUM(P492:S492)</f>
        <v/>
      </c>
      <c r="BT492" s="65">
        <f>+SUM(T492:W492)</f>
        <v/>
      </c>
      <c r="BU492" s="65">
        <f>+SUM(X492:AA492)</f>
        <v/>
      </c>
      <c r="BV492" s="65">
        <f>+SUM(AB492:AE492)</f>
        <v/>
      </c>
      <c r="BW492" s="65">
        <f>+SUM(AF492:AI492)</f>
        <v/>
      </c>
      <c r="BX492" s="65">
        <f>+SUM(AJ492:AM492)</f>
        <v/>
      </c>
      <c r="BY492" s="65">
        <f>+SUM(AN492:AQ492)</f>
        <v/>
      </c>
      <c r="BZ492" s="65">
        <f>+SUM(AR492:AU492)</f>
        <v/>
      </c>
      <c r="CA492" s="65">
        <f>+SUM(AV492:AY492)</f>
        <v/>
      </c>
      <c r="CB492" s="65">
        <f>+SUM(AZ492:BC492)</f>
        <v/>
      </c>
      <c r="CC492" s="65">
        <f>+SUM(BD492:BG492)</f>
        <v/>
      </c>
      <c r="CD492" s="65" t="n"/>
    </row>
    <row r="493">
      <c r="B493" s="66" t="inlineStr">
        <is>
          <t>Total payroll taxe related to pre-2011 RSUs</t>
        </is>
      </c>
      <c r="D493" s="64">
        <f>SUM(D489:D492)</f>
        <v/>
      </c>
      <c r="E493" s="64">
        <f>SUM(E489:E492)</f>
        <v/>
      </c>
      <c r="F493" s="64">
        <f>SUM(F489:F492)</f>
        <v/>
      </c>
      <c r="G493" s="64">
        <f>SUM(G489:G492)</f>
        <v/>
      </c>
      <c r="H493" s="64">
        <f>SUM(H489:H492)</f>
        <v/>
      </c>
      <c r="I493" s="64">
        <f>SUM(I489:I492)</f>
        <v/>
      </c>
      <c r="J493" s="64">
        <f>SUM(J489:J492)</f>
        <v/>
      </c>
      <c r="K493" s="64">
        <f>SUM(K489:K492)</f>
        <v/>
      </c>
      <c r="L493" s="64">
        <f>SUM(L489:L492)</f>
        <v/>
      </c>
      <c r="M493" s="64">
        <f>SUM(M489:M492)</f>
        <v/>
      </c>
      <c r="N493" s="64">
        <f>SUM(N489:N492)</f>
        <v/>
      </c>
      <c r="O493" s="64">
        <f>SUM(O489:O492)</f>
        <v/>
      </c>
      <c r="P493" s="64">
        <f>SUM(P489:P492)</f>
        <v/>
      </c>
      <c r="Q493" s="64">
        <f>SUM(Q489:Q492)</f>
        <v/>
      </c>
      <c r="R493" s="64">
        <f>SUM(R489:R492)</f>
        <v/>
      </c>
      <c r="S493" s="64">
        <f>SUM(S489:S492)</f>
        <v/>
      </c>
      <c r="T493" s="64">
        <f>SUM(T489:T492)</f>
        <v/>
      </c>
      <c r="U493" s="64">
        <f>SUM(U489:U492)</f>
        <v/>
      </c>
      <c r="V493" s="64">
        <f>SUM(V489:V492)</f>
        <v/>
      </c>
      <c r="W493" s="64">
        <f>SUM(W489:W492)</f>
        <v/>
      </c>
      <c r="X493" s="64">
        <f>SUM(X489:X492)</f>
        <v/>
      </c>
      <c r="Y493" s="64">
        <f>SUM(Y489:Y492)</f>
        <v/>
      </c>
      <c r="Z493" s="64">
        <f>SUM(Z489:Z492)</f>
        <v/>
      </c>
      <c r="AA493" s="64">
        <f>SUM(AA489:AA492)</f>
        <v/>
      </c>
      <c r="AB493" s="64">
        <f>SUM(AB489:AB492)</f>
        <v/>
      </c>
      <c r="AC493" s="64">
        <f>SUM(AC489:AC492)</f>
        <v/>
      </c>
      <c r="AD493" s="64">
        <f>SUM(AD489:AD492)</f>
        <v/>
      </c>
      <c r="AE493" s="64">
        <f>SUM(AE489:AE492)</f>
        <v/>
      </c>
      <c r="AF493" s="64">
        <f>SUM(AF489:AF492)</f>
        <v/>
      </c>
      <c r="AG493" s="64">
        <f>SUM(AG489:AG492)</f>
        <v/>
      </c>
      <c r="AH493" s="64">
        <f>SUM(AH489:AH492)</f>
        <v/>
      </c>
      <c r="AI493" s="64">
        <f>SUM(AI489:AI492)</f>
        <v/>
      </c>
      <c r="AJ493" s="64">
        <f>SUM(AJ489:AJ492)</f>
        <v/>
      </c>
      <c r="AK493" s="64">
        <f>SUM(AK489:AK492)</f>
        <v/>
      </c>
      <c r="AL493" s="64">
        <f>SUM(AL489:AL492)</f>
        <v/>
      </c>
      <c r="AM493" s="64">
        <f>SUM(AM489:AM492)</f>
        <v/>
      </c>
      <c r="AN493" s="64">
        <f>SUM(AN489:AN492)</f>
        <v/>
      </c>
      <c r="AO493" s="64">
        <f>SUM(AO489:AO492)</f>
        <v/>
      </c>
      <c r="AP493" s="64">
        <f>SUM(AP489:AP492)</f>
        <v/>
      </c>
      <c r="AQ493" s="64">
        <f>SUM(AQ489:AQ492)</f>
        <v/>
      </c>
      <c r="AR493" s="64">
        <f>SUM(AR489:AR492)</f>
        <v/>
      </c>
      <c r="AS493" s="64">
        <f>SUM(AS489:AS492)</f>
        <v/>
      </c>
      <c r="AT493" s="64">
        <f>SUM(AT489:AT492)</f>
        <v/>
      </c>
      <c r="AU493" s="64">
        <f>SUM(AU489:AU492)</f>
        <v/>
      </c>
      <c r="AV493" s="64">
        <f>SUM(AV489:AV492)</f>
        <v/>
      </c>
      <c r="AW493" s="64">
        <f>SUM(AW489:AW492)</f>
        <v/>
      </c>
      <c r="AX493" s="64">
        <f>SUM(AX489:AX492)</f>
        <v/>
      </c>
      <c r="AY493" s="64">
        <f>SUM(AY489:AY492)</f>
        <v/>
      </c>
      <c r="AZ493" s="64">
        <f>SUM(AZ489:AZ492)</f>
        <v/>
      </c>
      <c r="BA493" s="64">
        <f>SUM(BA489:BA492)</f>
        <v/>
      </c>
      <c r="BB493" s="64">
        <f>SUM(BB489:BB492)</f>
        <v/>
      </c>
      <c r="BC493" s="64">
        <f>SUM(BC489:BC492)</f>
        <v/>
      </c>
      <c r="BD493" s="64">
        <f>SUM(BD489:BD492)</f>
        <v/>
      </c>
      <c r="BE493" s="64">
        <f>SUM(BE489:BE492)</f>
        <v/>
      </c>
      <c r="BF493" s="64">
        <f>SUM(BF489:BF492)</f>
        <v/>
      </c>
      <c r="BG493" s="64">
        <f>SUM(BG489:BG492)</f>
        <v/>
      </c>
      <c r="BH493" s="64">
        <f>SUM(BH489:BH492)</f>
        <v/>
      </c>
      <c r="BI493" s="64">
        <f>SUM(BI489:BI492)</f>
        <v/>
      </c>
      <c r="BJ493" s="64" t="n"/>
      <c r="BK493" s="64" t="n"/>
      <c r="BM493" s="64">
        <f>SUM(BM489:BM492)</f>
        <v/>
      </c>
      <c r="BN493" s="64">
        <f>SUM(BN489:BN492)</f>
        <v/>
      </c>
      <c r="BO493" s="64">
        <f>SUM(BO489:BO492)</f>
        <v/>
      </c>
      <c r="BP493" s="64">
        <f>SUM(BP489:BP492)</f>
        <v/>
      </c>
      <c r="BQ493" s="64">
        <f>SUM(BQ489:BQ492)</f>
        <v/>
      </c>
      <c r="BR493" s="64">
        <f>SUM(BR489:BR492)</f>
        <v/>
      </c>
      <c r="BS493" s="64">
        <f>SUM(BS489:BS492)</f>
        <v/>
      </c>
      <c r="BT493" s="64">
        <f>SUM(BT489:BT492)</f>
        <v/>
      </c>
      <c r="BU493" s="64">
        <f>SUM(BU489:BU492)</f>
        <v/>
      </c>
      <c r="BV493" s="64">
        <f>SUM(BV489:BV492)</f>
        <v/>
      </c>
      <c r="BW493" s="64">
        <f>SUM(BW489:BW492)</f>
        <v/>
      </c>
      <c r="BX493" s="64">
        <f>SUM(BX489:BX492)</f>
        <v/>
      </c>
      <c r="BY493" s="64">
        <f>+SUM(AN493:AQ493)</f>
        <v/>
      </c>
      <c r="BZ493" s="64">
        <f>+SUM(AR493:AU493)</f>
        <v/>
      </c>
      <c r="CA493" s="64">
        <f>+SUM(AV493:AY493)</f>
        <v/>
      </c>
      <c r="CB493" s="64">
        <f>+SUM(AZ493:BC493)</f>
        <v/>
      </c>
      <c r="CC493" s="64">
        <f>+SUM(BD493:BG493)</f>
        <v/>
      </c>
      <c r="CD493" s="64" t="n"/>
    </row>
    <row r="494">
      <c r="B494" s="67" t="inlineStr">
        <is>
          <t>% of Revenue</t>
        </is>
      </c>
      <c r="C494" s="306" t="n"/>
      <c r="D494" s="306">
        <f>+D493/D$404</f>
        <v/>
      </c>
      <c r="E494" s="306">
        <f>+E493/E$404</f>
        <v/>
      </c>
      <c r="F494" s="306">
        <f>+F493/F$404</f>
        <v/>
      </c>
      <c r="G494" s="306">
        <f>+G493/G$404</f>
        <v/>
      </c>
      <c r="H494" s="306">
        <f>+H493/H$404</f>
        <v/>
      </c>
      <c r="I494" s="306">
        <f>+I493/I$404</f>
        <v/>
      </c>
      <c r="J494" s="306">
        <f>+J493/J$404</f>
        <v/>
      </c>
      <c r="K494" s="306">
        <f>+K493/K$404</f>
        <v/>
      </c>
      <c r="L494" s="306">
        <f>+L493/L$404</f>
        <v/>
      </c>
      <c r="M494" s="306">
        <f>+M493/M$404</f>
        <v/>
      </c>
      <c r="N494" s="306">
        <f>+N493/N$404</f>
        <v/>
      </c>
      <c r="O494" s="306">
        <f>+O493/O$404</f>
        <v/>
      </c>
      <c r="P494" s="306">
        <f>+P493/P$404</f>
        <v/>
      </c>
      <c r="Q494" s="306">
        <f>+Q493/Q$404</f>
        <v/>
      </c>
      <c r="R494" s="306">
        <f>+R493/R$404</f>
        <v/>
      </c>
      <c r="S494" s="306">
        <f>+S493/S$404</f>
        <v/>
      </c>
      <c r="T494" s="306">
        <f>+T493/T$404</f>
        <v/>
      </c>
      <c r="U494" s="306">
        <f>+U493/U$404</f>
        <v/>
      </c>
      <c r="V494" s="306">
        <f>+V493/V$404</f>
        <v/>
      </c>
      <c r="W494" s="306">
        <f>+W493/W$404</f>
        <v/>
      </c>
      <c r="X494" s="306">
        <f>+X493/X$404</f>
        <v/>
      </c>
      <c r="Y494" s="306">
        <f>+Y493/Y$404</f>
        <v/>
      </c>
      <c r="Z494" s="306">
        <f>+Z493/Z$404</f>
        <v/>
      </c>
      <c r="AA494" s="306">
        <f>+AA493/AA$404</f>
        <v/>
      </c>
      <c r="AB494" s="306">
        <f>+AB493/AB$404</f>
        <v/>
      </c>
      <c r="AC494" s="306">
        <f>+AC493/AC$404</f>
        <v/>
      </c>
      <c r="AD494" s="306">
        <f>+AD493/AD$404</f>
        <v/>
      </c>
      <c r="AE494" s="306">
        <f>+AE493/AE$404</f>
        <v/>
      </c>
      <c r="AF494" s="306">
        <f>+AF493/AF$404</f>
        <v/>
      </c>
      <c r="AG494" s="306">
        <f>+AG493/AG$404</f>
        <v/>
      </c>
      <c r="AH494" s="306">
        <f>+AH493/AH$404</f>
        <v/>
      </c>
      <c r="AI494" s="306">
        <f>+AI493/AI$404</f>
        <v/>
      </c>
      <c r="AJ494" s="306">
        <f>+AJ493/AJ$404</f>
        <v/>
      </c>
      <c r="AK494" s="306">
        <f>+AK493/AK$404</f>
        <v/>
      </c>
      <c r="AL494" s="306">
        <f>+AL493/AL$404</f>
        <v/>
      </c>
      <c r="AM494" s="306">
        <f>+AM493/AM$404</f>
        <v/>
      </c>
      <c r="AN494" s="306">
        <f>+AN493/AN$404</f>
        <v/>
      </c>
      <c r="AO494" s="306">
        <f>+AO493/AO$404</f>
        <v/>
      </c>
      <c r="AP494" s="306">
        <f>+AP493/AP$404</f>
        <v/>
      </c>
      <c r="AQ494" s="306">
        <f>+AQ493/AQ$404</f>
        <v/>
      </c>
      <c r="AR494" s="306">
        <f>+AR493/AR$404</f>
        <v/>
      </c>
      <c r="AS494" s="306">
        <f>+AS493/AS$404</f>
        <v/>
      </c>
      <c r="AT494" s="306">
        <f>+AT493/AT$404</f>
        <v/>
      </c>
      <c r="AU494" s="306">
        <f>+AU493/AU$404</f>
        <v/>
      </c>
      <c r="AV494" s="306">
        <f>+AV493/AV$404</f>
        <v/>
      </c>
      <c r="AW494" s="306">
        <f>+AW493/AW$404</f>
        <v/>
      </c>
      <c r="AX494" s="306">
        <f>+AX493/AX$404</f>
        <v/>
      </c>
      <c r="AY494" s="306">
        <f>+AY493/AY$404</f>
        <v/>
      </c>
      <c r="AZ494" s="306">
        <f>+AZ493/AZ$404</f>
        <v/>
      </c>
      <c r="BA494" s="306">
        <f>+BA493/BA$404</f>
        <v/>
      </c>
      <c r="BB494" s="306">
        <f>+BB493/BB$404</f>
        <v/>
      </c>
      <c r="BC494" s="306">
        <f>+BC493/BC$404</f>
        <v/>
      </c>
      <c r="BD494" s="306">
        <f>+BD493/BD$404</f>
        <v/>
      </c>
      <c r="BE494" s="306">
        <f>+BE493/BE$404</f>
        <v/>
      </c>
      <c r="BF494" s="306">
        <f>+BF493/BF$404</f>
        <v/>
      </c>
      <c r="BG494" s="306">
        <f>+BG493/BG$404</f>
        <v/>
      </c>
      <c r="BH494" s="306">
        <f>+BH493/BH$404</f>
        <v/>
      </c>
      <c r="BI494" s="306">
        <f>+BI493/BI$404</f>
        <v/>
      </c>
      <c r="BJ494" s="306" t="n"/>
      <c r="BK494" s="306" t="n"/>
      <c r="BL494" s="306" t="n"/>
      <c r="BM494" s="306">
        <f>+BM493/BM$404</f>
        <v/>
      </c>
      <c r="BN494" s="306">
        <f>+BN493/BN$404</f>
        <v/>
      </c>
      <c r="BO494" s="306">
        <f>+BO493/BO$404</f>
        <v/>
      </c>
      <c r="BP494" s="306">
        <f>+BP493/BP$404</f>
        <v/>
      </c>
      <c r="BQ494" s="306">
        <f>+BQ493/BQ$404</f>
        <v/>
      </c>
      <c r="BR494" s="306">
        <f>+BR493/BR$404</f>
        <v/>
      </c>
      <c r="BS494" s="306">
        <f>+BS493/BS$404</f>
        <v/>
      </c>
      <c r="BT494" s="306">
        <f>+BT493/BT$404</f>
        <v/>
      </c>
      <c r="BU494" s="306">
        <f>+BU493/BU$404</f>
        <v/>
      </c>
      <c r="BV494" s="306">
        <f>+BV493/BV$404</f>
        <v/>
      </c>
      <c r="BW494" s="306">
        <f>+BW493/BW$404</f>
        <v/>
      </c>
      <c r="BX494" s="306">
        <f>+BX493/BX$404</f>
        <v/>
      </c>
      <c r="BY494" s="306">
        <f>+BY493/BY$404</f>
        <v/>
      </c>
      <c r="BZ494" s="306">
        <f>+BZ493/BZ$404</f>
        <v/>
      </c>
      <c r="CA494" s="306">
        <f>+CA493/CA$404</f>
        <v/>
      </c>
      <c r="CB494" s="306">
        <f>+CB493/CB$404</f>
        <v/>
      </c>
      <c r="CC494" s="306">
        <f>+CC493/CC$404</f>
        <v/>
      </c>
      <c r="CD494" s="306" t="n"/>
    </row>
    <row r="496">
      <c r="B496" s="54" t="inlineStr">
        <is>
          <t>Amortization of Intangible Assets</t>
        </is>
      </c>
    </row>
    <row r="497">
      <c r="B497" t="inlineStr">
        <is>
          <t>Cost of revenue</t>
        </is>
      </c>
      <c r="D497" s="81" t="n">
        <v>0</v>
      </c>
      <c r="E497" s="81" t="n">
        <v>0</v>
      </c>
      <c r="F497" s="81" t="n">
        <v>0</v>
      </c>
      <c r="G497" s="81" t="n">
        <v>0</v>
      </c>
      <c r="H497" s="81" t="n">
        <v>0</v>
      </c>
      <c r="I497" s="81" t="n">
        <v>0</v>
      </c>
      <c r="J497" s="81" t="n">
        <v>0</v>
      </c>
      <c r="K497" s="81" t="n">
        <v>0</v>
      </c>
      <c r="L497" s="81" t="n">
        <v>0</v>
      </c>
      <c r="M497" s="81" t="n">
        <v>0</v>
      </c>
      <c r="N497" s="81" t="n">
        <v>0</v>
      </c>
      <c r="O497" s="81" t="n">
        <v>0</v>
      </c>
      <c r="P497" s="79">
        <f>+(9-$R497)/2</f>
        <v/>
      </c>
      <c r="Q497" s="79">
        <f>+(9-$R497)/2</f>
        <v/>
      </c>
      <c r="R497" s="81" t="n">
        <v>5</v>
      </c>
      <c r="S497" s="81" t="n">
        <v>7</v>
      </c>
      <c r="T497" s="81" t="n">
        <v>8</v>
      </c>
      <c r="U497" s="81" t="n">
        <v>9</v>
      </c>
      <c r="V497" s="81" t="n">
        <v>26</v>
      </c>
      <c r="W497" s="81" t="n">
        <v>42</v>
      </c>
      <c r="X497" s="81" t="n">
        <v>44</v>
      </c>
      <c r="Y497" s="81" t="n">
        <v>45</v>
      </c>
      <c r="Z497" s="81" t="n">
        <v>44</v>
      </c>
      <c r="AA497" s="81" t="n">
        <v>55</v>
      </c>
      <c r="AB497" s="81" t="n">
        <v>44</v>
      </c>
      <c r="AC497" s="81" t="n">
        <v>54</v>
      </c>
      <c r="AD497" s="81" t="n">
        <v>55</v>
      </c>
      <c r="AE497" s="81" t="n">
        <v>0</v>
      </c>
      <c r="AF497" s="81" t="n">
        <v>0</v>
      </c>
      <c r="AG497" s="81" t="n">
        <v>0</v>
      </c>
      <c r="AH497" s="81" t="n">
        <v>0</v>
      </c>
      <c r="AI497" s="81" t="n">
        <v>0</v>
      </c>
      <c r="AJ497" s="81" t="n">
        <v>0</v>
      </c>
      <c r="AK497" s="81" t="n">
        <v>0</v>
      </c>
      <c r="AL497" s="81" t="n">
        <v>0</v>
      </c>
      <c r="AM497" s="81" t="n">
        <v>0</v>
      </c>
      <c r="AN497" s="81" t="n">
        <v>0</v>
      </c>
      <c r="AO497" s="81" t="n">
        <v>0</v>
      </c>
      <c r="AP497" s="81" t="n">
        <v>0</v>
      </c>
      <c r="AQ497" s="81" t="n">
        <v>0</v>
      </c>
      <c r="AR497" s="81" t="n">
        <v>0</v>
      </c>
      <c r="AS497" s="81" t="n">
        <v>0</v>
      </c>
      <c r="AT497" s="81" t="n">
        <v>0</v>
      </c>
      <c r="AU497" s="81" t="n">
        <v>0</v>
      </c>
      <c r="AV497" s="81" t="n">
        <v>0</v>
      </c>
      <c r="AW497" s="81" t="n">
        <v>0</v>
      </c>
      <c r="AX497" s="81" t="n">
        <v>0</v>
      </c>
      <c r="AY497" s="81" t="n">
        <v>0</v>
      </c>
      <c r="AZ497" s="81" t="n">
        <v>0</v>
      </c>
      <c r="BA497" s="81" t="n">
        <v>0</v>
      </c>
      <c r="BB497" s="81" t="n">
        <v>0</v>
      </c>
      <c r="BC497" s="81" t="n">
        <v>0</v>
      </c>
      <c r="BD497" s="81" t="n">
        <v>0</v>
      </c>
      <c r="BE497" s="81" t="n">
        <v>0</v>
      </c>
      <c r="BF497" s="81" t="n">
        <v>0</v>
      </c>
      <c r="BG497" s="81" t="n">
        <v>0</v>
      </c>
      <c r="BH497" s="81" t="n">
        <v>0</v>
      </c>
      <c r="BI497" s="81" t="n">
        <v>0</v>
      </c>
      <c r="BJ497" s="81" t="n"/>
      <c r="BK497" s="81" t="n"/>
      <c r="BM497" s="81" t="n">
        <v>0</v>
      </c>
      <c r="BN497" s="81" t="n">
        <v>0</v>
      </c>
      <c r="BO497" s="81" t="n">
        <v>0</v>
      </c>
      <c r="BP497" s="81" t="n">
        <v>0</v>
      </c>
      <c r="BQ497" s="64">
        <f>+SUM(H497:K497)</f>
        <v/>
      </c>
      <c r="BR497" s="64">
        <f>+SUM(L497:O497)</f>
        <v/>
      </c>
      <c r="BS497" s="64">
        <f>+SUM(P497:S497)</f>
        <v/>
      </c>
      <c r="BT497" s="64">
        <f>+SUM(T497:W497)</f>
        <v/>
      </c>
      <c r="BU497" s="64">
        <f>+SUM(X497:AA497)</f>
        <v/>
      </c>
      <c r="BV497" s="64">
        <f>+SUM(AB497:AE497)</f>
        <v/>
      </c>
      <c r="BW497" s="64">
        <f>+SUM(AF497:AI497)</f>
        <v/>
      </c>
      <c r="BX497" s="64">
        <f>+SUM(AJ497:AM497)</f>
        <v/>
      </c>
      <c r="BY497" s="64">
        <f>+SUM(AN497:AQ497)</f>
        <v/>
      </c>
      <c r="BZ497" s="64">
        <f>+SUM(AR497:AU497)</f>
        <v/>
      </c>
      <c r="CA497" s="64">
        <f>+SUM(AV497:AY497)</f>
        <v/>
      </c>
      <c r="CB497" s="64">
        <f>+SUM(AZ497:BC497)</f>
        <v/>
      </c>
      <c r="CC497" s="64">
        <f>+SUM(BD497:BG497)</f>
        <v/>
      </c>
      <c r="CD497" s="64" t="n"/>
    </row>
    <row r="498">
      <c r="B498" t="inlineStr">
        <is>
          <t>Research and development</t>
        </is>
      </c>
      <c r="D498" s="81" t="n">
        <v>0</v>
      </c>
      <c r="E498" s="81" t="n">
        <v>0</v>
      </c>
      <c r="F498" s="81" t="n">
        <v>0</v>
      </c>
      <c r="G498" s="81" t="n">
        <v>0</v>
      </c>
      <c r="H498" s="81" t="n">
        <v>0</v>
      </c>
      <c r="I498" s="81" t="n">
        <v>0</v>
      </c>
      <c r="J498" s="81" t="n">
        <v>0</v>
      </c>
      <c r="K498" s="81" t="n">
        <v>0</v>
      </c>
      <c r="L498" s="81" t="n">
        <v>0</v>
      </c>
      <c r="M498" s="81" t="n">
        <v>0</v>
      </c>
      <c r="N498" s="81" t="n">
        <v>0</v>
      </c>
      <c r="O498" s="81" t="n">
        <v>0</v>
      </c>
      <c r="P498" s="79">
        <f>+(28-$R498)/2</f>
        <v/>
      </c>
      <c r="Q498" s="79">
        <f>+(28-$R498)/2</f>
        <v/>
      </c>
      <c r="R498" s="81" t="n">
        <v>9</v>
      </c>
      <c r="S498" s="81" t="n">
        <v>8</v>
      </c>
      <c r="T498" s="81" t="n">
        <v>8</v>
      </c>
      <c r="U498" s="81" t="n">
        <v>8</v>
      </c>
      <c r="V498" s="81" t="n">
        <v>9</v>
      </c>
      <c r="W498" s="81" t="n">
        <v>10</v>
      </c>
      <c r="X498" s="81" t="n">
        <v>10</v>
      </c>
      <c r="Y498" s="81" t="n">
        <v>10</v>
      </c>
      <c r="Z498" s="81" t="n">
        <v>10</v>
      </c>
      <c r="AA498" s="81" t="n">
        <v>9</v>
      </c>
      <c r="AB498" s="81" t="n">
        <v>9</v>
      </c>
      <c r="AC498" s="81" t="n">
        <v>9</v>
      </c>
      <c r="AD498" s="81" t="n">
        <v>9</v>
      </c>
      <c r="AE498" s="81" t="n">
        <v>0</v>
      </c>
      <c r="AF498" s="81" t="n">
        <v>0</v>
      </c>
      <c r="AG498" s="81" t="n">
        <v>0</v>
      </c>
      <c r="AH498" s="81" t="n">
        <v>0</v>
      </c>
      <c r="AI498" s="81" t="n">
        <v>0</v>
      </c>
      <c r="AJ498" s="81" t="n">
        <v>0</v>
      </c>
      <c r="AK498" s="81" t="n">
        <v>0</v>
      </c>
      <c r="AL498" s="81" t="n">
        <v>0</v>
      </c>
      <c r="AM498" s="81" t="n">
        <v>0</v>
      </c>
      <c r="AN498" s="81" t="n">
        <v>0</v>
      </c>
      <c r="AO498" s="81" t="n">
        <v>0</v>
      </c>
      <c r="AP498" s="81" t="n">
        <v>0</v>
      </c>
      <c r="AQ498" s="81" t="n">
        <v>0</v>
      </c>
      <c r="AR498" s="81" t="n">
        <v>0</v>
      </c>
      <c r="AS498" s="81" t="n">
        <v>0</v>
      </c>
      <c r="AT498" s="81" t="n">
        <v>0</v>
      </c>
      <c r="AU498" s="81" t="n">
        <v>0</v>
      </c>
      <c r="AV498" s="81" t="n">
        <v>0</v>
      </c>
      <c r="AW498" s="81" t="n">
        <v>0</v>
      </c>
      <c r="AX498" s="81" t="n">
        <v>0</v>
      </c>
      <c r="AY498" s="81" t="n">
        <v>0</v>
      </c>
      <c r="AZ498" s="81" t="n">
        <v>0</v>
      </c>
      <c r="BA498" s="81" t="n">
        <v>0</v>
      </c>
      <c r="BB498" s="81" t="n">
        <v>0</v>
      </c>
      <c r="BC498" s="81" t="n">
        <v>0</v>
      </c>
      <c r="BD498" s="81" t="n">
        <v>0</v>
      </c>
      <c r="BE498" s="81" t="n">
        <v>0</v>
      </c>
      <c r="BF498" s="81" t="n">
        <v>0</v>
      </c>
      <c r="BG498" s="81" t="n">
        <v>0</v>
      </c>
      <c r="BH498" s="81" t="n">
        <v>0</v>
      </c>
      <c r="BI498" s="81" t="n">
        <v>0</v>
      </c>
      <c r="BJ498" s="81" t="n"/>
      <c r="BK498" s="81" t="n"/>
      <c r="BM498" s="81" t="n">
        <v>0</v>
      </c>
      <c r="BN498" s="81" t="n">
        <v>0</v>
      </c>
      <c r="BO498" s="81" t="n">
        <v>0</v>
      </c>
      <c r="BP498" s="81" t="n">
        <v>0</v>
      </c>
      <c r="BQ498" s="64">
        <f>+SUM(H498:K498)</f>
        <v/>
      </c>
      <c r="BR498" s="64">
        <f>+SUM(L498:O498)</f>
        <v/>
      </c>
      <c r="BS498" s="64">
        <f>+SUM(P498:S498)</f>
        <v/>
      </c>
      <c r="BT498" s="64">
        <f>+SUM(T498:W498)</f>
        <v/>
      </c>
      <c r="BU498" s="64">
        <f>+SUM(X498:AA498)</f>
        <v/>
      </c>
      <c r="BV498" s="64">
        <f>+SUM(AB498:AE498)</f>
        <v/>
      </c>
      <c r="BW498" s="64">
        <f>+SUM(AF498:AI498)</f>
        <v/>
      </c>
      <c r="BX498" s="64">
        <f>+SUM(AJ498:AM498)</f>
        <v/>
      </c>
      <c r="BY498" s="64">
        <f>+SUM(AN498:AQ498)</f>
        <v/>
      </c>
      <c r="BZ498" s="64">
        <f>+SUM(AR498:AU498)</f>
        <v/>
      </c>
      <c r="CA498" s="64">
        <f>+SUM(AV498:AY498)</f>
        <v/>
      </c>
      <c r="CB498" s="64">
        <f>+SUM(AZ498:BC498)</f>
        <v/>
      </c>
      <c r="CC498" s="64">
        <f>+SUM(BD498:BG498)</f>
        <v/>
      </c>
      <c r="CD498" s="64" t="n"/>
    </row>
    <row r="499">
      <c r="B499" t="inlineStr">
        <is>
          <t>Marketing and sales</t>
        </is>
      </c>
      <c r="D499" s="81" t="n">
        <v>0</v>
      </c>
      <c r="E499" s="81" t="n">
        <v>0</v>
      </c>
      <c r="F499" s="81" t="n">
        <v>0</v>
      </c>
      <c r="G499" s="81" t="n">
        <v>0</v>
      </c>
      <c r="H499" s="81" t="n">
        <v>0</v>
      </c>
      <c r="I499" s="81" t="n">
        <v>0</v>
      </c>
      <c r="J499" s="81" t="n">
        <v>0</v>
      </c>
      <c r="K499" s="81" t="n">
        <v>0</v>
      </c>
      <c r="L499" s="81" t="n">
        <v>0</v>
      </c>
      <c r="M499" s="81" t="n">
        <v>0</v>
      </c>
      <c r="N499" s="81" t="n">
        <v>0</v>
      </c>
      <c r="O499" s="81" t="n">
        <v>0</v>
      </c>
      <c r="P499" s="79">
        <f>+(3-$R499)/2</f>
        <v/>
      </c>
      <c r="Q499" s="79">
        <f>+(3-$R499)/2</f>
        <v/>
      </c>
      <c r="R499" s="81" t="n">
        <v>1</v>
      </c>
      <c r="S499" s="81" t="n">
        <v>1</v>
      </c>
      <c r="T499" s="81" t="n">
        <v>1</v>
      </c>
      <c r="U499" s="81" t="n">
        <v>1</v>
      </c>
      <c r="V499" s="81" t="n">
        <v>1</v>
      </c>
      <c r="W499" s="81" t="n">
        <v>102</v>
      </c>
      <c r="X499" s="81" t="n">
        <v>102</v>
      </c>
      <c r="Y499" s="81" t="n">
        <v>102</v>
      </c>
      <c r="Z499" s="81" t="n">
        <v>102</v>
      </c>
      <c r="AA499" s="81" t="n">
        <v>103</v>
      </c>
      <c r="AB499" s="81" t="n">
        <v>104</v>
      </c>
      <c r="AC499" s="81" t="n">
        <v>108</v>
      </c>
      <c r="AD499" s="81" t="n">
        <v>109</v>
      </c>
      <c r="AE499" s="81" t="n">
        <v>0</v>
      </c>
      <c r="AF499" s="81" t="n">
        <v>0</v>
      </c>
      <c r="AG499" s="81" t="n">
        <v>0</v>
      </c>
      <c r="AH499" s="81" t="n">
        <v>0</v>
      </c>
      <c r="AI499" s="81" t="n">
        <v>0</v>
      </c>
      <c r="AJ499" s="81" t="n">
        <v>0</v>
      </c>
      <c r="AK499" s="81" t="n">
        <v>0</v>
      </c>
      <c r="AL499" s="81" t="n">
        <v>0</v>
      </c>
      <c r="AM499" s="81" t="n">
        <v>0</v>
      </c>
      <c r="AN499" s="81" t="n">
        <v>0</v>
      </c>
      <c r="AO499" s="81" t="n">
        <v>0</v>
      </c>
      <c r="AP499" s="81" t="n">
        <v>0</v>
      </c>
      <c r="AQ499" s="81" t="n">
        <v>0</v>
      </c>
      <c r="AR499" s="81" t="n">
        <v>0</v>
      </c>
      <c r="AS499" s="81" t="n">
        <v>0</v>
      </c>
      <c r="AT499" s="81" t="n">
        <v>0</v>
      </c>
      <c r="AU499" s="81" t="n">
        <v>0</v>
      </c>
      <c r="AV499" s="81" t="n">
        <v>0</v>
      </c>
      <c r="AW499" s="81" t="n">
        <v>0</v>
      </c>
      <c r="AX499" s="81" t="n">
        <v>0</v>
      </c>
      <c r="AY499" s="81" t="n">
        <v>0</v>
      </c>
      <c r="AZ499" s="81" t="n">
        <v>0</v>
      </c>
      <c r="BA499" s="81" t="n">
        <v>0</v>
      </c>
      <c r="BB499" s="81" t="n">
        <v>0</v>
      </c>
      <c r="BC499" s="81" t="n">
        <v>0</v>
      </c>
      <c r="BD499" s="81" t="n">
        <v>0</v>
      </c>
      <c r="BE499" s="81" t="n">
        <v>0</v>
      </c>
      <c r="BF499" s="81" t="n">
        <v>0</v>
      </c>
      <c r="BG499" s="81" t="n">
        <v>0</v>
      </c>
      <c r="BH499" s="81" t="n">
        <v>0</v>
      </c>
      <c r="BI499" s="81" t="n">
        <v>0</v>
      </c>
      <c r="BJ499" s="81" t="n"/>
      <c r="BK499" s="81" t="n"/>
      <c r="BM499" s="81" t="n">
        <v>0</v>
      </c>
      <c r="BN499" s="81" t="n">
        <v>0</v>
      </c>
      <c r="BO499" s="81" t="n">
        <v>0</v>
      </c>
      <c r="BP499" s="81" t="n">
        <v>0</v>
      </c>
      <c r="BQ499" s="64">
        <f>+SUM(H499:K499)</f>
        <v/>
      </c>
      <c r="BR499" s="64">
        <f>+SUM(L499:O499)</f>
        <v/>
      </c>
      <c r="BS499" s="64">
        <f>+SUM(P499:S499)</f>
        <v/>
      </c>
      <c r="BT499" s="64">
        <f>+SUM(T499:W499)</f>
        <v/>
      </c>
      <c r="BU499" s="64">
        <f>+SUM(X499:AA499)</f>
        <v/>
      </c>
      <c r="BV499" s="64">
        <f>+SUM(AB499:AE499)</f>
        <v/>
      </c>
      <c r="BW499" s="64">
        <f>+SUM(AF499:AI499)</f>
        <v/>
      </c>
      <c r="BX499" s="64">
        <f>+SUM(AJ499:AM499)</f>
        <v/>
      </c>
      <c r="BY499" s="64">
        <f>+SUM(AN499:AQ499)</f>
        <v/>
      </c>
      <c r="BZ499" s="64">
        <f>+SUM(AR499:AU499)</f>
        <v/>
      </c>
      <c r="CA499" s="64">
        <f>+SUM(AV499:AY499)</f>
        <v/>
      </c>
      <c r="CB499" s="64">
        <f>+SUM(AZ499:BC499)</f>
        <v/>
      </c>
      <c r="CC499" s="64">
        <f>+SUM(BD499:BG499)</f>
        <v/>
      </c>
      <c r="CD499" s="64" t="n"/>
    </row>
    <row r="500" ht="13.5" customHeight="1">
      <c r="B500" t="inlineStr">
        <is>
          <t>General and administrative</t>
        </is>
      </c>
      <c r="D500" s="82" t="n">
        <v>0</v>
      </c>
      <c r="E500" s="82" t="n">
        <v>0</v>
      </c>
      <c r="F500" s="82" t="n">
        <v>0</v>
      </c>
      <c r="G500" s="82" t="n">
        <v>0</v>
      </c>
      <c r="H500" s="82" t="n">
        <v>0</v>
      </c>
      <c r="I500" s="82" t="n">
        <v>0</v>
      </c>
      <c r="J500" s="82" t="n">
        <v>0</v>
      </c>
      <c r="K500" s="82" t="n">
        <v>0</v>
      </c>
      <c r="L500" s="82" t="n">
        <v>0</v>
      </c>
      <c r="M500" s="82" t="n">
        <v>0</v>
      </c>
      <c r="N500" s="82" t="n">
        <v>0</v>
      </c>
      <c r="O500" s="82" t="n">
        <v>0</v>
      </c>
      <c r="P500" s="71">
        <f>+(66-$R500)/2</f>
        <v/>
      </c>
      <c r="Q500" s="71">
        <f>+(66-$R500)/2</f>
        <v/>
      </c>
      <c r="R500" s="82" t="n">
        <v>22</v>
      </c>
      <c r="S500" s="82" t="n">
        <v>23</v>
      </c>
      <c r="T500" s="82" t="n">
        <v>24</v>
      </c>
      <c r="U500" s="82" t="n">
        <v>23</v>
      </c>
      <c r="V500" s="82" t="n">
        <v>23</v>
      </c>
      <c r="W500" s="82" t="n">
        <v>23</v>
      </c>
      <c r="X500" s="82" t="n">
        <v>23</v>
      </c>
      <c r="Y500" s="82" t="n">
        <v>23</v>
      </c>
      <c r="Z500" s="82" t="n">
        <v>24</v>
      </c>
      <c r="AA500" s="82" t="n">
        <v>24</v>
      </c>
      <c r="AB500" s="82" t="n">
        <v>23</v>
      </c>
      <c r="AC500" s="82" t="n">
        <v>22</v>
      </c>
      <c r="AD500" s="82" t="n">
        <v>22</v>
      </c>
      <c r="AE500" s="82" t="n">
        <v>0</v>
      </c>
      <c r="AF500" s="82" t="n">
        <v>0</v>
      </c>
      <c r="AG500" s="82" t="n">
        <v>0</v>
      </c>
      <c r="AH500" s="82" t="n">
        <v>0</v>
      </c>
      <c r="AI500" s="82" t="n">
        <v>0</v>
      </c>
      <c r="AJ500" s="82" t="n">
        <v>0</v>
      </c>
      <c r="AK500" s="82" t="n">
        <v>0</v>
      </c>
      <c r="AL500" s="82" t="n">
        <v>0</v>
      </c>
      <c r="AM500" s="82" t="n">
        <v>0</v>
      </c>
      <c r="AN500" s="82" t="n">
        <v>0</v>
      </c>
      <c r="AO500" s="82" t="n">
        <v>0</v>
      </c>
      <c r="AP500" s="82" t="n">
        <v>0</v>
      </c>
      <c r="AQ500" s="82" t="n">
        <v>0</v>
      </c>
      <c r="AR500" s="82" t="n">
        <v>0</v>
      </c>
      <c r="AS500" s="82" t="n">
        <v>0</v>
      </c>
      <c r="AT500" s="82" t="n">
        <v>0</v>
      </c>
      <c r="AU500" s="82" t="n">
        <v>0</v>
      </c>
      <c r="AV500" s="82" t="n">
        <v>0</v>
      </c>
      <c r="AW500" s="82" t="n">
        <v>0</v>
      </c>
      <c r="AX500" s="82" t="n">
        <v>0</v>
      </c>
      <c r="AY500" s="82" t="n">
        <v>0</v>
      </c>
      <c r="AZ500" s="82" t="n">
        <v>0</v>
      </c>
      <c r="BA500" s="82" t="n">
        <v>0</v>
      </c>
      <c r="BB500" s="82" t="n">
        <v>0</v>
      </c>
      <c r="BC500" s="82" t="n">
        <v>0</v>
      </c>
      <c r="BD500" s="82" t="n">
        <v>0</v>
      </c>
      <c r="BE500" s="82" t="n">
        <v>0</v>
      </c>
      <c r="BF500" s="82" t="n">
        <v>0</v>
      </c>
      <c r="BG500" s="82" t="n">
        <v>0</v>
      </c>
      <c r="BH500" s="82" t="n">
        <v>0</v>
      </c>
      <c r="BI500" s="82" t="n">
        <v>0</v>
      </c>
      <c r="BJ500" s="82" t="n"/>
      <c r="BK500" s="82" t="n"/>
      <c r="BM500" s="82" t="n">
        <v>0</v>
      </c>
      <c r="BN500" s="82" t="n">
        <v>0</v>
      </c>
      <c r="BO500" s="82" t="n">
        <v>0</v>
      </c>
      <c r="BP500" s="82" t="n">
        <v>0</v>
      </c>
      <c r="BQ500" s="65">
        <f>+SUM(H500:K500)</f>
        <v/>
      </c>
      <c r="BR500" s="65">
        <f>+SUM(L500:O500)</f>
        <v/>
      </c>
      <c r="BS500" s="65">
        <f>+SUM(P500:S500)</f>
        <v/>
      </c>
      <c r="BT500" s="65">
        <f>+SUM(T500:W500)</f>
        <v/>
      </c>
      <c r="BU500" s="65">
        <f>+SUM(X500:AA500)</f>
        <v/>
      </c>
      <c r="BV500" s="65">
        <f>+SUM(AB500:AE500)</f>
        <v/>
      </c>
      <c r="BW500" s="65">
        <f>+SUM(AF500:AI500)</f>
        <v/>
      </c>
      <c r="BX500" s="65">
        <f>+SUM(AJ500:AM500)</f>
        <v/>
      </c>
      <c r="BY500" s="65">
        <f>+SUM(AN500:AQ500)</f>
        <v/>
      </c>
      <c r="BZ500" s="65">
        <f>+SUM(AR500:AU500)</f>
        <v/>
      </c>
      <c r="CA500" s="65">
        <f>+SUM(AV500:AY500)</f>
        <v/>
      </c>
      <c r="CB500" s="65">
        <f>+SUM(AZ500:BC500)</f>
        <v/>
      </c>
      <c r="CC500" s="65">
        <f>+SUM(BD500:BG500)</f>
        <v/>
      </c>
      <c r="CD500" s="65" t="n"/>
    </row>
    <row r="501">
      <c r="B501" s="70" t="inlineStr">
        <is>
          <t>Total amortization of intangible assets</t>
        </is>
      </c>
      <c r="D501" s="64">
        <f>SUM(D497:D500)</f>
        <v/>
      </c>
      <c r="E501" s="64">
        <f>SUM(E497:E500)</f>
        <v/>
      </c>
      <c r="F501" s="64">
        <f>SUM(F497:F500)</f>
        <v/>
      </c>
      <c r="G501" s="64">
        <f>SUM(G497:G500)</f>
        <v/>
      </c>
      <c r="H501" s="64">
        <f>SUM(H497:H500)</f>
        <v/>
      </c>
      <c r="I501" s="64">
        <f>SUM(I497:I500)</f>
        <v/>
      </c>
      <c r="J501" s="64">
        <f>SUM(J497:J500)</f>
        <v/>
      </c>
      <c r="K501" s="64">
        <f>SUM(K497:K500)</f>
        <v/>
      </c>
      <c r="L501" s="64">
        <f>SUM(L497:L500)</f>
        <v/>
      </c>
      <c r="M501" s="64">
        <f>SUM(M497:M500)</f>
        <v/>
      </c>
      <c r="N501" s="64">
        <f>SUM(N497:N500)</f>
        <v/>
      </c>
      <c r="O501" s="64">
        <f>SUM(O497:O500)</f>
        <v/>
      </c>
      <c r="P501" s="64">
        <f>SUM(P497:P500)</f>
        <v/>
      </c>
      <c r="Q501" s="64">
        <f>SUM(Q497:Q500)</f>
        <v/>
      </c>
      <c r="R501" s="64">
        <f>SUM(R497:R500)</f>
        <v/>
      </c>
      <c r="S501" s="64">
        <f>SUM(S497:S500)</f>
        <v/>
      </c>
      <c r="T501" s="64">
        <f>SUM(T497:T500)</f>
        <v/>
      </c>
      <c r="U501" s="64">
        <f>SUM(U497:U500)</f>
        <v/>
      </c>
      <c r="V501" s="64">
        <f>SUM(V497:V500)</f>
        <v/>
      </c>
      <c r="W501" s="64">
        <f>SUM(W497:W500)</f>
        <v/>
      </c>
      <c r="X501" s="64">
        <f>SUM(X497:X500)</f>
        <v/>
      </c>
      <c r="Y501" s="64">
        <f>SUM(Y497:Y500)</f>
        <v/>
      </c>
      <c r="Z501" s="64">
        <f>SUM(Z497:Z500)</f>
        <v/>
      </c>
      <c r="AA501" s="64">
        <f>SUM(AA497:AA500)</f>
        <v/>
      </c>
      <c r="AB501" s="64">
        <f>SUM(AB497:AB500)</f>
        <v/>
      </c>
      <c r="AC501" s="64">
        <f>SUM(AC497:AC500)</f>
        <v/>
      </c>
      <c r="AD501" s="64">
        <f>SUM(AD497:AD500)</f>
        <v/>
      </c>
      <c r="AE501" s="64">
        <f>SUM(AE497:AE500)</f>
        <v/>
      </c>
      <c r="AF501" s="64">
        <f>SUM(AF497:AF500)</f>
        <v/>
      </c>
      <c r="AG501" s="64">
        <f>SUM(AG497:AG500)</f>
        <v/>
      </c>
      <c r="AH501" s="64">
        <f>SUM(AH497:AH500)</f>
        <v/>
      </c>
      <c r="AI501" s="64">
        <f>SUM(AI497:AI500)</f>
        <v/>
      </c>
      <c r="AJ501" s="64">
        <f>SUM(AJ497:AJ500)</f>
        <v/>
      </c>
      <c r="AK501" s="64">
        <f>SUM(AK497:AK500)</f>
        <v/>
      </c>
      <c r="AL501" s="64">
        <f>SUM(AL497:AL500)</f>
        <v/>
      </c>
      <c r="AM501" s="64">
        <f>SUM(AM497:AM500)</f>
        <v/>
      </c>
      <c r="AN501" s="64">
        <f>SUM(AN497:AN500)</f>
        <v/>
      </c>
      <c r="AO501" s="64">
        <f>SUM(AO497:AO500)</f>
        <v/>
      </c>
      <c r="AP501" s="64">
        <f>SUM(AP497:AP500)</f>
        <v/>
      </c>
      <c r="AQ501" s="64">
        <f>SUM(AQ497:AQ500)</f>
        <v/>
      </c>
      <c r="AR501" s="64">
        <f>SUM(AR497:AR500)</f>
        <v/>
      </c>
      <c r="AS501" s="64">
        <f>SUM(AS497:AS500)</f>
        <v/>
      </c>
      <c r="AT501" s="64">
        <f>SUM(AT497:AT500)</f>
        <v/>
      </c>
      <c r="AU501" s="64">
        <f>SUM(AU497:AU500)</f>
        <v/>
      </c>
      <c r="AV501" s="64">
        <f>SUM(AV497:AV500)</f>
        <v/>
      </c>
      <c r="AW501" s="64">
        <f>SUM(AW497:AW500)</f>
        <v/>
      </c>
      <c r="AX501" s="64">
        <f>SUM(AX497:AX500)</f>
        <v/>
      </c>
      <c r="AY501" s="64">
        <f>SUM(AY497:AY500)</f>
        <v/>
      </c>
      <c r="AZ501" s="64">
        <f>SUM(AZ497:AZ500)</f>
        <v/>
      </c>
      <c r="BA501" s="64">
        <f>SUM(BA497:BA500)</f>
        <v/>
      </c>
      <c r="BB501" s="64">
        <f>SUM(BB497:BB500)</f>
        <v/>
      </c>
      <c r="BC501" s="64">
        <f>SUM(BC497:BC500)</f>
        <v/>
      </c>
      <c r="BD501" s="64">
        <f>SUM(BD497:BD500)</f>
        <v/>
      </c>
      <c r="BE501" s="64">
        <f>SUM(BE497:BE500)</f>
        <v/>
      </c>
      <c r="BF501" s="64">
        <f>SUM(BF497:BF500)</f>
        <v/>
      </c>
      <c r="BG501" s="64">
        <f>SUM(BG497:BG500)</f>
        <v/>
      </c>
      <c r="BH501" s="64">
        <f>SUM(BH497:BH500)</f>
        <v/>
      </c>
      <c r="BI501" s="64">
        <f>SUM(BI497:BI500)</f>
        <v/>
      </c>
      <c r="BJ501" s="64" t="n"/>
      <c r="BK501" s="64" t="n"/>
      <c r="BM501" s="64">
        <f>SUM(BM497:BM500)</f>
        <v/>
      </c>
      <c r="BN501" s="64">
        <f>SUM(BN497:BN500)</f>
        <v/>
      </c>
      <c r="BO501" s="64">
        <f>SUM(BO497:BO500)</f>
        <v/>
      </c>
      <c r="BP501" s="64">
        <f>SUM(BP497:BP500)</f>
        <v/>
      </c>
      <c r="BQ501" s="64">
        <f>SUM(BQ497:BQ500)</f>
        <v/>
      </c>
      <c r="BR501" s="64">
        <f>SUM(BR497:BR500)</f>
        <v/>
      </c>
      <c r="BS501" s="64">
        <f>SUM(BS497:BS500)</f>
        <v/>
      </c>
      <c r="BT501" s="64">
        <f>SUM(BT497:BT500)</f>
        <v/>
      </c>
      <c r="BU501" s="64">
        <f>SUM(BU497:BU500)</f>
        <v/>
      </c>
      <c r="BV501" s="64">
        <f>SUM(BV497:BV500)</f>
        <v/>
      </c>
      <c r="BW501" s="64">
        <f>SUM(BW497:BW500)</f>
        <v/>
      </c>
      <c r="BX501" s="64">
        <f>SUM(BX497:BX500)</f>
        <v/>
      </c>
      <c r="BY501" s="64">
        <f>+SUM(AN501:AQ501)</f>
        <v/>
      </c>
      <c r="BZ501" s="64">
        <f>+SUM(AR501:AU501)</f>
        <v/>
      </c>
      <c r="CA501" s="64">
        <f>+SUM(AV501:AY501)</f>
        <v/>
      </c>
      <c r="CB501" s="64">
        <f>+SUM(AZ501:BC501)</f>
        <v/>
      </c>
      <c r="CC501" s="64">
        <f>+SUM(BD501:BG501)</f>
        <v/>
      </c>
      <c r="CD501" s="64" t="n"/>
    </row>
    <row r="502">
      <c r="B502" s="101" t="inlineStr">
        <is>
          <t>% of Revenue</t>
        </is>
      </c>
      <c r="C502" s="306" t="n"/>
      <c r="D502" s="306">
        <f>+D501/D$404</f>
        <v/>
      </c>
      <c r="E502" s="306">
        <f>+E501/E$404</f>
        <v/>
      </c>
      <c r="F502" s="306">
        <f>+F501/F$404</f>
        <v/>
      </c>
      <c r="G502" s="306">
        <f>+G501/G$404</f>
        <v/>
      </c>
      <c r="H502" s="306">
        <f>+H501/H$404</f>
        <v/>
      </c>
      <c r="I502" s="306">
        <f>+I501/I$404</f>
        <v/>
      </c>
      <c r="J502" s="306">
        <f>+J501/J$404</f>
        <v/>
      </c>
      <c r="K502" s="306">
        <f>+K501/K$404</f>
        <v/>
      </c>
      <c r="L502" s="306">
        <f>+L501/L$404</f>
        <v/>
      </c>
      <c r="M502" s="306">
        <f>+M501/M$404</f>
        <v/>
      </c>
      <c r="N502" s="306">
        <f>+N501/N$404</f>
        <v/>
      </c>
      <c r="O502" s="306">
        <f>+O501/O$404</f>
        <v/>
      </c>
      <c r="P502" s="306">
        <f>+P501/P$404</f>
        <v/>
      </c>
      <c r="Q502" s="306">
        <f>+Q501/Q$404</f>
        <v/>
      </c>
      <c r="R502" s="306">
        <f>+R501/R$404</f>
        <v/>
      </c>
      <c r="S502" s="306">
        <f>+S501/S$404</f>
        <v/>
      </c>
      <c r="T502" s="306">
        <f>+T501/T$404</f>
        <v/>
      </c>
      <c r="U502" s="306">
        <f>+U501/U$404</f>
        <v/>
      </c>
      <c r="V502" s="306">
        <f>+V501/V$404</f>
        <v/>
      </c>
      <c r="W502" s="306">
        <f>+W501/W$404</f>
        <v/>
      </c>
      <c r="X502" s="306">
        <f>+X501/X$404</f>
        <v/>
      </c>
      <c r="Y502" s="306">
        <f>+Y501/Y$404</f>
        <v/>
      </c>
      <c r="Z502" s="306">
        <f>+Z501/Z$404</f>
        <v/>
      </c>
      <c r="AA502" s="306">
        <f>+AA501/AA$404</f>
        <v/>
      </c>
      <c r="AB502" s="306">
        <f>+AB501/AB$404</f>
        <v/>
      </c>
      <c r="AC502" s="306">
        <f>+AC501/AC$404</f>
        <v/>
      </c>
      <c r="AD502" s="306">
        <f>+AD501/AD$404</f>
        <v/>
      </c>
      <c r="AE502" s="306">
        <f>+AE501/AE$404</f>
        <v/>
      </c>
      <c r="AF502" s="306">
        <f>+AF501/AF$404</f>
        <v/>
      </c>
      <c r="AG502" s="306">
        <f>+AG501/AG$404</f>
        <v/>
      </c>
      <c r="AH502" s="306">
        <f>+AH501/AH$404</f>
        <v/>
      </c>
      <c r="AI502" s="306">
        <f>+AI501/AI$404</f>
        <v/>
      </c>
      <c r="AJ502" s="306">
        <f>+AJ501/AJ$404</f>
        <v/>
      </c>
      <c r="AK502" s="306">
        <f>+AK501/AK$404</f>
        <v/>
      </c>
      <c r="AL502" s="306">
        <f>+AL501/AL$404</f>
        <v/>
      </c>
      <c r="AM502" s="306">
        <f>+AM501/AM$404</f>
        <v/>
      </c>
      <c r="AN502" s="306">
        <f>+AN501/AN$404</f>
        <v/>
      </c>
      <c r="AO502" s="306">
        <f>+AO501/AO$404</f>
        <v/>
      </c>
      <c r="AP502" s="306">
        <f>+AP501/AP$404</f>
        <v/>
      </c>
      <c r="AQ502" s="306">
        <f>+AQ501/AQ$404</f>
        <v/>
      </c>
      <c r="AR502" s="306">
        <f>+AR501/AR$404</f>
        <v/>
      </c>
      <c r="AS502" s="306">
        <f>+AS501/AS$404</f>
        <v/>
      </c>
      <c r="AT502" s="306">
        <f>+AT501/AT$404</f>
        <v/>
      </c>
      <c r="AU502" s="306">
        <f>+AU501/AU$404</f>
        <v/>
      </c>
      <c r="AV502" s="306">
        <f>+AV501/AV$404</f>
        <v/>
      </c>
      <c r="AW502" s="306">
        <f>+AW501/AW$404</f>
        <v/>
      </c>
      <c r="AX502" s="306">
        <f>+AX501/AX$404</f>
        <v/>
      </c>
      <c r="AY502" s="306">
        <f>+AY501/AY$404</f>
        <v/>
      </c>
      <c r="AZ502" s="306">
        <f>+AZ501/AZ$404</f>
        <v/>
      </c>
      <c r="BA502" s="306">
        <f>+BA501/BA$404</f>
        <v/>
      </c>
      <c r="BB502" s="306">
        <f>+BB501/BB$404</f>
        <v/>
      </c>
      <c r="BC502" s="306">
        <f>+BC501/BC$404</f>
        <v/>
      </c>
      <c r="BD502" s="306">
        <f>+BD501/BD$404</f>
        <v/>
      </c>
      <c r="BE502" s="306">
        <f>+BE501/BE$404</f>
        <v/>
      </c>
      <c r="BF502" s="306">
        <f>+BF501/BF$404</f>
        <v/>
      </c>
      <c r="BG502" s="306">
        <f>+BG501/BG$404</f>
        <v/>
      </c>
      <c r="BH502" s="306">
        <f>+BH501/BH$404</f>
        <v/>
      </c>
      <c r="BI502" s="306">
        <f>+BI501/BI$404</f>
        <v/>
      </c>
      <c r="BJ502" s="306" t="n"/>
      <c r="BK502" s="306" t="n"/>
      <c r="BL502" s="306" t="n"/>
      <c r="BM502" s="306">
        <f>+BM501/BM$404</f>
        <v/>
      </c>
      <c r="BN502" s="306">
        <f>+BN501/BN$404</f>
        <v/>
      </c>
      <c r="BO502" s="306">
        <f>+BO501/BO$404</f>
        <v/>
      </c>
      <c r="BP502" s="306">
        <f>+BP501/BP$404</f>
        <v/>
      </c>
      <c r="BQ502" s="306">
        <f>+BQ501/BQ$404</f>
        <v/>
      </c>
      <c r="BR502" s="306">
        <f>+BR501/BR$404</f>
        <v/>
      </c>
      <c r="BS502" s="306">
        <f>+BS501/BS$404</f>
        <v/>
      </c>
      <c r="BT502" s="306">
        <f>+BT501/BT$404</f>
        <v/>
      </c>
      <c r="BU502" s="306">
        <f>+BU501/BU$404</f>
        <v/>
      </c>
      <c r="BV502" s="306">
        <f>+BV501/BV$404</f>
        <v/>
      </c>
      <c r="BW502" s="306">
        <f>+BW501/BW$404</f>
        <v/>
      </c>
      <c r="BX502" s="306">
        <f>+BX501/BX$404</f>
        <v/>
      </c>
      <c r="BY502" s="306">
        <f>+BY501/BY$404</f>
        <v/>
      </c>
      <c r="BZ502" s="306">
        <f>+BZ501/BZ$404</f>
        <v/>
      </c>
      <c r="CA502" s="306">
        <f>+CA501/CA$404</f>
        <v/>
      </c>
      <c r="CB502" s="306">
        <f>+CB501/CB$404</f>
        <v/>
      </c>
      <c r="CC502" s="306">
        <f>+CC501/CC$404</f>
        <v/>
      </c>
      <c r="CD502" s="306" t="n"/>
    </row>
    <row r="504">
      <c r="B504" t="inlineStr">
        <is>
          <t>Non-GAAP wtd. avg. diluted shares o/s</t>
        </is>
      </c>
      <c r="H504" s="81">
        <f>2315*2-I504</f>
        <v/>
      </c>
      <c r="I504" s="81" t="n">
        <v>2337</v>
      </c>
      <c r="J504" s="81" t="n">
        <v>2346</v>
      </c>
      <c r="K504" s="81" t="n">
        <v>2350</v>
      </c>
      <c r="L504" s="81" t="n">
        <v>2306</v>
      </c>
      <c r="M504" s="81" t="n">
        <v>2451</v>
      </c>
      <c r="N504" s="81" t="n">
        <v>2579</v>
      </c>
      <c r="O504" s="81" t="n">
        <v>2506</v>
      </c>
      <c r="P504" s="81" t="n">
        <v>2499</v>
      </c>
      <c r="Q504" s="81" t="n">
        <v>2502</v>
      </c>
      <c r="R504" s="81" t="n">
        <v>2528</v>
      </c>
      <c r="S504" s="81" t="n">
        <v>2558</v>
      </c>
      <c r="T504" s="81" t="n">
        <v>2609</v>
      </c>
      <c r="U504" s="81" t="n">
        <v>2615</v>
      </c>
      <c r="V504" s="81" t="n">
        <v>2644</v>
      </c>
      <c r="W504" s="81" t="n">
        <v>2816</v>
      </c>
      <c r="X504" s="81" t="n">
        <v>2836</v>
      </c>
      <c r="Y504" s="81" t="n">
        <v>2850</v>
      </c>
      <c r="Z504" s="81" t="n">
        <v>2863</v>
      </c>
      <c r="AA504" s="81" t="n">
        <v>2878</v>
      </c>
      <c r="AB504" s="81" t="n">
        <v>2905</v>
      </c>
      <c r="AC504" s="81" t="n">
        <v>2921</v>
      </c>
      <c r="AD504" s="81" t="n">
        <v>2931</v>
      </c>
      <c r="AE504" s="81" t="n">
        <v>2938</v>
      </c>
      <c r="AF504" s="81" t="n">
        <v>2944</v>
      </c>
      <c r="AG504" s="81" t="n">
        <v>2951</v>
      </c>
      <c r="AH504" s="81" t="n">
        <v>2956</v>
      </c>
      <c r="AI504" s="81" t="n">
        <v>2954</v>
      </c>
      <c r="AJ504" s="80">
        <f>+AJ459</f>
        <v/>
      </c>
      <c r="AK504" s="80">
        <f>+AK459</f>
        <v/>
      </c>
      <c r="AL504" s="80">
        <f>+AL459</f>
        <v/>
      </c>
      <c r="AM504" s="80">
        <f>+AM459</f>
        <v/>
      </c>
      <c r="AN504" s="80">
        <f>+AN459</f>
        <v/>
      </c>
      <c r="AO504" s="80">
        <f>+AO459</f>
        <v/>
      </c>
      <c r="AP504" s="80">
        <f>+AP459</f>
        <v/>
      </c>
      <c r="AQ504" s="80">
        <f>+AQ459</f>
        <v/>
      </c>
      <c r="AR504" s="80">
        <f>+AR459</f>
        <v/>
      </c>
      <c r="AS504" s="80">
        <f>+AS459</f>
        <v/>
      </c>
      <c r="AT504" s="80">
        <f>+AT459</f>
        <v/>
      </c>
      <c r="AU504" s="80">
        <f>+AU459</f>
        <v/>
      </c>
      <c r="AV504" s="80">
        <f>+AV459</f>
        <v/>
      </c>
      <c r="AW504" s="80">
        <f>+AW459</f>
        <v/>
      </c>
      <c r="AX504" s="80">
        <f>+AX459</f>
        <v/>
      </c>
      <c r="AY504" s="80">
        <f>+AY459</f>
        <v/>
      </c>
      <c r="AZ504" s="80">
        <f>+AZ459</f>
        <v/>
      </c>
      <c r="BA504" s="80">
        <f>+BA459</f>
        <v/>
      </c>
      <c r="BB504" s="80">
        <f>+BB459</f>
        <v/>
      </c>
      <c r="BC504" s="80">
        <f>+BC459</f>
        <v/>
      </c>
      <c r="BD504" s="80">
        <f>+BD459</f>
        <v/>
      </c>
      <c r="BE504" s="80">
        <f>+BE459</f>
        <v/>
      </c>
      <c r="BF504" s="80">
        <f>+BF459</f>
        <v/>
      </c>
      <c r="BG504" s="80">
        <f>+BG459</f>
        <v/>
      </c>
      <c r="BH504" s="80">
        <f>+BH459</f>
        <v/>
      </c>
      <c r="BI504" s="80">
        <f>+BI459</f>
        <v/>
      </c>
      <c r="BJ504" s="80" t="n"/>
      <c r="BK504" s="80" t="n"/>
      <c r="BQ504" s="64">
        <f>+AVERAGE(H504:K504)</f>
        <v/>
      </c>
      <c r="BR504" s="64">
        <f>+AVERAGE(L504:O504)</f>
        <v/>
      </c>
      <c r="BS504" s="64">
        <f>+AVERAGE(P504:S504)</f>
        <v/>
      </c>
      <c r="BT504" s="64">
        <f>+AVERAGE(T504:W504)</f>
        <v/>
      </c>
      <c r="BU504" s="64">
        <f>+AVERAGE(X504:AA504)</f>
        <v/>
      </c>
      <c r="BV504" s="64">
        <f>+AVERAGE(AB504:AE504)</f>
        <v/>
      </c>
      <c r="BW504" s="64">
        <f>+AVERAGE(AF504:AI504)</f>
        <v/>
      </c>
      <c r="BX504" s="64">
        <f>+AVERAGE(AJ504:AM504)</f>
        <v/>
      </c>
      <c r="BY504" s="80">
        <f>+BY459</f>
        <v/>
      </c>
      <c r="BZ504" s="80">
        <f>+BZ459</f>
        <v/>
      </c>
      <c r="CA504" s="80">
        <f>+CA459</f>
        <v/>
      </c>
      <c r="CB504" s="80">
        <f>+CB459</f>
        <v/>
      </c>
      <c r="CC504" s="80">
        <f>+CC459</f>
        <v/>
      </c>
      <c r="CD504" s="80" t="n"/>
    </row>
    <row r="506">
      <c r="B506" s="52" t="inlineStr">
        <is>
          <t>Cash Flow Statement</t>
        </is>
      </c>
      <c r="C506" s="53" t="n"/>
    </row>
    <row r="508">
      <c r="B508" t="inlineStr">
        <is>
          <t>Net income</t>
        </is>
      </c>
      <c r="H508" s="81" t="n">
        <v>233</v>
      </c>
      <c r="I508" s="81" t="n">
        <v>238</v>
      </c>
      <c r="J508" s="81" t="n">
        <v>227</v>
      </c>
      <c r="K508" s="81" t="n">
        <v>302</v>
      </c>
      <c r="L508" s="81" t="n">
        <v>205</v>
      </c>
      <c r="M508" s="81" t="n">
        <v>-157</v>
      </c>
      <c r="N508" s="81" t="n">
        <v>-59</v>
      </c>
      <c r="O508" s="81" t="n">
        <v>64</v>
      </c>
      <c r="P508" s="81" t="n">
        <v>219</v>
      </c>
      <c r="Q508" s="81" t="n">
        <v>333</v>
      </c>
      <c r="R508" s="81" t="n">
        <v>425</v>
      </c>
      <c r="S508" s="81" t="n">
        <v>523</v>
      </c>
      <c r="T508" s="81" t="n">
        <v>642</v>
      </c>
      <c r="U508" s="81" t="n">
        <v>791</v>
      </c>
      <c r="V508" s="81" t="n">
        <v>806</v>
      </c>
      <c r="W508" s="81" t="n">
        <v>701</v>
      </c>
      <c r="X508" s="81" t="n">
        <v>512</v>
      </c>
      <c r="Y508" s="81" t="n">
        <v>719</v>
      </c>
      <c r="Z508" s="81" t="n">
        <v>896</v>
      </c>
      <c r="AA508" s="81" t="n">
        <v>1561</v>
      </c>
      <c r="AB508" s="81" t="n">
        <v>1738</v>
      </c>
      <c r="AC508" s="81" t="n">
        <v>2283</v>
      </c>
      <c r="AD508" s="81" t="n">
        <v>2627</v>
      </c>
      <c r="AE508" s="81" t="n">
        <v>3569</v>
      </c>
      <c r="AF508" s="81" t="n">
        <v>3064</v>
      </c>
      <c r="AG508" s="81" t="n">
        <v>3895</v>
      </c>
      <c r="AH508" s="81" t="n">
        <v>4706</v>
      </c>
      <c r="AI508" s="81" t="n">
        <v>4269</v>
      </c>
      <c r="AJ508" s="81" t="n">
        <v>4988</v>
      </c>
      <c r="AK508" s="81" t="n">
        <v>5106</v>
      </c>
      <c r="AL508" s="81" t="n">
        <v>5137</v>
      </c>
      <c r="AM508" s="81" t="n">
        <v>6882</v>
      </c>
      <c r="AN508" s="81" t="n">
        <v>2429</v>
      </c>
      <c r="AO508" s="81" t="n">
        <v>2616</v>
      </c>
      <c r="AP508" s="81" t="n">
        <v>6091</v>
      </c>
      <c r="AQ508" s="81" t="n">
        <v>7349</v>
      </c>
      <c r="AR508" s="81" t="n">
        <v>4902</v>
      </c>
      <c r="AS508" s="81" t="n">
        <v>5178</v>
      </c>
      <c r="AT508" s="81" t="n">
        <v>7846</v>
      </c>
      <c r="AU508" s="81" t="n">
        <v>11219</v>
      </c>
      <c r="AV508" s="81" t="n">
        <v>9497</v>
      </c>
      <c r="AW508" s="81" t="n">
        <v>10394</v>
      </c>
      <c r="AX508" s="81" t="n">
        <v>9194</v>
      </c>
      <c r="AY508" s="81" t="n">
        <v>10285</v>
      </c>
      <c r="AZ508" s="81" t="n">
        <v>7465</v>
      </c>
      <c r="BA508" s="81" t="n">
        <v>6687</v>
      </c>
      <c r="BB508" s="81" t="n">
        <v>4395</v>
      </c>
      <c r="BC508" s="81" t="n">
        <v>4652</v>
      </c>
      <c r="BD508" s="81" t="n">
        <v>5709</v>
      </c>
      <c r="BE508" s="81" t="n">
        <v>7788</v>
      </c>
      <c r="BF508" s="81" t="n">
        <v>11583</v>
      </c>
      <c r="BG508" s="81" t="n">
        <v>14017</v>
      </c>
      <c r="BH508" s="81" t="n">
        <v>12369</v>
      </c>
      <c r="BI508" s="81" t="n">
        <v>13465</v>
      </c>
      <c r="BJ508" s="81" t="n"/>
      <c r="BK508" s="81" t="n"/>
      <c r="BO508" s="81" t="n">
        <v>229</v>
      </c>
      <c r="BP508" s="81" t="n">
        <v>606</v>
      </c>
      <c r="BQ508" s="81" t="n">
        <v>1000</v>
      </c>
      <c r="BR508" s="81" t="n">
        <v>53</v>
      </c>
      <c r="BS508" s="81" t="n">
        <v>1500</v>
      </c>
      <c r="BT508" s="81" t="n">
        <v>2940</v>
      </c>
      <c r="BU508" s="81" t="n">
        <v>3688</v>
      </c>
      <c r="BV508" s="81" t="n">
        <v>10217</v>
      </c>
      <c r="BW508" s="81" t="n">
        <v>15934</v>
      </c>
      <c r="BX508" s="81" t="n">
        <v>22112</v>
      </c>
      <c r="BY508" s="64">
        <f>+SUM(AN508:AQ508)</f>
        <v/>
      </c>
      <c r="BZ508" s="64">
        <f>+SUM(AR508:AU508)</f>
        <v/>
      </c>
      <c r="CA508" s="64">
        <f>+SUM(AV508:AY508)</f>
        <v/>
      </c>
      <c r="CB508" s="64">
        <f>+SUM(AZ508:BC508)</f>
        <v/>
      </c>
      <c r="CC508" s="64">
        <f>+SUM(BD508:BG508)</f>
        <v/>
      </c>
      <c r="CD508" s="64" t="n"/>
    </row>
    <row r="509">
      <c r="B509" t="inlineStr">
        <is>
          <t>Depreciation and amortization</t>
        </is>
      </c>
      <c r="H509" s="81" t="n">
        <v>51</v>
      </c>
      <c r="I509" s="81" t="n">
        <v>72</v>
      </c>
      <c r="J509" s="81" t="n">
        <v>97</v>
      </c>
      <c r="K509" s="81" t="n">
        <v>103</v>
      </c>
      <c r="L509" s="81" t="n">
        <v>110</v>
      </c>
      <c r="M509" s="81" t="n">
        <v>139</v>
      </c>
      <c r="N509" s="81" t="n">
        <v>176</v>
      </c>
      <c r="O509" s="81" t="n">
        <v>224</v>
      </c>
      <c r="P509" s="81" t="n">
        <v>233</v>
      </c>
      <c r="Q509" s="81" t="n">
        <v>230</v>
      </c>
      <c r="R509" s="81" t="n">
        <v>274</v>
      </c>
      <c r="S509" s="81" t="n">
        <v>274</v>
      </c>
      <c r="T509" s="81" t="n">
        <v>264</v>
      </c>
      <c r="U509" s="81" t="n">
        <v>257</v>
      </c>
      <c r="V509" s="81" t="n">
        <v>289</v>
      </c>
      <c r="W509" s="81" t="n">
        <v>433</v>
      </c>
      <c r="X509" s="81" t="n">
        <v>457</v>
      </c>
      <c r="Y509" s="81" t="n">
        <v>459</v>
      </c>
      <c r="Z509" s="81" t="n">
        <v>486</v>
      </c>
      <c r="AA509" s="81" t="n">
        <v>543</v>
      </c>
      <c r="AB509" s="81" t="n">
        <v>552</v>
      </c>
      <c r="AC509" s="81" t="n">
        <v>585</v>
      </c>
      <c r="AD509" s="81" t="n">
        <v>591</v>
      </c>
      <c r="AE509" s="81" t="n">
        <v>614</v>
      </c>
      <c r="AF509" s="81" t="n">
        <v>671</v>
      </c>
      <c r="AG509" s="81" t="n">
        <v>729</v>
      </c>
      <c r="AH509" s="81" t="n">
        <v>772</v>
      </c>
      <c r="AI509" s="81" t="n">
        <v>853</v>
      </c>
      <c r="AJ509" s="81" t="n">
        <v>949</v>
      </c>
      <c r="AK509" s="81" t="n">
        <v>1034</v>
      </c>
      <c r="AL509" s="81" t="n">
        <v>1107</v>
      </c>
      <c r="AM509" s="81" t="n">
        <v>1225</v>
      </c>
      <c r="AN509" s="81" t="n">
        <v>1355</v>
      </c>
      <c r="AO509" s="81" t="n">
        <v>1502</v>
      </c>
      <c r="AP509" s="81" t="n">
        <v>1416</v>
      </c>
      <c r="AQ509" s="81" t="n">
        <v>1468</v>
      </c>
      <c r="AR509" s="81" t="n">
        <v>1597</v>
      </c>
      <c r="AS509" s="81" t="n">
        <v>1704</v>
      </c>
      <c r="AT509" s="81" t="n">
        <v>1698</v>
      </c>
      <c r="AU509" s="81" t="n">
        <v>1863</v>
      </c>
      <c r="AV509" s="81" t="n">
        <v>1972</v>
      </c>
      <c r="AW509" s="81" t="n">
        <v>1985</v>
      </c>
      <c r="AX509" s="81" t="n">
        <v>1995</v>
      </c>
      <c r="AY509" s="81" t="n">
        <v>2014</v>
      </c>
      <c r="AZ509" s="81" t="n">
        <v>2156</v>
      </c>
      <c r="BA509" s="81" t="n">
        <v>1979</v>
      </c>
      <c r="BB509" s="81" t="n">
        <v>2175</v>
      </c>
      <c r="BC509" s="81" t="n">
        <v>2376</v>
      </c>
      <c r="BD509" s="81" t="n">
        <v>2524</v>
      </c>
      <c r="BE509" s="81" t="n">
        <v>2623</v>
      </c>
      <c r="BF509" s="81" t="n">
        <v>2858</v>
      </c>
      <c r="BG509" s="81" t="n">
        <v>3172</v>
      </c>
      <c r="BH509" s="81" t="n">
        <v>3374</v>
      </c>
      <c r="BI509" s="81" t="n">
        <v>3637</v>
      </c>
      <c r="BJ509" s="81" t="n"/>
      <c r="BK509" s="81" t="n"/>
      <c r="BO509" s="81" t="n">
        <v>78</v>
      </c>
      <c r="BP509" s="81" t="n">
        <v>139</v>
      </c>
      <c r="BQ509" s="81" t="n">
        <v>323</v>
      </c>
      <c r="BR509" s="81" t="n">
        <v>649</v>
      </c>
      <c r="BS509" s="81" t="n">
        <v>1011</v>
      </c>
      <c r="BT509" s="81" t="n">
        <v>1243</v>
      </c>
      <c r="BU509" s="81" t="n">
        <v>1945</v>
      </c>
      <c r="BV509" s="81" t="n">
        <v>2342</v>
      </c>
      <c r="BW509" s="81" t="n">
        <v>3025</v>
      </c>
      <c r="BX509" s="81" t="n">
        <v>4315</v>
      </c>
      <c r="BY509" s="64">
        <f>+SUM(AN509:AQ509)</f>
        <v/>
      </c>
      <c r="BZ509" s="64">
        <f>+SUM(AR509:AU509)</f>
        <v/>
      </c>
      <c r="CA509" s="64">
        <f>+SUM(AV509:AY509)</f>
        <v/>
      </c>
      <c r="CB509" s="64">
        <f>+SUM(AZ509:BC509)</f>
        <v/>
      </c>
      <c r="CC509" s="64">
        <f>+SUM(BD509:BG509)</f>
        <v/>
      </c>
      <c r="CD509" s="64" t="n"/>
    </row>
    <row r="510">
      <c r="B510" t="inlineStr">
        <is>
          <t>Share-based compensation</t>
        </is>
      </c>
      <c r="H510" s="81" t="n">
        <v>7</v>
      </c>
      <c r="I510" s="81" t="n">
        <v>64</v>
      </c>
      <c r="J510" s="81" t="n">
        <v>70</v>
      </c>
      <c r="K510" s="81" t="n">
        <v>76</v>
      </c>
      <c r="L510" s="81" t="n">
        <v>103</v>
      </c>
      <c r="M510" s="81" t="n">
        <v>1106</v>
      </c>
      <c r="N510" s="81" t="n">
        <v>179</v>
      </c>
      <c r="O510" s="81" t="n">
        <v>184</v>
      </c>
      <c r="P510" s="81" t="n">
        <v>170</v>
      </c>
      <c r="Q510" s="81" t="n">
        <v>224</v>
      </c>
      <c r="R510" s="81" t="n">
        <v>239</v>
      </c>
      <c r="S510" s="81" t="n">
        <v>273</v>
      </c>
      <c r="T510" s="81" t="n">
        <v>274</v>
      </c>
      <c r="U510" s="81" t="n">
        <v>314</v>
      </c>
      <c r="V510" s="81" t="n">
        <v>353</v>
      </c>
      <c r="W510" s="81" t="n">
        <v>845</v>
      </c>
      <c r="X510" s="81" t="n">
        <v>694</v>
      </c>
      <c r="Y510" s="81" t="n">
        <v>763</v>
      </c>
      <c r="Z510" s="81" t="n">
        <v>757</v>
      </c>
      <c r="AA510" s="81" t="n">
        <v>746</v>
      </c>
      <c r="AB510" s="81" t="n">
        <v>746</v>
      </c>
      <c r="AC510" s="81" t="n">
        <v>817</v>
      </c>
      <c r="AD510" s="81" t="n">
        <v>824</v>
      </c>
      <c r="AE510" s="81" t="n">
        <v>831</v>
      </c>
      <c r="AF510" s="81" t="n">
        <v>867</v>
      </c>
      <c r="AG510" s="81" t="n">
        <v>1032</v>
      </c>
      <c r="AH510" s="81" t="n">
        <v>1010</v>
      </c>
      <c r="AI510" s="81" t="n">
        <v>814</v>
      </c>
      <c r="AJ510" s="81" t="n">
        <v>955</v>
      </c>
      <c r="AK510" s="81" t="n">
        <v>1186</v>
      </c>
      <c r="AL510" s="81" t="n">
        <v>1039</v>
      </c>
      <c r="AM510" s="81" t="n">
        <v>972</v>
      </c>
      <c r="AN510" s="81" t="n">
        <v>1010</v>
      </c>
      <c r="AO510" s="81" t="n">
        <v>1303</v>
      </c>
      <c r="AP510" s="81" t="n">
        <v>1249</v>
      </c>
      <c r="AQ510" s="81" t="n">
        <v>1273</v>
      </c>
      <c r="AR510" s="81" t="n">
        <v>1335</v>
      </c>
      <c r="AS510" s="81" t="n">
        <v>1695</v>
      </c>
      <c r="AT510" s="81" t="n">
        <v>1722</v>
      </c>
      <c r="AU510" s="81" t="n">
        <v>1784</v>
      </c>
      <c r="AV510" s="81" t="n">
        <v>1830</v>
      </c>
      <c r="AW510" s="81" t="n">
        <v>2548</v>
      </c>
      <c r="AX510" s="81" t="n">
        <v>2379</v>
      </c>
      <c r="AY510" s="81" t="n">
        <v>2406</v>
      </c>
      <c r="AZ510" s="81" t="n">
        <v>2498</v>
      </c>
      <c r="BA510" s="81" t="n">
        <v>3351</v>
      </c>
      <c r="BB510" s="81" t="n">
        <v>3134</v>
      </c>
      <c r="BC510" s="81" t="n">
        <v>3008</v>
      </c>
      <c r="BD510" s="81" t="n">
        <v>3051</v>
      </c>
      <c r="BE510" s="81" t="n">
        <v>4060</v>
      </c>
      <c r="BF510" s="81" t="n">
        <v>3492</v>
      </c>
      <c r="BG510" s="81" t="n">
        <v>3424</v>
      </c>
      <c r="BH510" s="81" t="n">
        <v>3562</v>
      </c>
      <c r="BI510" s="81" t="n">
        <v>4616</v>
      </c>
      <c r="BJ510" s="81" t="n"/>
      <c r="BK510" s="81" t="n"/>
      <c r="BO510" s="81" t="n">
        <v>27</v>
      </c>
      <c r="BP510" s="81" t="n">
        <v>20</v>
      </c>
      <c r="BQ510" s="81" t="n">
        <v>217</v>
      </c>
      <c r="BR510" s="81" t="n">
        <v>1572</v>
      </c>
      <c r="BS510" s="81" t="n">
        <v>906</v>
      </c>
      <c r="BT510" s="81" t="n">
        <v>1786</v>
      </c>
      <c r="BU510" s="81" t="n">
        <v>2960</v>
      </c>
      <c r="BV510" s="81" t="n">
        <v>3218</v>
      </c>
      <c r="BW510" s="81" t="n">
        <v>3723</v>
      </c>
      <c r="BX510" s="81" t="n">
        <v>4152</v>
      </c>
      <c r="BY510" s="64">
        <f>+SUM(AN510:AQ510)</f>
        <v/>
      </c>
      <c r="BZ510" s="64">
        <f>+SUM(AR510:AU510)</f>
        <v/>
      </c>
      <c r="CA510" s="64">
        <f>+SUM(AV510:AY510)</f>
        <v/>
      </c>
      <c r="CB510" s="64">
        <f>+SUM(AZ510:BC510)</f>
        <v/>
      </c>
      <c r="CC510" s="64">
        <f>+SUM(BD510:BG510)</f>
        <v/>
      </c>
      <c r="CD510" s="64" t="n"/>
    </row>
    <row r="511">
      <c r="B511" t="inlineStr">
        <is>
          <t>Deferred income taxes</t>
        </is>
      </c>
      <c r="H511" s="81" t="n">
        <v>0</v>
      </c>
      <c r="I511" s="81" t="n">
        <v>-14</v>
      </c>
      <c r="J511" s="81" t="n">
        <v>-15</v>
      </c>
      <c r="K511" s="81" t="n">
        <v>-1</v>
      </c>
      <c r="L511" s="81" t="n">
        <v>-24</v>
      </c>
      <c r="M511" s="81" t="n">
        <v>-350</v>
      </c>
      <c r="N511" s="81" t="n">
        <v>-60</v>
      </c>
      <c r="O511" s="81" t="n">
        <v>248</v>
      </c>
      <c r="P511" s="81" t="n">
        <v>-7</v>
      </c>
      <c r="Q511" s="81" t="n">
        <v>26</v>
      </c>
      <c r="R511" s="81" t="n">
        <v>2</v>
      </c>
      <c r="S511" s="81" t="n">
        <v>-58</v>
      </c>
      <c r="T511" s="81" t="n">
        <v>-1</v>
      </c>
      <c r="U511" s="81" t="n">
        <v>-33</v>
      </c>
      <c r="V511" s="81" t="n">
        <v>4</v>
      </c>
      <c r="W511" s="81" t="n">
        <v>-180</v>
      </c>
      <c r="X511" s="81" t="n">
        <v>-223</v>
      </c>
      <c r="Y511" s="81" t="n">
        <v>-66</v>
      </c>
      <c r="Z511" s="81" t="n">
        <v>-383</v>
      </c>
      <c r="AA511" s="81" t="n">
        <v>-123</v>
      </c>
      <c r="AB511" s="81" t="n">
        <v>-77</v>
      </c>
      <c r="AC511" s="81" t="n">
        <v>-101</v>
      </c>
      <c r="AD511" s="81" t="n">
        <v>-23</v>
      </c>
      <c r="AE511" s="81" t="n">
        <v>-256</v>
      </c>
      <c r="AF511" s="81" t="n">
        <v>-84</v>
      </c>
      <c r="AG511" s="81" t="n">
        <v>26</v>
      </c>
      <c r="AH511" s="81" t="n">
        <v>-94</v>
      </c>
      <c r="AI511" s="81" t="n">
        <v>-225</v>
      </c>
      <c r="AJ511" s="81" t="n">
        <v>-47</v>
      </c>
      <c r="AK511" s="81" t="n">
        <v>101</v>
      </c>
      <c r="AL511" s="81" t="n">
        <v>29</v>
      </c>
      <c r="AM511" s="81" t="n">
        <v>203</v>
      </c>
      <c r="AN511" s="81" t="n">
        <v>183</v>
      </c>
      <c r="AO511" s="81" t="n">
        <v>1</v>
      </c>
      <c r="AP511" s="81" t="n">
        <v>175</v>
      </c>
      <c r="AQ511" s="81" t="n">
        <v>-395</v>
      </c>
      <c r="AR511" s="81" t="n">
        <v>477</v>
      </c>
      <c r="AS511" s="81" t="n">
        <v>214</v>
      </c>
      <c r="AT511" s="81" t="n">
        <v>-1506</v>
      </c>
      <c r="AU511" s="81" t="n">
        <v>-377</v>
      </c>
      <c r="AV511" s="81" t="n">
        <v>418</v>
      </c>
      <c r="AW511" s="81" t="n">
        <v>229</v>
      </c>
      <c r="AX511" s="81" t="n">
        <v>-786</v>
      </c>
      <c r="AY511" s="81" t="n">
        <v>748</v>
      </c>
      <c r="AZ511" s="81" t="n">
        <v>-563</v>
      </c>
      <c r="BA511" s="81" t="n">
        <v>-453</v>
      </c>
      <c r="BB511" s="81" t="n">
        <v>-1097</v>
      </c>
      <c r="BC511" s="81" t="n">
        <v>-1173</v>
      </c>
      <c r="BD511" s="81" t="n">
        <v>-620</v>
      </c>
      <c r="BE511" s="81" t="n">
        <v>-1137</v>
      </c>
      <c r="BF511" s="81" t="n">
        <v>3049</v>
      </c>
      <c r="BG511" s="81" t="n">
        <v>-1161</v>
      </c>
      <c r="BH511" s="81" t="n">
        <v>-456</v>
      </c>
      <c r="BI511" s="81" t="n">
        <v>-1643</v>
      </c>
      <c r="BJ511" s="81" t="n"/>
      <c r="BK511" s="81" t="n"/>
      <c r="BO511" s="81" t="n">
        <v>0</v>
      </c>
      <c r="BP511" s="81" t="n">
        <v>23</v>
      </c>
      <c r="BQ511" s="81" t="n">
        <v>-30</v>
      </c>
      <c r="BR511" s="81" t="n">
        <v>-186</v>
      </c>
      <c r="BS511" s="81" t="n">
        <v>-37</v>
      </c>
      <c r="BT511" s="81" t="n">
        <v>-210</v>
      </c>
      <c r="BU511" s="81" t="n">
        <v>-795</v>
      </c>
      <c r="BV511" s="81" t="n">
        <v>-457</v>
      </c>
      <c r="BW511" s="81" t="n">
        <v>-377</v>
      </c>
      <c r="BX511" s="81" t="n">
        <v>286</v>
      </c>
      <c r="BY511" s="64">
        <f>+SUM(AN511:AQ511)</f>
        <v/>
      </c>
      <c r="BZ511" s="64">
        <f>+SUM(AR511:AU511)</f>
        <v/>
      </c>
      <c r="CA511" s="64">
        <f>+SUM(AV511:AY511)</f>
        <v/>
      </c>
      <c r="CB511" s="64">
        <f>+SUM(AZ511:BC511)</f>
        <v/>
      </c>
      <c r="CC511" s="64">
        <f>+SUM(BD511:BG511)</f>
        <v/>
      </c>
      <c r="CD511" s="64" t="n"/>
    </row>
    <row r="512">
      <c r="B512" t="inlineStr">
        <is>
          <t>Income tax refundable</t>
        </is>
      </c>
      <c r="H512" s="81" t="n">
        <v>0</v>
      </c>
      <c r="I512" s="81" t="n">
        <v>0</v>
      </c>
      <c r="J512" s="81" t="n">
        <v>0</v>
      </c>
      <c r="K512" s="81" t="n">
        <v>0</v>
      </c>
      <c r="L512" s="81" t="n">
        <v>0</v>
      </c>
      <c r="M512" s="81" t="n">
        <v>-567</v>
      </c>
      <c r="N512" s="81" t="n">
        <v>0</v>
      </c>
      <c r="O512" s="81" t="n">
        <v>567</v>
      </c>
      <c r="P512" s="81" t="n">
        <v>0</v>
      </c>
      <c r="Q512" s="81" t="n">
        <v>0</v>
      </c>
      <c r="R512" s="81" t="n">
        <v>0</v>
      </c>
      <c r="S512" s="81" t="n">
        <v>0</v>
      </c>
      <c r="T512" s="81" t="n">
        <v>0</v>
      </c>
      <c r="U512" s="81" t="n">
        <v>0</v>
      </c>
      <c r="V512" s="81" t="n">
        <v>0</v>
      </c>
      <c r="W512" s="81" t="n">
        <v>0</v>
      </c>
      <c r="X512" s="81" t="n">
        <v>0</v>
      </c>
      <c r="Y512" s="81" t="n">
        <v>0</v>
      </c>
      <c r="Z512" s="81" t="n">
        <v>0</v>
      </c>
      <c r="AA512" s="81" t="n">
        <v>0</v>
      </c>
      <c r="AB512" s="81" t="n">
        <v>0</v>
      </c>
      <c r="AC512" s="81" t="n">
        <v>0</v>
      </c>
      <c r="AD512" s="81" t="n">
        <v>0</v>
      </c>
      <c r="AE512" s="81" t="n">
        <v>0</v>
      </c>
      <c r="AF512" s="81" t="n">
        <v>0</v>
      </c>
      <c r="AG512" s="81" t="n">
        <v>0</v>
      </c>
      <c r="AH512" s="81" t="n">
        <v>0</v>
      </c>
      <c r="AI512" s="81" t="n">
        <v>0</v>
      </c>
      <c r="AJ512" s="81" t="n">
        <v>0</v>
      </c>
      <c r="AK512" s="81" t="n">
        <v>0</v>
      </c>
      <c r="AL512" s="81" t="n">
        <v>0</v>
      </c>
      <c r="AM512" s="81" t="n">
        <v>0</v>
      </c>
      <c r="AN512" s="81" t="n">
        <v>0</v>
      </c>
      <c r="AO512" s="81" t="n">
        <v>0</v>
      </c>
      <c r="AP512" s="81" t="n">
        <v>0</v>
      </c>
      <c r="AQ512" s="81" t="n">
        <v>0</v>
      </c>
      <c r="AR512" s="81" t="n">
        <v>0</v>
      </c>
      <c r="AS512" s="81" t="n">
        <v>0</v>
      </c>
      <c r="AT512" s="81" t="n">
        <v>0</v>
      </c>
      <c r="AU512" s="81" t="n">
        <v>0</v>
      </c>
      <c r="AV512" s="81" t="n">
        <v>0</v>
      </c>
      <c r="AW512" s="81" t="n">
        <v>0</v>
      </c>
      <c r="AX512" s="81" t="n">
        <v>0</v>
      </c>
      <c r="AY512" s="81" t="n">
        <v>0</v>
      </c>
      <c r="AZ512" s="81" t="n">
        <v>0</v>
      </c>
      <c r="BA512" s="81" t="n">
        <v>0</v>
      </c>
      <c r="BB512" s="81" t="n">
        <v>0</v>
      </c>
      <c r="BC512" s="81" t="n">
        <v>0</v>
      </c>
      <c r="BD512" s="81" t="n">
        <v>0</v>
      </c>
      <c r="BE512" s="81" t="n">
        <v>0</v>
      </c>
      <c r="BF512" s="81" t="n">
        <v>0</v>
      </c>
      <c r="BG512" s="81" t="n">
        <v>0</v>
      </c>
      <c r="BH512" s="81" t="n">
        <v>0</v>
      </c>
      <c r="BI512" s="81" t="n">
        <v>0</v>
      </c>
      <c r="BJ512" s="81" t="n"/>
      <c r="BK512" s="81" t="n"/>
      <c r="BO512" s="81" t="n">
        <v>0</v>
      </c>
      <c r="BP512" s="81" t="n">
        <v>0</v>
      </c>
      <c r="BQ512" s="81" t="n">
        <v>0</v>
      </c>
      <c r="BR512" s="81" t="n">
        <v>0</v>
      </c>
      <c r="BS512" s="81" t="n">
        <v>0</v>
      </c>
      <c r="BT512" s="81" t="n">
        <v>0</v>
      </c>
      <c r="BU512" s="81" t="n">
        <v>0</v>
      </c>
      <c r="BV512" s="81" t="n">
        <v>0</v>
      </c>
      <c r="BW512" s="81" t="n">
        <v>0</v>
      </c>
      <c r="BX512" s="81" t="n">
        <v>0</v>
      </c>
      <c r="BY512" s="64">
        <f>+SUM(AN512:AQ512)</f>
        <v/>
      </c>
      <c r="BZ512" s="64">
        <f>+SUM(AR512:AU512)</f>
        <v/>
      </c>
      <c r="CA512" s="64">
        <f>+SUM(AV512:AY512)</f>
        <v/>
      </c>
      <c r="CB512" s="64">
        <f>+SUM(AZ512:BC512)</f>
        <v/>
      </c>
      <c r="CC512" s="64">
        <f>+SUM(BD512:BG512)</f>
        <v/>
      </c>
      <c r="CD512" s="64" t="n"/>
    </row>
    <row r="513">
      <c r="B513" t="inlineStr">
        <is>
          <t>Tax benefit from share-based award activity</t>
        </is>
      </c>
      <c r="H513" s="81" t="n">
        <v>69</v>
      </c>
      <c r="I513" s="81" t="n">
        <v>286</v>
      </c>
      <c r="J513" s="81" t="n">
        <v>50</v>
      </c>
      <c r="K513" s="81" t="n">
        <v>28</v>
      </c>
      <c r="L513" s="81" t="n">
        <v>54</v>
      </c>
      <c r="M513" s="81" t="n">
        <v>327</v>
      </c>
      <c r="N513" s="81" t="n">
        <v>473</v>
      </c>
      <c r="O513" s="81" t="n">
        <v>179</v>
      </c>
      <c r="P513" s="81" t="n">
        <v>59</v>
      </c>
      <c r="Q513" s="81" t="n">
        <v>89</v>
      </c>
      <c r="R513" s="81" t="n">
        <v>129</v>
      </c>
      <c r="S513" s="81" t="n">
        <v>325</v>
      </c>
      <c r="T513" s="81" t="n">
        <v>345</v>
      </c>
      <c r="U513" s="81" t="n">
        <v>530</v>
      </c>
      <c r="V513" s="81" t="n">
        <v>479</v>
      </c>
      <c r="W513" s="81" t="n">
        <v>499</v>
      </c>
      <c r="X513" s="81" t="n">
        <v>423</v>
      </c>
      <c r="Y513" s="81" t="n">
        <v>386</v>
      </c>
      <c r="Z513" s="81" t="n">
        <v>346</v>
      </c>
      <c r="AA513" s="81" t="n">
        <v>566</v>
      </c>
      <c r="AB513" s="81" t="n">
        <v>0</v>
      </c>
      <c r="AC513" s="81" t="n">
        <v>0</v>
      </c>
      <c r="AD513" s="81" t="n">
        <v>0</v>
      </c>
      <c r="AE513" s="81" t="n">
        <v>0</v>
      </c>
      <c r="AF513" s="81" t="n">
        <v>0</v>
      </c>
      <c r="AG513" s="81" t="n">
        <v>0</v>
      </c>
      <c r="AH513" s="81" t="n">
        <v>0</v>
      </c>
      <c r="AI513" s="81" t="n">
        <v>0</v>
      </c>
      <c r="AJ513" s="81" t="n">
        <v>0</v>
      </c>
      <c r="AK513" s="81" t="n">
        <v>0</v>
      </c>
      <c r="AL513" s="81" t="n">
        <v>0</v>
      </c>
      <c r="AM513" s="81" t="n">
        <v>0</v>
      </c>
      <c r="AN513" s="81" t="n">
        <v>0</v>
      </c>
      <c r="AO513" s="81" t="n">
        <v>0</v>
      </c>
      <c r="AP513" s="81" t="n">
        <v>0</v>
      </c>
      <c r="AQ513" s="81" t="n">
        <v>0</v>
      </c>
      <c r="AR513" s="81" t="n">
        <v>0</v>
      </c>
      <c r="AS513" s="81" t="n">
        <v>0</v>
      </c>
      <c r="AT513" s="81" t="n">
        <v>0</v>
      </c>
      <c r="AU513" s="81" t="n">
        <v>0</v>
      </c>
      <c r="AV513" s="81" t="n">
        <v>0</v>
      </c>
      <c r="AW513" s="81" t="n">
        <v>0</v>
      </c>
      <c r="AX513" s="81" t="n">
        <v>0</v>
      </c>
      <c r="AY513" s="81" t="n">
        <v>0</v>
      </c>
      <c r="AZ513" s="81" t="n">
        <v>0</v>
      </c>
      <c r="BA513" s="81" t="n">
        <v>0</v>
      </c>
      <c r="BB513" s="81" t="n">
        <v>0</v>
      </c>
      <c r="BC513" s="81" t="n">
        <v>0</v>
      </c>
      <c r="BD513" s="81" t="n">
        <v>0</v>
      </c>
      <c r="BE513" s="81" t="n">
        <v>0</v>
      </c>
      <c r="BF513" s="81" t="n">
        <v>0</v>
      </c>
      <c r="BG513" s="81" t="n">
        <v>0</v>
      </c>
      <c r="BH513" s="81" t="n">
        <v>0</v>
      </c>
      <c r="BI513" s="81" t="n">
        <v>0</v>
      </c>
      <c r="BJ513" s="81" t="n"/>
      <c r="BK513" s="81" t="n"/>
      <c r="BO513" s="81" t="n">
        <v>50</v>
      </c>
      <c r="BP513" s="81" t="n">
        <v>115</v>
      </c>
      <c r="BQ513" s="81" t="n">
        <v>433</v>
      </c>
      <c r="BR513" s="81" t="n">
        <v>1033</v>
      </c>
      <c r="BS513" s="81" t="n">
        <v>602</v>
      </c>
      <c r="BT513" s="81" t="n">
        <v>1853</v>
      </c>
      <c r="BU513" s="81" t="n">
        <v>1721</v>
      </c>
      <c r="BV513" s="81" t="n">
        <v>0</v>
      </c>
      <c r="BW513" s="81" t="n">
        <v>0</v>
      </c>
      <c r="BX513" s="81" t="n">
        <v>0</v>
      </c>
      <c r="BY513" s="64">
        <f>+SUM(AN513:AQ513)</f>
        <v/>
      </c>
      <c r="BZ513" s="64">
        <f>+SUM(AR513:AU513)</f>
        <v/>
      </c>
      <c r="CA513" s="64">
        <f>+SUM(AV513:AY513)</f>
        <v/>
      </c>
      <c r="CB513" s="64">
        <f>+SUM(AZ513:BC513)</f>
        <v/>
      </c>
      <c r="CC513" s="64">
        <f>+SUM(BD513:BG513)</f>
        <v/>
      </c>
      <c r="CD513" s="64" t="n"/>
    </row>
    <row r="514">
      <c r="B514" t="inlineStr">
        <is>
          <t>Excess tax benefits from share-based award activity</t>
        </is>
      </c>
      <c r="H514" s="81" t="n">
        <v>-69</v>
      </c>
      <c r="I514" s="81" t="n">
        <v>-286</v>
      </c>
      <c r="J514" s="81" t="n">
        <v>-50</v>
      </c>
      <c r="K514" s="81" t="n">
        <v>-28</v>
      </c>
      <c r="L514" s="81" t="n">
        <v>-54</v>
      </c>
      <c r="M514" s="81" t="n">
        <v>-327</v>
      </c>
      <c r="N514" s="81" t="n">
        <v>-473</v>
      </c>
      <c r="O514" s="81" t="n">
        <v>-179</v>
      </c>
      <c r="P514" s="81" t="n">
        <v>-62</v>
      </c>
      <c r="Q514" s="81" t="n">
        <v>-93</v>
      </c>
      <c r="R514" s="81" t="n">
        <v>-130</v>
      </c>
      <c r="S514" s="81" t="n">
        <v>-324</v>
      </c>
      <c r="T514" s="81" t="n">
        <v>-348</v>
      </c>
      <c r="U514" s="81" t="n">
        <v>-535</v>
      </c>
      <c r="V514" s="81" t="n">
        <v>-482</v>
      </c>
      <c r="W514" s="81" t="n">
        <v>1365</v>
      </c>
      <c r="X514" s="81" t="n">
        <v>-423</v>
      </c>
      <c r="Y514" s="81" t="n">
        <v>-386</v>
      </c>
      <c r="Z514" s="81" t="n">
        <v>-346</v>
      </c>
      <c r="AA514" s="81" t="n">
        <v>1155</v>
      </c>
      <c r="AB514" s="81" t="n">
        <v>0</v>
      </c>
      <c r="AC514" s="81" t="n">
        <v>0</v>
      </c>
      <c r="AD514" s="81" t="n">
        <v>0</v>
      </c>
      <c r="AE514" s="81" t="n">
        <v>0</v>
      </c>
      <c r="AF514" s="81" t="n">
        <v>0</v>
      </c>
      <c r="AG514" s="81" t="n">
        <v>0</v>
      </c>
      <c r="AH514" s="81" t="n">
        <v>0</v>
      </c>
      <c r="AI514" s="81" t="n">
        <v>0</v>
      </c>
      <c r="AJ514" s="81" t="n">
        <v>0</v>
      </c>
      <c r="AK514" s="81" t="n">
        <v>0</v>
      </c>
      <c r="AL514" s="81" t="n">
        <v>0</v>
      </c>
      <c r="AM514" s="81" t="n">
        <v>0</v>
      </c>
      <c r="AN514" s="81" t="n">
        <v>0</v>
      </c>
      <c r="AO514" s="81" t="n">
        <v>0</v>
      </c>
      <c r="AP514" s="81" t="n">
        <v>0</v>
      </c>
      <c r="AQ514" s="81" t="n">
        <v>0</v>
      </c>
      <c r="AR514" s="81" t="n">
        <v>0</v>
      </c>
      <c r="AS514" s="81" t="n">
        <v>0</v>
      </c>
      <c r="AT514" s="81" t="n">
        <v>0</v>
      </c>
      <c r="AU514" s="81" t="n">
        <v>0</v>
      </c>
      <c r="AV514" s="81" t="n">
        <v>0</v>
      </c>
      <c r="AW514" s="81" t="n">
        <v>0</v>
      </c>
      <c r="AX514" s="81" t="n">
        <v>0</v>
      </c>
      <c r="AY514" s="81" t="n">
        <v>0</v>
      </c>
      <c r="AZ514" s="81" t="n">
        <v>0</v>
      </c>
      <c r="BA514" s="81" t="n">
        <v>0</v>
      </c>
      <c r="BB514" s="81" t="n">
        <v>0</v>
      </c>
      <c r="BC514" s="81" t="n">
        <v>0</v>
      </c>
      <c r="BD514" s="81" t="n">
        <v>0</v>
      </c>
      <c r="BE514" s="81" t="n">
        <v>0</v>
      </c>
      <c r="BF514" s="81" t="n">
        <v>0</v>
      </c>
      <c r="BG514" s="81" t="n">
        <v>0</v>
      </c>
      <c r="BH514" s="81" t="n">
        <v>0</v>
      </c>
      <c r="BI514" s="81" t="n">
        <v>0</v>
      </c>
      <c r="BJ514" s="81" t="n"/>
      <c r="BK514" s="81" t="n"/>
      <c r="BO514" s="81" t="n">
        <v>-51</v>
      </c>
      <c r="BP514" s="81" t="n">
        <v>-115</v>
      </c>
      <c r="BQ514" s="81" t="n">
        <v>-433</v>
      </c>
      <c r="BR514" s="81" t="n">
        <v>-1033</v>
      </c>
      <c r="BS514" s="81" t="n">
        <v>-609</v>
      </c>
      <c r="BT514" s="81" t="n">
        <v>0</v>
      </c>
      <c r="BU514" s="81" t="n">
        <v>0</v>
      </c>
      <c r="BV514" s="81" t="n">
        <v>0</v>
      </c>
      <c r="BW514" s="81" t="n">
        <v>0</v>
      </c>
      <c r="BX514" s="81" t="n">
        <v>0</v>
      </c>
      <c r="BY514" s="64">
        <f>+SUM(AN514:AQ514)</f>
        <v/>
      </c>
      <c r="BZ514" s="64">
        <f>+SUM(AR514:AU514)</f>
        <v/>
      </c>
      <c r="CA514" s="64">
        <f>+SUM(AV514:AY514)</f>
        <v/>
      </c>
      <c r="CB514" s="64">
        <f>+SUM(AZ514:BC514)</f>
        <v/>
      </c>
      <c r="CC514" s="64">
        <f>+SUM(BD514:BG514)</f>
        <v/>
      </c>
      <c r="CD514" s="64" t="n"/>
    </row>
    <row r="515">
      <c r="B515" t="inlineStr">
        <is>
          <t>Loss on disposal or write-off of assets</t>
        </is>
      </c>
      <c r="H515" s="81" t="n">
        <v>1</v>
      </c>
      <c r="I515" s="81" t="n">
        <v>5</v>
      </c>
      <c r="J515" s="81" t="n">
        <v>0</v>
      </c>
      <c r="K515" s="81" t="n">
        <v>-2</v>
      </c>
      <c r="L515" s="81" t="n">
        <v>1</v>
      </c>
      <c r="M515" s="81" t="n">
        <v>3</v>
      </c>
      <c r="N515" s="81" t="n">
        <v>4</v>
      </c>
      <c r="O515" s="81" t="n">
        <v>-8</v>
      </c>
      <c r="P515" s="81" t="n">
        <v>0</v>
      </c>
      <c r="Q515" s="81" t="n">
        <v>0</v>
      </c>
      <c r="R515" s="81" t="n">
        <v>0</v>
      </c>
      <c r="S515" s="81" t="n">
        <v>0</v>
      </c>
      <c r="T515" s="81" t="n">
        <v>0</v>
      </c>
      <c r="U515" s="81" t="n">
        <v>0</v>
      </c>
      <c r="V515" s="81" t="n">
        <v>0</v>
      </c>
      <c r="W515" s="81" t="n">
        <v>0</v>
      </c>
      <c r="X515" s="81" t="n">
        <v>0</v>
      </c>
      <c r="Y515" s="81" t="n">
        <v>0</v>
      </c>
      <c r="Z515" s="81" t="n">
        <v>0</v>
      </c>
      <c r="AA515" s="81" t="n">
        <v>0</v>
      </c>
      <c r="AB515" s="81" t="n">
        <v>0</v>
      </c>
      <c r="AC515" s="81" t="n">
        <v>0</v>
      </c>
      <c r="AD515" s="81" t="n">
        <v>0</v>
      </c>
      <c r="AE515" s="81" t="n">
        <v>0</v>
      </c>
      <c r="AF515" s="81" t="n">
        <v>0</v>
      </c>
      <c r="AG515" s="81" t="n">
        <v>0</v>
      </c>
      <c r="AH515" s="81" t="n">
        <v>0</v>
      </c>
      <c r="AI515" s="81" t="n">
        <v>0</v>
      </c>
      <c r="AJ515" s="81" t="n">
        <v>0</v>
      </c>
      <c r="AK515" s="81" t="n">
        <v>0</v>
      </c>
      <c r="AL515" s="81" t="n">
        <v>0</v>
      </c>
      <c r="AM515" s="81" t="n">
        <v>0</v>
      </c>
      <c r="AN515" s="81" t="n">
        <v>0</v>
      </c>
      <c r="AO515" s="81" t="n">
        <v>0</v>
      </c>
      <c r="AP515" s="81" t="n">
        <v>0</v>
      </c>
      <c r="AQ515" s="81" t="n">
        <v>0</v>
      </c>
      <c r="AR515" s="81" t="n">
        <v>0</v>
      </c>
      <c r="AS515" s="81" t="n">
        <v>0</v>
      </c>
      <c r="AT515" s="81" t="n">
        <v>0</v>
      </c>
      <c r="AU515" s="81" t="n">
        <v>0</v>
      </c>
      <c r="AV515" s="81" t="n">
        <v>0</v>
      </c>
      <c r="AW515" s="81" t="n">
        <v>0</v>
      </c>
      <c r="AX515" s="81" t="n">
        <v>0</v>
      </c>
      <c r="AY515" s="81" t="n">
        <v>0</v>
      </c>
      <c r="AZ515" s="81" t="n">
        <v>0</v>
      </c>
      <c r="BA515" s="81" t="n">
        <v>0</v>
      </c>
      <c r="BB515" s="81" t="n">
        <v>0</v>
      </c>
      <c r="BC515" s="81" t="n">
        <v>0</v>
      </c>
      <c r="BD515" s="81" t="n">
        <v>0</v>
      </c>
      <c r="BE515" s="81" t="n">
        <v>0</v>
      </c>
      <c r="BF515" s="81" t="n">
        <v>0</v>
      </c>
      <c r="BG515" s="81" t="n">
        <v>0</v>
      </c>
      <c r="BH515" s="81" t="n">
        <v>0</v>
      </c>
      <c r="BI515" s="81" t="n">
        <v>0</v>
      </c>
      <c r="BJ515" s="81" t="n"/>
      <c r="BK515" s="81" t="n"/>
      <c r="BO515" s="81" t="n">
        <v>1</v>
      </c>
      <c r="BP515" s="81" t="n">
        <v>3</v>
      </c>
      <c r="BQ515" s="81" t="n">
        <v>4</v>
      </c>
      <c r="BR515" s="81" t="n">
        <v>0</v>
      </c>
      <c r="BS515" s="81" t="n">
        <v>0</v>
      </c>
      <c r="BT515" s="81" t="n">
        <v>0</v>
      </c>
      <c r="BU515" s="81" t="n">
        <v>0</v>
      </c>
      <c r="BV515" s="81" t="n">
        <v>0</v>
      </c>
      <c r="BW515" s="81" t="n">
        <v>0</v>
      </c>
      <c r="BX515" s="81" t="n">
        <v>0</v>
      </c>
      <c r="BY515" s="64">
        <f>+SUM(AN515:AQ515)</f>
        <v/>
      </c>
      <c r="BZ515" s="64">
        <f>+SUM(AR515:AU515)</f>
        <v/>
      </c>
      <c r="CA515" s="64">
        <f>+SUM(AV515:AY515)</f>
        <v/>
      </c>
      <c r="CB515" s="64">
        <f>+SUM(AZ515:BC515)</f>
        <v/>
      </c>
      <c r="CC515" s="64">
        <f>+SUM(BD515:BG515)</f>
        <v/>
      </c>
      <c r="CD515" s="64" t="n"/>
    </row>
    <row r="516">
      <c r="B516" t="inlineStr">
        <is>
          <t>Lease abandonments</t>
        </is>
      </c>
      <c r="H516" s="81" t="n">
        <v>0</v>
      </c>
      <c r="I516" s="81" t="n">
        <v>0</v>
      </c>
      <c r="J516" s="81" t="n">
        <v>0</v>
      </c>
      <c r="K516" s="81" t="n">
        <v>0</v>
      </c>
      <c r="L516" s="81" t="n">
        <v>0</v>
      </c>
      <c r="M516" s="81" t="n">
        <v>3</v>
      </c>
      <c r="N516" s="81" t="n">
        <v>4</v>
      </c>
      <c r="O516" s="81" t="n">
        <v>1</v>
      </c>
      <c r="P516" s="81" t="n">
        <v>8</v>
      </c>
      <c r="Q516" s="81" t="n">
        <v>57</v>
      </c>
      <c r="R516" s="81" t="n">
        <v>43</v>
      </c>
      <c r="S516" s="81" t="n">
        <v>9</v>
      </c>
      <c r="T516" s="81" t="n">
        <v>0</v>
      </c>
      <c r="U516" s="81" t="n">
        <v>0</v>
      </c>
      <c r="V516" s="81" t="n">
        <v>0</v>
      </c>
      <c r="W516" s="81" t="n">
        <v>0</v>
      </c>
      <c r="X516" s="81" t="n">
        <v>0</v>
      </c>
      <c r="Y516" s="81" t="n">
        <v>0</v>
      </c>
      <c r="Z516" s="81" t="n">
        <v>0</v>
      </c>
      <c r="AA516" s="81" t="n">
        <v>0</v>
      </c>
      <c r="AB516" s="81" t="n">
        <v>0</v>
      </c>
      <c r="AC516" s="81" t="n">
        <v>0</v>
      </c>
      <c r="AD516" s="81" t="n">
        <v>0</v>
      </c>
      <c r="AE516" s="81" t="n">
        <v>0</v>
      </c>
      <c r="AF516" s="81" t="n">
        <v>0</v>
      </c>
      <c r="AG516" s="81" t="n">
        <v>0</v>
      </c>
      <c r="AH516" s="81" t="n">
        <v>0</v>
      </c>
      <c r="AI516" s="81" t="n">
        <v>0</v>
      </c>
      <c r="AJ516" s="81" t="n">
        <v>0</v>
      </c>
      <c r="AK516" s="81" t="n">
        <v>0</v>
      </c>
      <c r="AL516" s="81" t="n">
        <v>0</v>
      </c>
      <c r="AM516" s="81" t="n">
        <v>0</v>
      </c>
      <c r="AN516" s="81" t="n">
        <v>0</v>
      </c>
      <c r="AO516" s="81" t="n">
        <v>0</v>
      </c>
      <c r="AP516" s="81" t="n">
        <v>0</v>
      </c>
      <c r="AQ516" s="81" t="n">
        <v>0</v>
      </c>
      <c r="AR516" s="81" t="n">
        <v>0</v>
      </c>
      <c r="AS516" s="81" t="n">
        <v>0</v>
      </c>
      <c r="AT516" s="81" t="n">
        <v>0</v>
      </c>
      <c r="AU516" s="81" t="n">
        <v>0</v>
      </c>
      <c r="AV516" s="81" t="n">
        <v>0</v>
      </c>
      <c r="AW516" s="81" t="n">
        <v>0</v>
      </c>
      <c r="AX516" s="81" t="n">
        <v>0</v>
      </c>
      <c r="AY516" s="81" t="n">
        <v>0</v>
      </c>
      <c r="AZ516" s="81" t="n">
        <v>0</v>
      </c>
      <c r="BA516" s="81" t="n">
        <v>0</v>
      </c>
      <c r="BB516" s="81" t="n">
        <v>413</v>
      </c>
      <c r="BC516" s="81" t="n">
        <v>1805</v>
      </c>
      <c r="BD516" s="81" t="n">
        <v>0</v>
      </c>
      <c r="BE516" s="81" t="n">
        <v>0</v>
      </c>
      <c r="BF516" s="81" t="n">
        <v>0</v>
      </c>
      <c r="BG516" s="81" t="n">
        <v>0</v>
      </c>
      <c r="BH516" s="81" t="n">
        <v>0</v>
      </c>
      <c r="BI516" s="81" t="n">
        <v>0</v>
      </c>
      <c r="BJ516" s="81" t="n"/>
      <c r="BK516" s="81" t="n"/>
      <c r="BO516" s="81" t="n">
        <v>0</v>
      </c>
      <c r="BP516" s="81" t="n">
        <v>0</v>
      </c>
      <c r="BQ516" s="81" t="n">
        <v>0</v>
      </c>
      <c r="BR516" s="81" t="n">
        <v>8</v>
      </c>
      <c r="BS516" s="81" t="n">
        <v>117</v>
      </c>
      <c r="BT516" s="81" t="n">
        <v>0</v>
      </c>
      <c r="BU516" s="81" t="n">
        <v>0</v>
      </c>
      <c r="BV516" s="81" t="n">
        <v>0</v>
      </c>
      <c r="BW516" s="81" t="n">
        <v>0</v>
      </c>
      <c r="BX516" s="81" t="n">
        <v>0</v>
      </c>
      <c r="BY516" s="64">
        <f>+SUM(AN516:AQ516)</f>
        <v/>
      </c>
      <c r="BZ516" s="64">
        <f>+SUM(AR516:AU516)</f>
        <v/>
      </c>
      <c r="CA516" s="64">
        <f>+SUM(AV516:AY516)</f>
        <v/>
      </c>
      <c r="CB516" s="64">
        <f>+SUM(AZ516:BC516)</f>
        <v/>
      </c>
      <c r="CC516" s="64">
        <f>+SUM(BD516:BG516)</f>
        <v/>
      </c>
      <c r="CD516" s="64" t="n"/>
    </row>
    <row r="517">
      <c r="B517" t="inlineStr">
        <is>
          <t>Abandonment charges for data center assets</t>
        </is>
      </c>
      <c r="H517" s="81" t="n">
        <v>0</v>
      </c>
      <c r="I517" s="81" t="n">
        <v>0</v>
      </c>
      <c r="J517" s="81" t="n">
        <v>0</v>
      </c>
      <c r="K517" s="81" t="n">
        <v>0</v>
      </c>
      <c r="L517" s="81" t="n">
        <v>0</v>
      </c>
      <c r="M517" s="81" t="n">
        <v>0</v>
      </c>
      <c r="N517" s="81" t="n">
        <v>0</v>
      </c>
      <c r="O517" s="81" t="n">
        <v>0</v>
      </c>
      <c r="P517" s="81" t="n">
        <v>0</v>
      </c>
      <c r="Q517" s="81" t="n">
        <v>0</v>
      </c>
      <c r="R517" s="81" t="n">
        <v>0</v>
      </c>
      <c r="S517" s="81" t="n">
        <v>0</v>
      </c>
      <c r="T517" s="81" t="n">
        <v>0</v>
      </c>
      <c r="U517" s="81" t="n">
        <v>0</v>
      </c>
      <c r="V517" s="81" t="n">
        <v>0</v>
      </c>
      <c r="W517" s="81" t="n">
        <v>0</v>
      </c>
      <c r="X517" s="81" t="n">
        <v>0</v>
      </c>
      <c r="Y517" s="81" t="n">
        <v>0</v>
      </c>
      <c r="Z517" s="81" t="n">
        <v>0</v>
      </c>
      <c r="AA517" s="81" t="n">
        <v>0</v>
      </c>
      <c r="AB517" s="81" t="n">
        <v>0</v>
      </c>
      <c r="AC517" s="81" t="n">
        <v>0</v>
      </c>
      <c r="AD517" s="81" t="n">
        <v>0</v>
      </c>
      <c r="AE517" s="81" t="n">
        <v>0</v>
      </c>
      <c r="AF517" s="81" t="n">
        <v>0</v>
      </c>
      <c r="AG517" s="81" t="n">
        <v>0</v>
      </c>
      <c r="AH517" s="81" t="n">
        <v>0</v>
      </c>
      <c r="AI517" s="81" t="n">
        <v>0</v>
      </c>
      <c r="AJ517" s="81" t="n">
        <v>0</v>
      </c>
      <c r="AK517" s="81" t="n">
        <v>0</v>
      </c>
      <c r="AL517" s="81" t="n">
        <v>0</v>
      </c>
      <c r="AM517" s="81" t="n">
        <v>0</v>
      </c>
      <c r="AN517" s="81" t="n">
        <v>0</v>
      </c>
      <c r="AO517" s="81" t="n">
        <v>0</v>
      </c>
      <c r="AP517" s="81" t="n">
        <v>0</v>
      </c>
      <c r="AQ517" s="81" t="n">
        <v>0</v>
      </c>
      <c r="AR517" s="81" t="n">
        <v>0</v>
      </c>
      <c r="AS517" s="81" t="n">
        <v>0</v>
      </c>
      <c r="AT517" s="81" t="n">
        <v>0</v>
      </c>
      <c r="AU517" s="81" t="n">
        <v>0</v>
      </c>
      <c r="AV517" s="81" t="n">
        <v>0</v>
      </c>
      <c r="AW517" s="81" t="n">
        <v>0</v>
      </c>
      <c r="AX517" s="81" t="n">
        <v>0</v>
      </c>
      <c r="AY517" s="81" t="n">
        <v>0</v>
      </c>
      <c r="AZ517" s="81" t="n">
        <v>0</v>
      </c>
      <c r="BA517" s="81" t="n">
        <v>0</v>
      </c>
      <c r="BB517" s="81" t="n">
        <v>0</v>
      </c>
      <c r="BC517" s="81" t="n">
        <v>1341</v>
      </c>
      <c r="BD517" s="81" t="n">
        <v>0</v>
      </c>
      <c r="BE517" s="81" t="n">
        <v>0</v>
      </c>
      <c r="BF517" s="81" t="n">
        <v>0</v>
      </c>
      <c r="BG517" s="81" t="n">
        <v>7</v>
      </c>
      <c r="BH517" s="81" t="n">
        <v>0</v>
      </c>
      <c r="BI517" s="81" t="n">
        <v>0</v>
      </c>
      <c r="BJ517" s="81" t="n"/>
      <c r="BK517" s="81" t="n"/>
      <c r="BO517" s="81" t="n">
        <v>0</v>
      </c>
      <c r="BP517" s="81" t="n">
        <v>0</v>
      </c>
      <c r="BQ517" s="81" t="n">
        <v>0</v>
      </c>
      <c r="BR517" s="81" t="n">
        <v>0</v>
      </c>
      <c r="BS517" s="81" t="n">
        <v>0</v>
      </c>
      <c r="BT517" s="81" t="n">
        <v>0</v>
      </c>
      <c r="BU517" s="81" t="n">
        <v>0</v>
      </c>
      <c r="BV517" s="81" t="n">
        <v>0</v>
      </c>
      <c r="BW517" s="81" t="n">
        <v>0</v>
      </c>
      <c r="BX517" s="81" t="n">
        <v>0</v>
      </c>
      <c r="BY517" s="64">
        <f>+SUM(AN517:AQ517)</f>
        <v/>
      </c>
      <c r="BZ517" s="64">
        <f>+SUM(AR517:AU517)</f>
        <v/>
      </c>
      <c r="CA517" s="64">
        <f>+SUM(AV517:AY517)</f>
        <v/>
      </c>
      <c r="CB517" s="64">
        <f>+SUM(AZ517:BC517)</f>
        <v/>
      </c>
      <c r="CC517" s="64">
        <f>+SUM(BD517:BG517)</f>
        <v/>
      </c>
      <c r="CD517" s="64" t="n"/>
    </row>
    <row r="518">
      <c r="B518" t="inlineStr">
        <is>
          <t>Impairment charges for facilities consolidation</t>
        </is>
      </c>
      <c r="H518" s="81" t="n">
        <v>0</v>
      </c>
      <c r="I518" s="81" t="n">
        <v>0</v>
      </c>
      <c r="J518" s="81" t="n">
        <v>0</v>
      </c>
      <c r="K518" s="81" t="n">
        <v>0</v>
      </c>
      <c r="L518" s="81" t="n">
        <v>0</v>
      </c>
      <c r="M518" s="81" t="n">
        <v>0</v>
      </c>
      <c r="N518" s="81" t="n">
        <v>0</v>
      </c>
      <c r="O518" s="81" t="n">
        <v>0</v>
      </c>
      <c r="P518" s="81" t="n">
        <v>0</v>
      </c>
      <c r="Q518" s="81" t="n">
        <v>0</v>
      </c>
      <c r="R518" s="81" t="n">
        <v>0</v>
      </c>
      <c r="S518" s="81" t="n">
        <v>0</v>
      </c>
      <c r="T518" s="81" t="n">
        <v>0</v>
      </c>
      <c r="U518" s="81" t="n">
        <v>0</v>
      </c>
      <c r="V518" s="81" t="n">
        <v>0</v>
      </c>
      <c r="W518" s="81" t="n">
        <v>0</v>
      </c>
      <c r="X518" s="81" t="n">
        <v>0</v>
      </c>
      <c r="Y518" s="81" t="n">
        <v>0</v>
      </c>
      <c r="Z518" s="81" t="n">
        <v>0</v>
      </c>
      <c r="AA518" s="81" t="n">
        <v>0</v>
      </c>
      <c r="AB518" s="81" t="n">
        <v>0</v>
      </c>
      <c r="AC518" s="81" t="n">
        <v>0</v>
      </c>
      <c r="AD518" s="81" t="n">
        <v>0</v>
      </c>
      <c r="AE518" s="81" t="n">
        <v>0</v>
      </c>
      <c r="AF518" s="81" t="n">
        <v>0</v>
      </c>
      <c r="AG518" s="81" t="n">
        <v>0</v>
      </c>
      <c r="AH518" s="81" t="n">
        <v>0</v>
      </c>
      <c r="AI518" s="81" t="n">
        <v>0</v>
      </c>
      <c r="AJ518" s="81" t="n">
        <v>0</v>
      </c>
      <c r="AK518" s="81" t="n">
        <v>0</v>
      </c>
      <c r="AL518" s="81" t="n">
        <v>0</v>
      </c>
      <c r="AM518" s="81" t="n">
        <v>0</v>
      </c>
      <c r="AN518" s="81" t="n">
        <v>0</v>
      </c>
      <c r="AO518" s="81" t="n">
        <v>0</v>
      </c>
      <c r="AP518" s="81" t="n">
        <v>0</v>
      </c>
      <c r="AQ518" s="81" t="n">
        <v>0</v>
      </c>
      <c r="AR518" s="81" t="n">
        <v>0</v>
      </c>
      <c r="AS518" s="81" t="n">
        <v>0</v>
      </c>
      <c r="AT518" s="81" t="n">
        <v>0</v>
      </c>
      <c r="AU518" s="81" t="n">
        <v>0</v>
      </c>
      <c r="AV518" s="81" t="n">
        <v>0</v>
      </c>
      <c r="AW518" s="81" t="n">
        <v>0</v>
      </c>
      <c r="AX518" s="81" t="n">
        <v>0</v>
      </c>
      <c r="AY518" s="81" t="n">
        <v>0</v>
      </c>
      <c r="AZ518" s="81" t="n">
        <v>0</v>
      </c>
      <c r="BA518" s="81" t="n">
        <v>0</v>
      </c>
      <c r="BB518" s="81" t="n">
        <v>0</v>
      </c>
      <c r="BC518" s="81" t="n">
        <v>0</v>
      </c>
      <c r="BD518" s="81" t="n">
        <v>770</v>
      </c>
      <c r="BE518" s="81" t="n">
        <v>232</v>
      </c>
      <c r="BF518" s="81" t="n">
        <v>340</v>
      </c>
      <c r="BG518" s="81" t="n">
        <v>1091</v>
      </c>
      <c r="BH518" s="81" t="n">
        <v>240</v>
      </c>
      <c r="BI518" s="81" t="n">
        <v>41</v>
      </c>
      <c r="BJ518" s="81" t="n"/>
      <c r="BK518" s="81" t="n"/>
      <c r="BO518" s="81" t="n">
        <v>0</v>
      </c>
      <c r="BP518" s="81" t="n">
        <v>0</v>
      </c>
      <c r="BQ518" s="81" t="n">
        <v>0</v>
      </c>
      <c r="BR518" s="81" t="n">
        <v>0</v>
      </c>
      <c r="BS518" s="81" t="n">
        <v>0</v>
      </c>
      <c r="BT518" s="81" t="n">
        <v>0</v>
      </c>
      <c r="BU518" s="81" t="n">
        <v>0</v>
      </c>
      <c r="BV518" s="81" t="n">
        <v>0</v>
      </c>
      <c r="BW518" s="81" t="n">
        <v>0</v>
      </c>
      <c r="BX518" s="81" t="n">
        <v>0</v>
      </c>
      <c r="BY518" s="64">
        <f>+SUM(AN518:AQ518)</f>
        <v/>
      </c>
      <c r="BZ518" s="64">
        <f>+SUM(AR518:AU518)</f>
        <v/>
      </c>
      <c r="CA518" s="64">
        <f>+SUM(AV518:AY518)</f>
        <v/>
      </c>
      <c r="CB518" s="64">
        <f>+SUM(AZ518:BC518)</f>
        <v/>
      </c>
      <c r="CC518" s="64">
        <f>+SUM(BD518:BG518)</f>
        <v/>
      </c>
      <c r="CD518" s="64" t="n"/>
    </row>
    <row r="519">
      <c r="B519" t="inlineStr">
        <is>
          <t>Fair value adjustments for non-marketable securities</t>
        </is>
      </c>
      <c r="H519" s="81" t="n">
        <v>0</v>
      </c>
      <c r="I519" s="81" t="n">
        <v>0</v>
      </c>
      <c r="J519" s="81" t="n">
        <v>0</v>
      </c>
      <c r="K519" s="81" t="n">
        <v>0</v>
      </c>
      <c r="L519" s="81" t="n">
        <v>0</v>
      </c>
      <c r="M519" s="81" t="n">
        <v>0</v>
      </c>
      <c r="N519" s="81" t="n">
        <v>0</v>
      </c>
      <c r="O519" s="81" t="n">
        <v>0</v>
      </c>
      <c r="P519" s="81" t="n">
        <v>0</v>
      </c>
      <c r="Q519" s="81" t="n">
        <v>0</v>
      </c>
      <c r="R519" s="81" t="n">
        <v>0</v>
      </c>
      <c r="S519" s="81" t="n">
        <v>0</v>
      </c>
      <c r="T519" s="81" t="n">
        <v>0</v>
      </c>
      <c r="U519" s="81" t="n">
        <v>0</v>
      </c>
      <c r="V519" s="81" t="n">
        <v>0</v>
      </c>
      <c r="W519" s="81" t="n">
        <v>0</v>
      </c>
      <c r="X519" s="81" t="n">
        <v>0</v>
      </c>
      <c r="Y519" s="81" t="n">
        <v>0</v>
      </c>
      <c r="Z519" s="81" t="n">
        <v>0</v>
      </c>
      <c r="AA519" s="81" t="n">
        <v>0</v>
      </c>
      <c r="AB519" s="81" t="n">
        <v>0</v>
      </c>
      <c r="AC519" s="81" t="n">
        <v>0</v>
      </c>
      <c r="AD519" s="81" t="n">
        <v>0</v>
      </c>
      <c r="AE519" s="81" t="n">
        <v>0</v>
      </c>
      <c r="AF519" s="81" t="n">
        <v>0</v>
      </c>
      <c r="AG519" s="81" t="n">
        <v>0</v>
      </c>
      <c r="AH519" s="81" t="n">
        <v>0</v>
      </c>
      <c r="AI519" s="81" t="n">
        <v>0</v>
      </c>
      <c r="AJ519" s="81" t="n">
        <v>0</v>
      </c>
      <c r="AK519" s="81" t="n">
        <v>0</v>
      </c>
      <c r="AL519" s="81" t="n">
        <v>0</v>
      </c>
      <c r="AM519" s="81" t="n">
        <v>0</v>
      </c>
      <c r="AN519" s="81" t="n">
        <v>0</v>
      </c>
      <c r="AO519" s="81" t="n">
        <v>0</v>
      </c>
      <c r="AP519" s="81" t="n">
        <v>0</v>
      </c>
      <c r="AQ519" s="81" t="n">
        <v>0</v>
      </c>
      <c r="AR519" s="81" t="n">
        <v>0</v>
      </c>
      <c r="AS519" s="81" t="n">
        <v>0</v>
      </c>
      <c r="AT519" s="81" t="n">
        <v>0</v>
      </c>
      <c r="AU519" s="81" t="n">
        <v>0</v>
      </c>
      <c r="AV519" s="81" t="n">
        <v>0</v>
      </c>
      <c r="AW519" s="81" t="n">
        <v>0</v>
      </c>
      <c r="AX519" s="81" t="n">
        <v>0</v>
      </c>
      <c r="AY519" s="81" t="n">
        <v>0</v>
      </c>
      <c r="AZ519" s="81" t="n">
        <v>0</v>
      </c>
      <c r="BA519" s="81" t="n">
        <v>0</v>
      </c>
      <c r="BB519" s="81" t="n">
        <v>0</v>
      </c>
      <c r="BC519" s="81" t="n">
        <v>328</v>
      </c>
      <c r="BD519" s="81" t="n">
        <v>0</v>
      </c>
      <c r="BE519" s="81" t="n">
        <v>0</v>
      </c>
      <c r="BF519" s="81" t="n">
        <v>0</v>
      </c>
      <c r="BG519" s="81" t="n">
        <v>0</v>
      </c>
      <c r="BH519" s="81" t="n">
        <v>0</v>
      </c>
      <c r="BI519" s="81" t="n">
        <v>0</v>
      </c>
      <c r="BJ519" s="81" t="n"/>
      <c r="BK519" s="81" t="n"/>
      <c r="BO519" s="81" t="n">
        <v>0</v>
      </c>
      <c r="BP519" s="81" t="n">
        <v>0</v>
      </c>
      <c r="BQ519" s="81" t="n">
        <v>0</v>
      </c>
      <c r="BR519" s="81" t="n">
        <v>0</v>
      </c>
      <c r="BS519" s="81" t="n">
        <v>0</v>
      </c>
      <c r="BT519" s="81" t="n">
        <v>0</v>
      </c>
      <c r="BU519" s="81" t="n">
        <v>0</v>
      </c>
      <c r="BV519" s="81" t="n">
        <v>0</v>
      </c>
      <c r="BW519" s="81" t="n">
        <v>0</v>
      </c>
      <c r="BX519" s="81" t="n">
        <v>0</v>
      </c>
      <c r="BY519" s="64">
        <f>+SUM(AN519:AQ519)</f>
        <v/>
      </c>
      <c r="BZ519" s="64">
        <f>+SUM(AR519:AU519)</f>
        <v/>
      </c>
      <c r="CA519" s="64">
        <f>+SUM(AV519:AY519)</f>
        <v/>
      </c>
      <c r="CB519" s="64">
        <f>+SUM(AZ519:BC519)</f>
        <v/>
      </c>
      <c r="CC519" s="64">
        <f>+SUM(BD519:BG519)</f>
        <v/>
      </c>
      <c r="CD519" s="64" t="n"/>
    </row>
    <row r="520">
      <c r="B520" t="inlineStr">
        <is>
          <t>Other</t>
        </is>
      </c>
      <c r="H520" s="81" t="n">
        <v>0</v>
      </c>
      <c r="I520" s="81" t="n">
        <v>0</v>
      </c>
      <c r="J520" s="81" t="n">
        <v>0</v>
      </c>
      <c r="K520" s="81" t="n">
        <v>0</v>
      </c>
      <c r="L520" s="81" t="n">
        <v>0</v>
      </c>
      <c r="M520" s="81" t="n">
        <v>0</v>
      </c>
      <c r="N520" s="81" t="n">
        <v>0</v>
      </c>
      <c r="O520" s="81" t="n">
        <v>15</v>
      </c>
      <c r="P520" s="81" t="n">
        <v>9</v>
      </c>
      <c r="Q520" s="81" t="n">
        <v>11</v>
      </c>
      <c r="R520" s="81" t="n">
        <v>19</v>
      </c>
      <c r="S520" s="81" t="n">
        <v>17</v>
      </c>
      <c r="T520" s="81" t="n">
        <v>-4</v>
      </c>
      <c r="U520" s="81" t="n">
        <v>-19</v>
      </c>
      <c r="V520" s="81" t="n">
        <v>-3</v>
      </c>
      <c r="W520" s="81" t="n">
        <v>2</v>
      </c>
      <c r="X520" s="81" t="n">
        <v>6</v>
      </c>
      <c r="Y520" s="81" t="n">
        <v>1</v>
      </c>
      <c r="Z520" s="81" t="n">
        <v>6</v>
      </c>
      <c r="AA520" s="81" t="n">
        <v>4</v>
      </c>
      <c r="AB520" s="81" t="n">
        <v>13</v>
      </c>
      <c r="AC520" s="81" t="n">
        <v>6</v>
      </c>
      <c r="AD520" s="81" t="n">
        <v>4</v>
      </c>
      <c r="AE520" s="81" t="n">
        <v>7</v>
      </c>
      <c r="AF520" s="81" t="n">
        <v>5</v>
      </c>
      <c r="AG520" s="81" t="n">
        <v>7</v>
      </c>
      <c r="AH520" s="81" t="n">
        <v>6</v>
      </c>
      <c r="AI520" s="81" t="n">
        <v>6</v>
      </c>
      <c r="AJ520" s="81" t="n">
        <v>8</v>
      </c>
      <c r="AK520" s="81" t="n">
        <v>10</v>
      </c>
      <c r="AL520" s="81" t="n">
        <v>1</v>
      </c>
      <c r="AM520" s="81" t="n">
        <v>-83</v>
      </c>
      <c r="AN520" s="81" t="n">
        <v>6</v>
      </c>
      <c r="AO520" s="81" t="n">
        <v>9</v>
      </c>
      <c r="AP520" s="81" t="n">
        <v>30</v>
      </c>
      <c r="AQ520" s="81" t="n">
        <v>-6</v>
      </c>
      <c r="AR520" s="81" t="n">
        <v>6</v>
      </c>
      <c r="AS520" s="81" t="n">
        <v>43</v>
      </c>
      <c r="AT520" s="81" t="n">
        <v>7</v>
      </c>
      <c r="AU520" s="81" t="n">
        <v>62</v>
      </c>
      <c r="AV520" s="81" t="n">
        <v>-66</v>
      </c>
      <c r="AW520" s="81" t="n">
        <v>-21</v>
      </c>
      <c r="AX520" s="81" t="n">
        <v>-73</v>
      </c>
      <c r="AY520" s="81" t="n">
        <v>34</v>
      </c>
      <c r="AZ520" s="81" t="n">
        <v>-221</v>
      </c>
      <c r="BA520" s="81" t="n">
        <v>189</v>
      </c>
      <c r="BB520" s="81" t="n">
        <v>104</v>
      </c>
      <c r="BC520" s="81" t="n">
        <v>244</v>
      </c>
      <c r="BD520" s="81" t="n">
        <v>-7</v>
      </c>
      <c r="BE520" s="81" t="n">
        <v>212</v>
      </c>
      <c r="BF520" s="81" t="n">
        <v>75</v>
      </c>
      <c r="BG520" s="81" t="n">
        <v>124</v>
      </c>
      <c r="BH520" s="81" t="n">
        <v>-66</v>
      </c>
      <c r="BI520" s="81" t="n">
        <v>-6</v>
      </c>
      <c r="BJ520" s="81" t="n"/>
      <c r="BK520" s="81" t="n"/>
      <c r="BO520" s="81" t="n">
        <v>0</v>
      </c>
      <c r="BP520" s="81" t="n">
        <v>0</v>
      </c>
      <c r="BQ520" s="81" t="n">
        <v>0</v>
      </c>
      <c r="BR520" s="81" t="n">
        <v>15</v>
      </c>
      <c r="BS520" s="81" t="n">
        <v>56</v>
      </c>
      <c r="BT520" s="81" t="n">
        <v>-24</v>
      </c>
      <c r="BU520" s="81" t="n">
        <v>17</v>
      </c>
      <c r="BV520" s="81" t="n">
        <v>30</v>
      </c>
      <c r="BW520" s="81" t="n">
        <v>24</v>
      </c>
      <c r="BX520" s="81" t="n">
        <v>-64</v>
      </c>
      <c r="BY520" s="64">
        <f>+SUM(AN520:AQ520)</f>
        <v/>
      </c>
      <c r="BZ520" s="64">
        <f>+SUM(AR520:AU520)</f>
        <v/>
      </c>
      <c r="CA520" s="64">
        <f>+SUM(AV520:AY520)</f>
        <v/>
      </c>
      <c r="CB520" s="64">
        <f>+SUM(AZ520:BC520)</f>
        <v/>
      </c>
      <c r="CC520" s="64">
        <f>+SUM(BD520:BG520)</f>
        <v/>
      </c>
      <c r="CD520" s="64" t="n"/>
    </row>
    <row r="521">
      <c r="B521" t="inlineStr">
        <is>
          <t>Accounts receivable</t>
        </is>
      </c>
      <c r="H521" s="81" t="n">
        <v>27</v>
      </c>
      <c r="I521" s="81" t="n">
        <v>-55</v>
      </c>
      <c r="J521" s="81" t="n">
        <v>-44</v>
      </c>
      <c r="K521" s="81" t="n">
        <v>-102</v>
      </c>
      <c r="L521" s="81" t="n">
        <v>65</v>
      </c>
      <c r="M521" s="81" t="n">
        <v>-105</v>
      </c>
      <c r="N521" s="81" t="n">
        <v>-50</v>
      </c>
      <c r="O521" s="81" t="n">
        <v>-80</v>
      </c>
      <c r="P521" s="81" t="n">
        <v>54</v>
      </c>
      <c r="Q521" s="81" t="n">
        <v>-116</v>
      </c>
      <c r="R521" s="81" t="n">
        <v>-83</v>
      </c>
      <c r="S521" s="81" t="n">
        <v>-233</v>
      </c>
      <c r="T521" s="81" t="n">
        <v>105</v>
      </c>
      <c r="U521" s="81" t="n">
        <v>-187</v>
      </c>
      <c r="V521" s="81" t="n">
        <v>-182</v>
      </c>
      <c r="W521" s="81" t="n">
        <v>-346</v>
      </c>
      <c r="X521" s="81" t="n">
        <v>84</v>
      </c>
      <c r="Y521" s="81" t="n">
        <v>-282</v>
      </c>
      <c r="Z521" s="81" t="n">
        <v>-207</v>
      </c>
      <c r="AA521" s="81" t="n">
        <v>-568</v>
      </c>
      <c r="AB521" s="81" t="n">
        <v>267</v>
      </c>
      <c r="AC521" s="81" t="n">
        <v>-492</v>
      </c>
      <c r="AD521" s="81" t="n">
        <v>-253</v>
      </c>
      <c r="AE521" s="81" t="n">
        <v>-1011</v>
      </c>
      <c r="AF521" s="81" t="n">
        <v>609</v>
      </c>
      <c r="AG521" s="81" t="n">
        <v>-386</v>
      </c>
      <c r="AH521" s="81" t="n">
        <v>-458</v>
      </c>
      <c r="AI521" s="81" t="n">
        <v>-1374</v>
      </c>
      <c r="AJ521" s="81" t="n">
        <v>788</v>
      </c>
      <c r="AK521" s="81" t="n">
        <v>-627</v>
      </c>
      <c r="AL521" s="81" t="n">
        <v>-489</v>
      </c>
      <c r="AM521" s="81" t="n">
        <v>-1564</v>
      </c>
      <c r="AN521" s="81" t="n">
        <v>1070</v>
      </c>
      <c r="AO521" s="81" t="n">
        <v>-1006</v>
      </c>
      <c r="AP521" s="81" t="n">
        <v>-328</v>
      </c>
      <c r="AQ521" s="81" t="n">
        <v>-1697</v>
      </c>
      <c r="AR521" s="81" t="n">
        <v>2046</v>
      </c>
      <c r="AS521" s="81" t="n">
        <v>-122</v>
      </c>
      <c r="AT521" s="81" t="n">
        <v>-377</v>
      </c>
      <c r="AU521" s="81" t="n">
        <v>-3059</v>
      </c>
      <c r="AV521" s="81" t="n">
        <v>849</v>
      </c>
      <c r="AW521" s="81" t="n">
        <v>-1366</v>
      </c>
      <c r="AX521" s="81" t="n">
        <v>-555</v>
      </c>
      <c r="AY521" s="81" t="n">
        <v>-2038</v>
      </c>
      <c r="AZ521" s="81" t="n">
        <v>2557</v>
      </c>
      <c r="BA521" s="81" t="n">
        <v>-522</v>
      </c>
      <c r="BB521" s="81" t="n">
        <v>-105</v>
      </c>
      <c r="BC521" s="81" t="n">
        <v>-1698</v>
      </c>
      <c r="BD521" s="81" t="n">
        <v>2546</v>
      </c>
      <c r="BE521" s="81" t="n">
        <v>-1424</v>
      </c>
      <c r="BF521" s="81" t="n">
        <v>-678</v>
      </c>
      <c r="BG521" s="81" t="n">
        <v>-2843</v>
      </c>
      <c r="BH521" s="81" t="n">
        <v>2520</v>
      </c>
      <c r="BI521" s="81" t="n">
        <v>-1171</v>
      </c>
      <c r="BJ521" s="81" t="n"/>
      <c r="BK521" s="81" t="n"/>
      <c r="BO521" s="81" t="n">
        <v>-112</v>
      </c>
      <c r="BP521" s="81" t="n">
        <v>-209</v>
      </c>
      <c r="BQ521" s="81" t="n">
        <v>-174</v>
      </c>
      <c r="BR521" s="81" t="n">
        <v>-170</v>
      </c>
      <c r="BS521" s="81" t="n">
        <v>-378</v>
      </c>
      <c r="BT521" s="81" t="n">
        <v>-610</v>
      </c>
      <c r="BU521" s="81" t="n">
        <v>-973</v>
      </c>
      <c r="BV521" s="81" t="n">
        <v>-1489</v>
      </c>
      <c r="BW521" s="81" t="n">
        <v>-1609</v>
      </c>
      <c r="BX521" s="81" t="n">
        <v>-1892</v>
      </c>
      <c r="BY521" s="64">
        <f>+SUM(AN521:AQ521)</f>
        <v/>
      </c>
      <c r="BZ521" s="64">
        <f>+SUM(AR521:AU521)</f>
        <v/>
      </c>
      <c r="CA521" s="64">
        <f>+SUM(AV521:AY521)</f>
        <v/>
      </c>
      <c r="CB521" s="64">
        <f>+SUM(AZ521:BC521)</f>
        <v/>
      </c>
      <c r="CC521" s="64">
        <f>+SUM(BD521:BG521)</f>
        <v/>
      </c>
      <c r="CD521" s="64" t="n"/>
    </row>
    <row r="522">
      <c r="B522" t="inlineStr">
        <is>
          <t>Prepaid expenses and other current assets</t>
        </is>
      </c>
      <c r="H522" s="81" t="n">
        <v>-26</v>
      </c>
      <c r="I522" s="81" t="n">
        <v>-200</v>
      </c>
      <c r="J522" s="81" t="n">
        <v>113</v>
      </c>
      <c r="K522" s="81" t="n">
        <v>89</v>
      </c>
      <c r="L522" s="81" t="n">
        <v>-33</v>
      </c>
      <c r="M522" s="81" t="n">
        <v>26</v>
      </c>
      <c r="N522" s="81" t="n">
        <v>31</v>
      </c>
      <c r="O522" s="81" t="n">
        <v>-489</v>
      </c>
      <c r="P522" s="81" t="n">
        <v>-1</v>
      </c>
      <c r="Q522" s="81" t="n">
        <v>429</v>
      </c>
      <c r="R522" s="81" t="n">
        <v>5</v>
      </c>
      <c r="S522" s="81" t="n">
        <v>-78</v>
      </c>
      <c r="T522" s="81" t="n">
        <v>-4</v>
      </c>
      <c r="U522" s="81" t="n">
        <v>14</v>
      </c>
      <c r="V522" s="81" t="n">
        <v>-55</v>
      </c>
      <c r="W522" s="81" t="n">
        <v>-78</v>
      </c>
      <c r="X522" s="81" t="n">
        <v>-43</v>
      </c>
      <c r="Y522" s="81" t="n">
        <v>-47</v>
      </c>
      <c r="Z522" s="81" t="n">
        <v>-55</v>
      </c>
      <c r="AA522" s="81" t="n">
        <v>1</v>
      </c>
      <c r="AB522" s="81" t="n">
        <v>-107</v>
      </c>
      <c r="AC522" s="81" t="n">
        <v>-150</v>
      </c>
      <c r="AD522" s="81" t="n">
        <v>-57</v>
      </c>
      <c r="AE522" s="81" t="n">
        <v>155</v>
      </c>
      <c r="AF522" s="81" t="n">
        <v>-365</v>
      </c>
      <c r="AG522" s="81" t="n">
        <v>-212</v>
      </c>
      <c r="AH522" s="81" t="n">
        <v>-57</v>
      </c>
      <c r="AI522" s="81" t="n">
        <v>442</v>
      </c>
      <c r="AJ522" s="81" t="n">
        <v>-365</v>
      </c>
      <c r="AK522" s="81" t="n">
        <v>-535</v>
      </c>
      <c r="AL522" s="81" t="n">
        <v>9</v>
      </c>
      <c r="AM522" s="81" t="n">
        <v>199</v>
      </c>
      <c r="AN522" s="81" t="n">
        <v>84</v>
      </c>
      <c r="AO522" s="81" t="n">
        <v>-252</v>
      </c>
      <c r="AP522" s="81" t="n">
        <v>-360</v>
      </c>
      <c r="AQ522" s="81" t="n">
        <v>577</v>
      </c>
      <c r="AR522" s="81" t="n">
        <v>-29</v>
      </c>
      <c r="AS522" s="81" t="n">
        <v>-325</v>
      </c>
      <c r="AT522" s="81" t="n">
        <v>264</v>
      </c>
      <c r="AU522" s="81" t="n">
        <v>225</v>
      </c>
      <c r="AV522" s="81" t="n">
        <v>-461</v>
      </c>
      <c r="AW522" s="81" t="n">
        <v>-1852</v>
      </c>
      <c r="AX522" s="81" t="n">
        <v>-253</v>
      </c>
      <c r="AY522" s="81" t="n">
        <v>817</v>
      </c>
      <c r="AZ522" s="81" t="n">
        <v>573</v>
      </c>
      <c r="BA522" s="81" t="n">
        <v>-435</v>
      </c>
      <c r="BB522" s="81" t="n">
        <v>-830</v>
      </c>
      <c r="BC522" s="81" t="n">
        <v>854</v>
      </c>
      <c r="BD522" s="81" t="n">
        <v>821</v>
      </c>
      <c r="BE522" s="81" t="n">
        <v>-54</v>
      </c>
      <c r="BF522" s="81" t="n">
        <v>-907</v>
      </c>
      <c r="BG522" s="81" t="n">
        <v>700</v>
      </c>
      <c r="BH522" s="81" t="n">
        <v>100</v>
      </c>
      <c r="BI522" s="81" t="n">
        <v>-84</v>
      </c>
      <c r="BJ522" s="81" t="n"/>
      <c r="BK522" s="81" t="n"/>
      <c r="BO522" s="81" t="n">
        <v>-30</v>
      </c>
      <c r="BP522" s="81" t="n">
        <v>-38</v>
      </c>
      <c r="BQ522" s="81" t="n">
        <v>-24</v>
      </c>
      <c r="BR522" s="81" t="n">
        <v>-465</v>
      </c>
      <c r="BS522" s="81" t="n">
        <v>355</v>
      </c>
      <c r="BT522" s="81" t="n">
        <v>-123</v>
      </c>
      <c r="BU522" s="81" t="n">
        <v>-144</v>
      </c>
      <c r="BV522" s="81" t="n">
        <v>-159</v>
      </c>
      <c r="BW522" s="81" t="n">
        <v>-192</v>
      </c>
      <c r="BX522" s="81" t="n">
        <v>-690</v>
      </c>
      <c r="BY522" s="64">
        <f>+SUM(AN522:AQ522)</f>
        <v/>
      </c>
      <c r="BZ522" s="64">
        <f>+SUM(AR522:AU522)</f>
        <v/>
      </c>
      <c r="CA522" s="64">
        <f>+SUM(AV522:AY522)</f>
        <v/>
      </c>
      <c r="CB522" s="64">
        <f>+SUM(AZ522:BC522)</f>
        <v/>
      </c>
      <c r="CC522" s="64">
        <f>+SUM(BD522:BG522)</f>
        <v/>
      </c>
      <c r="CD522" s="64" t="n"/>
    </row>
    <row r="523">
      <c r="B523" t="inlineStr">
        <is>
          <t>Other assets</t>
        </is>
      </c>
      <c r="H523" s="81" t="n">
        <v>-10</v>
      </c>
      <c r="I523" s="81" t="n">
        <v>4</v>
      </c>
      <c r="J523" s="81" t="n">
        <v>-19</v>
      </c>
      <c r="K523" s="81" t="n">
        <v>20</v>
      </c>
      <c r="L523" s="81" t="n">
        <v>-6</v>
      </c>
      <c r="M523" s="81" t="n">
        <v>-3</v>
      </c>
      <c r="N523" s="81" t="n">
        <v>9</v>
      </c>
      <c r="O523" s="81" t="n">
        <v>2</v>
      </c>
      <c r="P523" s="81" t="n">
        <v>-36</v>
      </c>
      <c r="Q523" s="81" t="n">
        <v>-8</v>
      </c>
      <c r="R523" s="81" t="n">
        <v>9</v>
      </c>
      <c r="S523" s="81" t="n">
        <v>-107</v>
      </c>
      <c r="T523" s="81" t="n">
        <v>16</v>
      </c>
      <c r="U523" s="81" t="n">
        <v>2</v>
      </c>
      <c r="V523" s="81" t="n">
        <v>-176</v>
      </c>
      <c r="W523" s="81" t="n">
        <v>-58</v>
      </c>
      <c r="X523" s="81" t="n">
        <v>-32</v>
      </c>
      <c r="Y523" s="81" t="n">
        <v>7</v>
      </c>
      <c r="Z523" s="81" t="n">
        <v>29</v>
      </c>
      <c r="AA523" s="81" t="n">
        <v>-7</v>
      </c>
      <c r="AB523" s="81" t="n">
        <v>15</v>
      </c>
      <c r="AC523" s="81" t="n">
        <v>-11</v>
      </c>
      <c r="AD523" s="81" t="n">
        <v>42</v>
      </c>
      <c r="AE523" s="81" t="n">
        <v>-32</v>
      </c>
      <c r="AF523" s="81" t="n">
        <v>31</v>
      </c>
      <c r="AG523" s="81" t="n">
        <v>51</v>
      </c>
      <c r="AH523" s="81" t="n">
        <v>48</v>
      </c>
      <c r="AI523" s="81" t="n">
        <v>24</v>
      </c>
      <c r="AJ523" s="81" t="n">
        <v>22</v>
      </c>
      <c r="AK523" s="81" t="n">
        <v>-77</v>
      </c>
      <c r="AL523" s="81" t="n">
        <v>-40</v>
      </c>
      <c r="AM523" s="81" t="n">
        <v>-60</v>
      </c>
      <c r="AN523" s="81" t="n">
        <v>41</v>
      </c>
      <c r="AO523" s="81" t="n">
        <v>24</v>
      </c>
      <c r="AP523" s="81" t="n">
        <v>0</v>
      </c>
      <c r="AQ523" s="81" t="n">
        <v>-26</v>
      </c>
      <c r="AR523" s="81" t="n">
        <v>-16</v>
      </c>
      <c r="AS523" s="81" t="n">
        <v>3</v>
      </c>
      <c r="AT523" s="81" t="n">
        <v>6</v>
      </c>
      <c r="AU523" s="81" t="n">
        <v>-25</v>
      </c>
      <c r="AV523" s="81" t="n">
        <v>-10</v>
      </c>
      <c r="AW523" s="81" t="n">
        <v>-185</v>
      </c>
      <c r="AX523" s="81" t="n">
        <v>11</v>
      </c>
      <c r="AY523" s="81" t="n">
        <v>-165</v>
      </c>
      <c r="AZ523" s="81" t="n">
        <v>-108</v>
      </c>
      <c r="BA523" s="81" t="n">
        <v>-25</v>
      </c>
      <c r="BB523" s="81" t="n">
        <v>-27</v>
      </c>
      <c r="BC523" s="81" t="n">
        <v>54</v>
      </c>
      <c r="BD523" s="81" t="n">
        <v>30</v>
      </c>
      <c r="BE523" s="81" t="n">
        <v>37</v>
      </c>
      <c r="BF523" s="81" t="n">
        <v>-36</v>
      </c>
      <c r="BG523" s="81" t="n">
        <v>-111</v>
      </c>
      <c r="BH523" s="81" t="n">
        <v>-94</v>
      </c>
      <c r="BI523" s="81" t="n">
        <v>54</v>
      </c>
      <c r="BJ523" s="81" t="n"/>
      <c r="BK523" s="81" t="n"/>
      <c r="BO523" s="81" t="n">
        <v>-59</v>
      </c>
      <c r="BP523" s="81" t="n">
        <v>-6</v>
      </c>
      <c r="BQ523" s="81" t="n">
        <v>-5</v>
      </c>
      <c r="BR523" s="81" t="n">
        <v>2</v>
      </c>
      <c r="BS523" s="81" t="n">
        <v>-142</v>
      </c>
      <c r="BT523" s="81" t="n">
        <v>-216</v>
      </c>
      <c r="BU523" s="81" t="n">
        <v>-3</v>
      </c>
      <c r="BV523" s="81" t="n">
        <v>14</v>
      </c>
      <c r="BW523" s="81" t="n">
        <v>154</v>
      </c>
      <c r="BX523" s="81" t="n">
        <v>-159</v>
      </c>
      <c r="BY523" s="64">
        <f>+SUM(AN523:AQ523)</f>
        <v/>
      </c>
      <c r="BZ523" s="64">
        <f>+SUM(AR523:AU523)</f>
        <v/>
      </c>
      <c r="CA523" s="64">
        <f>+SUM(AV523:AY523)</f>
        <v/>
      </c>
      <c r="CB523" s="64">
        <f>+SUM(AZ523:BC523)</f>
        <v/>
      </c>
      <c r="CC523" s="64">
        <f>+SUM(BD523:BG523)</f>
        <v/>
      </c>
      <c r="CD523" s="64" t="n"/>
    </row>
    <row r="524">
      <c r="B524" t="inlineStr">
        <is>
          <t>Accounts payable</t>
        </is>
      </c>
      <c r="H524" s="81" t="n">
        <v>-3</v>
      </c>
      <c r="I524" s="81" t="n">
        <v>10</v>
      </c>
      <c r="J524" s="81" t="n">
        <v>29</v>
      </c>
      <c r="K524" s="81" t="n">
        <v>-30</v>
      </c>
      <c r="L524" s="81" t="n">
        <v>-3</v>
      </c>
      <c r="M524" s="81" t="n">
        <v>-5</v>
      </c>
      <c r="N524" s="81" t="n">
        <v>28</v>
      </c>
      <c r="O524" s="81" t="n">
        <v>-19</v>
      </c>
      <c r="P524" s="81" t="n">
        <v>1</v>
      </c>
      <c r="Q524" s="81" t="n">
        <v>1</v>
      </c>
      <c r="R524" s="81" t="n">
        <v>-19</v>
      </c>
      <c r="S524" s="81" t="n">
        <v>43</v>
      </c>
      <c r="T524" s="81" t="n">
        <v>-10</v>
      </c>
      <c r="U524" s="81" t="n">
        <v>79</v>
      </c>
      <c r="V524" s="81" t="n">
        <v>-57</v>
      </c>
      <c r="W524" s="81" t="n">
        <v>19</v>
      </c>
      <c r="X524" s="81" t="n">
        <v>-15</v>
      </c>
      <c r="Y524" s="81" t="n">
        <v>31</v>
      </c>
      <c r="Z524" s="81" t="n">
        <v>-9</v>
      </c>
      <c r="AA524" s="81" t="n">
        <v>11</v>
      </c>
      <c r="AB524" s="81" t="n">
        <v>2</v>
      </c>
      <c r="AC524" s="81" t="n">
        <v>-41</v>
      </c>
      <c r="AD524" s="81" t="n">
        <v>18</v>
      </c>
      <c r="AE524" s="81" t="n">
        <v>35</v>
      </c>
      <c r="AF524" s="81" t="n">
        <v>-10</v>
      </c>
      <c r="AG524" s="81" t="n">
        <v>-28</v>
      </c>
      <c r="AH524" s="81" t="n">
        <v>31</v>
      </c>
      <c r="AI524" s="81" t="n">
        <v>50</v>
      </c>
      <c r="AJ524" s="81" t="n">
        <v>1</v>
      </c>
      <c r="AK524" s="81" t="n">
        <v>49</v>
      </c>
      <c r="AL524" s="81" t="n">
        <v>38</v>
      </c>
      <c r="AM524" s="81" t="n">
        <v>133</v>
      </c>
      <c r="AN524" s="81" t="n">
        <v>-96</v>
      </c>
      <c r="AO524" s="81" t="n">
        <v>8</v>
      </c>
      <c r="AP524" s="81" t="n">
        <v>89</v>
      </c>
      <c r="AQ524" s="81" t="n">
        <v>112</v>
      </c>
      <c r="AR524" s="81" t="n">
        <v>-44</v>
      </c>
      <c r="AS524" s="81" t="n">
        <v>-56</v>
      </c>
      <c r="AT524" s="81" t="n">
        <v>139</v>
      </c>
      <c r="AU524" s="81" t="n">
        <v>-56</v>
      </c>
      <c r="AV524" s="81" t="n">
        <v>-250</v>
      </c>
      <c r="AW524" s="81" t="n">
        <v>116</v>
      </c>
      <c r="AX524" s="81" t="n">
        <v>694</v>
      </c>
      <c r="AY524" s="81" t="n">
        <v>876</v>
      </c>
      <c r="AZ524" s="81" t="n">
        <v>-882</v>
      </c>
      <c r="BA524" s="81" t="n">
        <v>237</v>
      </c>
      <c r="BB524" s="81" t="n">
        <v>-22</v>
      </c>
      <c r="BC524" s="81" t="n">
        <v>876</v>
      </c>
      <c r="BD524" s="81" t="n">
        <v>-1104</v>
      </c>
      <c r="BE524" s="81" t="n">
        <v>-51</v>
      </c>
      <c r="BF524" s="81" t="n">
        <v>611</v>
      </c>
      <c r="BG524" s="81" t="n">
        <v>595</v>
      </c>
      <c r="BH524" s="81" t="n">
        <v>-1112</v>
      </c>
      <c r="BI524" s="81" t="n">
        <v>250</v>
      </c>
      <c r="BJ524" s="81" t="n"/>
      <c r="BK524" s="81" t="n"/>
      <c r="BO524" s="81" t="n">
        <v>-7</v>
      </c>
      <c r="BP524" s="81" t="n">
        <v>12</v>
      </c>
      <c r="BQ524" s="81" t="n">
        <v>6</v>
      </c>
      <c r="BR524" s="81" t="n">
        <v>1</v>
      </c>
      <c r="BS524" s="81" t="n">
        <v>26</v>
      </c>
      <c r="BT524" s="81" t="n">
        <v>31</v>
      </c>
      <c r="BU524" s="81" t="n">
        <v>18</v>
      </c>
      <c r="BV524" s="81" t="n">
        <v>14</v>
      </c>
      <c r="BW524" s="81" t="n">
        <v>43</v>
      </c>
      <c r="BX524" s="81" t="n">
        <v>221</v>
      </c>
      <c r="BY524" s="64">
        <f>+SUM(AN524:AQ524)</f>
        <v/>
      </c>
      <c r="BZ524" s="64">
        <f>+SUM(AR524:AU524)</f>
        <v/>
      </c>
      <c r="CA524" s="64">
        <f>+SUM(AV524:AY524)</f>
        <v/>
      </c>
      <c r="CB524" s="64">
        <f>+SUM(AZ524:BC524)</f>
        <v/>
      </c>
      <c r="CC524" s="64">
        <f>+SUM(BD524:BG524)</f>
        <v/>
      </c>
      <c r="CD524" s="64" t="n"/>
    </row>
    <row r="525">
      <c r="B525" t="inlineStr">
        <is>
          <t>Partners payable</t>
        </is>
      </c>
      <c r="H525" s="81" t="n">
        <v>24</v>
      </c>
      <c r="I525" s="81" t="n">
        <v>14</v>
      </c>
      <c r="J525" s="81" t="n">
        <v>53</v>
      </c>
      <c r="K525" s="81" t="n">
        <v>5</v>
      </c>
      <c r="L525" s="81" t="n">
        <v>7</v>
      </c>
      <c r="M525" s="81" t="n">
        <v>-22</v>
      </c>
      <c r="N525" s="81" t="n">
        <v>-1</v>
      </c>
      <c r="O525" s="81" t="n">
        <v>14</v>
      </c>
      <c r="P525" s="81" t="n">
        <v>21</v>
      </c>
      <c r="Q525" s="81" t="n">
        <v>-18</v>
      </c>
      <c r="R525" s="81" t="n">
        <v>-1</v>
      </c>
      <c r="S525" s="81" t="n">
        <v>10</v>
      </c>
      <c r="T525" s="81" t="n">
        <v>7</v>
      </c>
      <c r="U525" s="81" t="n">
        <v>-12</v>
      </c>
      <c r="V525" s="81" t="n">
        <v>-17</v>
      </c>
      <c r="W525" s="81" t="n">
        <v>-6</v>
      </c>
      <c r="X525" s="81" t="n">
        <v>-13</v>
      </c>
      <c r="Y525" s="81" t="n">
        <v>-6</v>
      </c>
      <c r="Z525" s="81" t="n">
        <v>59</v>
      </c>
      <c r="AA525" s="81" t="n">
        <v>-23</v>
      </c>
      <c r="AB525" s="81" t="n">
        <v>-3</v>
      </c>
      <c r="AC525" s="81" t="n">
        <v>17</v>
      </c>
      <c r="AD525" s="81" t="n">
        <v>6</v>
      </c>
      <c r="AE525" s="81" t="n">
        <v>47</v>
      </c>
      <c r="AF525" s="81" t="n">
        <v>-3</v>
      </c>
      <c r="AG525" s="81" t="n">
        <v>-7</v>
      </c>
      <c r="AH525" s="81" t="n">
        <v>32</v>
      </c>
      <c r="AI525" s="81" t="n">
        <v>73</v>
      </c>
      <c r="AJ525" s="81" t="n">
        <v>2</v>
      </c>
      <c r="AK525" s="81" t="n">
        <v>51</v>
      </c>
      <c r="AL525" s="81" t="n">
        <v>63</v>
      </c>
      <c r="AM525" s="81" t="n">
        <v>41</v>
      </c>
      <c r="AN525" s="81" t="n">
        <v>-1</v>
      </c>
      <c r="AO525" s="81" t="n">
        <v>20</v>
      </c>
      <c r="AP525" s="81" t="n">
        <v>39</v>
      </c>
      <c r="AQ525" s="81" t="n">
        <v>289</v>
      </c>
      <c r="AR525" s="81" t="n">
        <v>-169</v>
      </c>
      <c r="AS525" s="81" t="n">
        <v>11</v>
      </c>
      <c r="AT525" s="81" t="n">
        <v>58</v>
      </c>
      <c r="AU525" s="81" t="n">
        <v>278</v>
      </c>
      <c r="AV525" s="81" t="n">
        <v>-72</v>
      </c>
      <c r="AW525" s="81" t="n">
        <v>-61</v>
      </c>
      <c r="AX525" s="81" t="n">
        <v>-30</v>
      </c>
      <c r="AY525" s="81" t="n">
        <v>151</v>
      </c>
      <c r="AZ525" s="81" t="n">
        <v>-105</v>
      </c>
      <c r="BA525" s="81" t="n">
        <v>73</v>
      </c>
      <c r="BB525" s="81" t="n">
        <v>20</v>
      </c>
      <c r="BC525" s="81" t="n">
        <v>102</v>
      </c>
      <c r="BD525" s="81" t="n">
        <v>-240</v>
      </c>
      <c r="BE525" s="81" t="n">
        <v>-116</v>
      </c>
      <c r="BF525" s="81" t="n">
        <v>9</v>
      </c>
      <c r="BG525" s="81" t="n">
        <v>76</v>
      </c>
      <c r="BH525" s="81" t="n">
        <v>0</v>
      </c>
      <c r="BI525" s="81" t="n">
        <v>0</v>
      </c>
      <c r="BJ525" s="81" t="n"/>
      <c r="BK525" s="81" t="n"/>
      <c r="BO525" s="81" t="n">
        <v>0</v>
      </c>
      <c r="BP525" s="81" t="n">
        <v>75</v>
      </c>
      <c r="BQ525" s="81" t="n">
        <v>96</v>
      </c>
      <c r="BR525" s="81" t="n">
        <v>-2</v>
      </c>
      <c r="BS525" s="81" t="n">
        <v>12</v>
      </c>
      <c r="BT525" s="81" t="n">
        <v>-28</v>
      </c>
      <c r="BU525" s="81" t="n">
        <v>17</v>
      </c>
      <c r="BV525" s="81" t="n">
        <v>67</v>
      </c>
      <c r="BW525" s="81" t="n">
        <v>95</v>
      </c>
      <c r="BX525" s="81" t="n">
        <v>157</v>
      </c>
      <c r="BY525" s="64">
        <f>+SUM(AN525:AQ525)</f>
        <v/>
      </c>
      <c r="BZ525" s="64">
        <f>+SUM(AR525:AU525)</f>
        <v/>
      </c>
      <c r="CA525" s="64">
        <f>+SUM(AV525:AY525)</f>
        <v/>
      </c>
      <c r="CB525" s="64">
        <f>+SUM(AZ525:BC525)</f>
        <v/>
      </c>
      <c r="CC525" s="64">
        <f>+SUM(BD525:BG525)</f>
        <v/>
      </c>
      <c r="CD525" s="64" t="n"/>
    </row>
    <row r="526">
      <c r="B526" t="inlineStr">
        <is>
          <t>Accrued expenses and other current liabilities</t>
        </is>
      </c>
      <c r="H526" s="81" t="n">
        <v>6</v>
      </c>
      <c r="I526" s="81" t="n">
        <v>-27</v>
      </c>
      <c r="J526" s="81" t="n">
        <v>12</v>
      </c>
      <c r="K526" s="81" t="n">
        <v>46</v>
      </c>
      <c r="L526" s="81" t="n">
        <v>2</v>
      </c>
      <c r="M526" s="81" t="n">
        <v>184</v>
      </c>
      <c r="N526" s="81" t="n">
        <v>-31</v>
      </c>
      <c r="O526" s="81" t="n">
        <v>-3</v>
      </c>
      <c r="P526" s="81" t="n">
        <v>-33</v>
      </c>
      <c r="Q526" s="81" t="n">
        <v>42</v>
      </c>
      <c r="R526" s="81" t="n">
        <v>-114</v>
      </c>
      <c r="S526" s="81" t="n">
        <v>67</v>
      </c>
      <c r="T526" s="81" t="n">
        <v>-27</v>
      </c>
      <c r="U526" s="81" t="n">
        <v>102</v>
      </c>
      <c r="V526" s="81" t="n">
        <v>123</v>
      </c>
      <c r="W526" s="81" t="n">
        <v>130</v>
      </c>
      <c r="X526" s="81" t="n">
        <v>134</v>
      </c>
      <c r="Y526" s="81" t="n">
        <v>107</v>
      </c>
      <c r="Z526" s="81" t="n">
        <v>50</v>
      </c>
      <c r="AA526" s="81" t="n">
        <v>222</v>
      </c>
      <c r="AB526" s="81" t="n">
        <v>-18</v>
      </c>
      <c r="AC526" s="81" t="n">
        <v>432</v>
      </c>
      <c r="AD526" s="81" t="n">
        <v>228</v>
      </c>
      <c r="AE526" s="81" t="n">
        <v>372</v>
      </c>
      <c r="AF526" s="81" t="n">
        <v>61</v>
      </c>
      <c r="AG526" s="81" t="n">
        <v>96</v>
      </c>
      <c r="AH526" s="81" t="n">
        <v>-62</v>
      </c>
      <c r="AI526" s="81" t="n">
        <v>214</v>
      </c>
      <c r="AJ526" s="81" t="n">
        <v>707</v>
      </c>
      <c r="AK526" s="81" t="n">
        <v>-17</v>
      </c>
      <c r="AL526" s="81" t="n">
        <v>354</v>
      </c>
      <c r="AM526" s="81" t="n">
        <v>373</v>
      </c>
      <c r="AN526" s="81" t="n">
        <v>3154</v>
      </c>
      <c r="AO526" s="81" t="n">
        <v>2827</v>
      </c>
      <c r="AP526" s="81" t="n">
        <v>457</v>
      </c>
      <c r="AQ526" s="81" t="n">
        <v>861</v>
      </c>
      <c r="AR526" s="81" t="n">
        <v>980</v>
      </c>
      <c r="AS526" s="81" t="n">
        <v>-3995</v>
      </c>
      <c r="AT526" s="81" t="n">
        <v>-258</v>
      </c>
      <c r="AU526" s="81" t="n">
        <v>2218</v>
      </c>
      <c r="AV526" s="81" t="n">
        <v>-1681</v>
      </c>
      <c r="AW526" s="81" t="n">
        <v>1482</v>
      </c>
      <c r="AX526" s="81" t="n">
        <v>1094</v>
      </c>
      <c r="AY526" s="81" t="n">
        <v>2462</v>
      </c>
      <c r="AZ526" s="81" t="n">
        <v>763</v>
      </c>
      <c r="BA526" s="81" t="n">
        <v>1180</v>
      </c>
      <c r="BB526" s="81" t="n">
        <v>998</v>
      </c>
      <c r="BC526" s="81" t="n">
        <v>1303</v>
      </c>
      <c r="BD526" s="81" t="n">
        <v>334</v>
      </c>
      <c r="BE526" s="81" t="n">
        <v>5290</v>
      </c>
      <c r="BF526" s="81" t="n">
        <v>78</v>
      </c>
      <c r="BG526" s="81" t="n">
        <v>-350</v>
      </c>
      <c r="BH526" s="81" t="n">
        <v>-1274</v>
      </c>
      <c r="BI526" s="81" t="n">
        <v>-497</v>
      </c>
      <c r="BJ526" s="81" t="n"/>
      <c r="BK526" s="81" t="n"/>
      <c r="BO526" s="81" t="n">
        <v>27</v>
      </c>
      <c r="BP526" s="81" t="n">
        <v>20</v>
      </c>
      <c r="BQ526" s="81" t="n">
        <v>37</v>
      </c>
      <c r="BR526" s="81" t="n">
        <v>152</v>
      </c>
      <c r="BS526" s="81" t="n">
        <v>-38</v>
      </c>
      <c r="BT526" s="81" t="n">
        <v>328</v>
      </c>
      <c r="BU526" s="81" t="n">
        <v>513</v>
      </c>
      <c r="BV526" s="81" t="n">
        <v>1014</v>
      </c>
      <c r="BW526" s="81" t="n">
        <v>309</v>
      </c>
      <c r="BX526" s="81" t="n">
        <v>1417</v>
      </c>
      <c r="BY526" s="64">
        <f>+SUM(AN526:AQ526)</f>
        <v/>
      </c>
      <c r="BZ526" s="64">
        <f>+SUM(AR526:AU526)</f>
        <v/>
      </c>
      <c r="CA526" s="64">
        <f>+SUM(AV526:AY526)</f>
        <v/>
      </c>
      <c r="CB526" s="64">
        <f>+SUM(AZ526:BC526)</f>
        <v/>
      </c>
      <c r="CC526" s="64">
        <f>+SUM(BD526:BG526)</f>
        <v/>
      </c>
      <c r="CD526" s="64" t="n"/>
    </row>
    <row r="527">
      <c r="B527" t="inlineStr">
        <is>
          <t>Deferred revenue and deposits</t>
        </is>
      </c>
      <c r="H527" s="81" t="n">
        <v>17</v>
      </c>
      <c r="I527" s="81" t="n">
        <v>3</v>
      </c>
      <c r="J527" s="81" t="n">
        <v>24</v>
      </c>
      <c r="K527" s="81" t="n">
        <v>5</v>
      </c>
      <c r="L527" s="81" t="n">
        <v>3</v>
      </c>
      <c r="M527" s="81" t="n">
        <v>-8</v>
      </c>
      <c r="N527" s="81" t="n">
        <v>0</v>
      </c>
      <c r="O527" s="81" t="n">
        <v>-55</v>
      </c>
      <c r="P527" s="81" t="n">
        <v>0</v>
      </c>
      <c r="Q527" s="81" t="n">
        <v>2</v>
      </c>
      <c r="R527" s="81" t="n">
        <v>4</v>
      </c>
      <c r="S527" s="81" t="n">
        <v>2</v>
      </c>
      <c r="T527" s="81" t="n">
        <v>0</v>
      </c>
      <c r="U527" s="81" t="n">
        <v>15</v>
      </c>
      <c r="V527" s="81" t="n">
        <v>-12</v>
      </c>
      <c r="W527" s="81" t="n">
        <v>7</v>
      </c>
      <c r="X527" s="81" t="n">
        <v>-10</v>
      </c>
      <c r="Y527" s="81" t="n">
        <v>-7</v>
      </c>
      <c r="Z527" s="81" t="n">
        <v>-1</v>
      </c>
      <c r="AA527" s="81" t="n">
        <v>9</v>
      </c>
      <c r="AB527" s="81" t="n">
        <v>-2</v>
      </c>
      <c r="AC527" s="81" t="n">
        <v>25</v>
      </c>
      <c r="AD527" s="81" t="n">
        <v>-2</v>
      </c>
      <c r="AE527" s="81" t="n">
        <v>14</v>
      </c>
      <c r="AF527" s="81" t="n">
        <v>-10</v>
      </c>
      <c r="AG527" s="81" t="n">
        <v>6</v>
      </c>
      <c r="AH527" s="81" t="n">
        <v>16</v>
      </c>
      <c r="AI527" s="81" t="n">
        <v>-8</v>
      </c>
      <c r="AJ527" s="81" t="n">
        <v>-5</v>
      </c>
      <c r="AK527" s="81" t="n">
        <v>0</v>
      </c>
      <c r="AL527" s="81" t="n">
        <v>24</v>
      </c>
      <c r="AM527" s="81" t="n">
        <v>33</v>
      </c>
      <c r="AN527" s="81" t="n">
        <v>-4</v>
      </c>
      <c r="AO527" s="81" t="n">
        <v>55</v>
      </c>
      <c r="AP527" s="81" t="n">
        <v>31</v>
      </c>
      <c r="AQ527" s="81" t="n">
        <v>41</v>
      </c>
      <c r="AR527" s="81" t="n">
        <v>-16</v>
      </c>
      <c r="AS527" s="81" t="n">
        <v>15</v>
      </c>
      <c r="AT527" s="81" t="n">
        <v>112</v>
      </c>
      <c r="AU527" s="81" t="n">
        <v>-3</v>
      </c>
      <c r="AV527" s="81" t="n">
        <v>6</v>
      </c>
      <c r="AW527" s="81" t="n">
        <v>3</v>
      </c>
      <c r="AX527" s="81" t="n">
        <v>78</v>
      </c>
      <c r="AY527" s="81" t="n">
        <v>100</v>
      </c>
      <c r="AZ527" s="81" t="n">
        <v>-52</v>
      </c>
      <c r="BA527" s="81" t="n">
        <v>24</v>
      </c>
      <c r="BB527" s="81" t="n">
        <v>-7</v>
      </c>
      <c r="BC527" s="81" t="n">
        <v>0</v>
      </c>
      <c r="BD527" s="81" t="n">
        <v>0</v>
      </c>
      <c r="BE527" s="81" t="n">
        <v>0</v>
      </c>
      <c r="BF527" s="81" t="n">
        <v>0</v>
      </c>
      <c r="BG527" s="81" t="n">
        <v>0</v>
      </c>
      <c r="BH527" s="81" t="n">
        <v>0</v>
      </c>
      <c r="BI527" s="81" t="n">
        <v>0</v>
      </c>
      <c r="BJ527" s="81" t="n"/>
      <c r="BK527" s="81" t="n"/>
      <c r="BO527" s="81" t="n">
        <v>1</v>
      </c>
      <c r="BP527" s="81" t="n">
        <v>37</v>
      </c>
      <c r="BQ527" s="81" t="n">
        <v>49</v>
      </c>
      <c r="BR527" s="81" t="n">
        <v>-60</v>
      </c>
      <c r="BS527" s="81" t="n">
        <v>8</v>
      </c>
      <c r="BT527" s="81" t="n">
        <v>10</v>
      </c>
      <c r="BU527" s="81" t="n">
        <v>-9</v>
      </c>
      <c r="BV527" s="81" t="n">
        <v>35</v>
      </c>
      <c r="BW527" s="81" t="n">
        <v>4</v>
      </c>
      <c r="BX527" s="81" t="n">
        <v>53</v>
      </c>
      <c r="BY527" s="64">
        <f>+SUM(AN527:AQ527)</f>
        <v/>
      </c>
      <c r="BZ527" s="64">
        <f>+SUM(AR527:AU527)</f>
        <v/>
      </c>
      <c r="CA527" s="64">
        <f>+SUM(AV527:AY527)</f>
        <v/>
      </c>
      <c r="CB527" s="64">
        <f>+SUM(AZ527:BC527)</f>
        <v/>
      </c>
      <c r="CC527" s="64">
        <f>+SUM(BD527:BG527)</f>
        <v/>
      </c>
      <c r="CD527" s="64" t="n"/>
    </row>
    <row r="528">
      <c r="B528" t="inlineStr">
        <is>
          <t>Operating lease right-of-use assets, net</t>
        </is>
      </c>
      <c r="H528" s="81" t="n">
        <v>0</v>
      </c>
      <c r="I528" s="81" t="n">
        <v>0</v>
      </c>
      <c r="J528" s="81" t="n">
        <v>0</v>
      </c>
      <c r="K528" s="81" t="n">
        <v>0</v>
      </c>
      <c r="L528" s="81" t="n">
        <v>0</v>
      </c>
      <c r="M528" s="81" t="n">
        <v>0</v>
      </c>
      <c r="N528" s="81" t="n">
        <v>0</v>
      </c>
      <c r="O528" s="81" t="n">
        <v>0</v>
      </c>
      <c r="P528" s="81" t="n">
        <v>0</v>
      </c>
      <c r="Q528" s="81" t="n">
        <v>0</v>
      </c>
      <c r="R528" s="81" t="n">
        <v>0</v>
      </c>
      <c r="S528" s="81" t="n">
        <v>0</v>
      </c>
      <c r="T528" s="81" t="n">
        <v>0</v>
      </c>
      <c r="U528" s="81" t="n">
        <v>0</v>
      </c>
      <c r="V528" s="81" t="n">
        <v>0</v>
      </c>
      <c r="W528" s="81" t="n">
        <v>0</v>
      </c>
      <c r="X528" s="81" t="n">
        <v>0</v>
      </c>
      <c r="Y528" s="81" t="n">
        <v>0</v>
      </c>
      <c r="Z528" s="81" t="n">
        <v>0</v>
      </c>
      <c r="AA528" s="81" t="n">
        <v>0</v>
      </c>
      <c r="AB528" s="81" t="n">
        <v>0</v>
      </c>
      <c r="AC528" s="81" t="n">
        <v>0</v>
      </c>
      <c r="AD528" s="81" t="n">
        <v>0</v>
      </c>
      <c r="AE528" s="81" t="n">
        <v>0</v>
      </c>
      <c r="AF528" s="81" t="n">
        <v>0</v>
      </c>
      <c r="AG528" s="81" t="n">
        <v>0</v>
      </c>
      <c r="AH528" s="81" t="n">
        <v>0</v>
      </c>
      <c r="AI528" s="81" t="n">
        <v>0</v>
      </c>
      <c r="AJ528" s="81" t="n">
        <v>0</v>
      </c>
      <c r="AK528" s="81" t="n">
        <v>0</v>
      </c>
      <c r="AL528" s="81" t="n">
        <v>0</v>
      </c>
      <c r="AM528" s="81" t="n">
        <v>0</v>
      </c>
      <c r="AN528" s="81" t="n">
        <v>-1190</v>
      </c>
      <c r="AO528" s="81" t="n">
        <v>-521</v>
      </c>
      <c r="AP528" s="81" t="n">
        <v>-1179</v>
      </c>
      <c r="AQ528" s="81" t="n">
        <v>0</v>
      </c>
      <c r="AR528" s="81" t="n">
        <v>0</v>
      </c>
      <c r="AS528" s="81" t="n">
        <v>0</v>
      </c>
      <c r="AT528" s="81" t="n">
        <v>0</v>
      </c>
      <c r="AU528" s="81" t="n">
        <v>0</v>
      </c>
      <c r="AV528" s="81" t="n">
        <v>0</v>
      </c>
      <c r="AW528" s="81" t="n">
        <v>0</v>
      </c>
      <c r="AX528" s="81" t="n">
        <v>0</v>
      </c>
      <c r="AY528" s="81" t="n">
        <v>0</v>
      </c>
      <c r="AZ528" s="81" t="n">
        <v>0</v>
      </c>
      <c r="BA528" s="81" t="n">
        <v>0</v>
      </c>
      <c r="BB528" s="81" t="n">
        <v>0</v>
      </c>
      <c r="BC528" s="81" t="n">
        <v>0</v>
      </c>
      <c r="BD528" s="81" t="n">
        <v>0</v>
      </c>
      <c r="BE528" s="81" t="n">
        <v>0</v>
      </c>
      <c r="BF528" s="81" t="n">
        <v>0</v>
      </c>
      <c r="BG528" s="81" t="n">
        <v>0</v>
      </c>
      <c r="BH528" s="81" t="n">
        <v>0</v>
      </c>
      <c r="BI528" s="81" t="n">
        <v>0</v>
      </c>
      <c r="BJ528" s="81" t="n"/>
      <c r="BK528" s="81" t="n"/>
      <c r="BO528" s="81" t="n">
        <v>0</v>
      </c>
      <c r="BP528" s="81" t="n">
        <v>0</v>
      </c>
      <c r="BQ528" s="81" t="n">
        <v>0</v>
      </c>
      <c r="BR528" s="81" t="n">
        <v>0</v>
      </c>
      <c r="BS528" s="81" t="n">
        <v>0</v>
      </c>
      <c r="BT528" s="81" t="n">
        <v>0</v>
      </c>
      <c r="BU528" s="81" t="n">
        <v>0</v>
      </c>
      <c r="BV528" s="81" t="n">
        <v>0</v>
      </c>
      <c r="BW528" s="81" t="n">
        <v>0</v>
      </c>
      <c r="BX528" s="81" t="n">
        <v>0</v>
      </c>
      <c r="BY528" s="64">
        <f>+SUM(AN528:AQ528)</f>
        <v/>
      </c>
      <c r="BZ528" s="64">
        <f>+SUM(AR528:AU528)</f>
        <v/>
      </c>
      <c r="CA528" s="64">
        <f>+SUM(AV528:AY528)</f>
        <v/>
      </c>
      <c r="CB528" s="64">
        <f>+SUM(AZ528:BC528)</f>
        <v/>
      </c>
      <c r="CC528" s="64">
        <f>+SUM(BD528:BG528)</f>
        <v/>
      </c>
      <c r="CD528" s="64" t="n"/>
    </row>
    <row r="529">
      <c r="B529" t="inlineStr">
        <is>
          <t>Operating lease liabilities, non-current</t>
        </is>
      </c>
      <c r="H529" s="81" t="n">
        <v>0</v>
      </c>
      <c r="I529" s="81" t="n">
        <v>0</v>
      </c>
      <c r="J529" s="81" t="n">
        <v>0</v>
      </c>
      <c r="K529" s="81" t="n">
        <v>0</v>
      </c>
      <c r="L529" s="81" t="n">
        <v>0</v>
      </c>
      <c r="M529" s="81" t="n">
        <v>0</v>
      </c>
      <c r="N529" s="81" t="n">
        <v>0</v>
      </c>
      <c r="O529" s="81" t="n">
        <v>0</v>
      </c>
      <c r="P529" s="81" t="n">
        <v>0</v>
      </c>
      <c r="Q529" s="81" t="n">
        <v>0</v>
      </c>
      <c r="R529" s="81" t="n">
        <v>0</v>
      </c>
      <c r="S529" s="81" t="n">
        <v>0</v>
      </c>
      <c r="T529" s="81" t="n">
        <v>0</v>
      </c>
      <c r="U529" s="81" t="n">
        <v>0</v>
      </c>
      <c r="V529" s="81" t="n">
        <v>0</v>
      </c>
      <c r="W529" s="81" t="n">
        <v>0</v>
      </c>
      <c r="X529" s="81" t="n">
        <v>0</v>
      </c>
      <c r="Y529" s="81" t="n">
        <v>0</v>
      </c>
      <c r="Z529" s="81" t="n">
        <v>0</v>
      </c>
      <c r="AA529" s="81" t="n">
        <v>0</v>
      </c>
      <c r="AB529" s="81" t="n">
        <v>0</v>
      </c>
      <c r="AC529" s="81" t="n">
        <v>0</v>
      </c>
      <c r="AD529" s="81" t="n">
        <v>0</v>
      </c>
      <c r="AE529" s="81" t="n">
        <v>0</v>
      </c>
      <c r="AF529" s="81" t="n">
        <v>0</v>
      </c>
      <c r="AG529" s="81" t="n">
        <v>0</v>
      </c>
      <c r="AH529" s="81" t="n">
        <v>0</v>
      </c>
      <c r="AI529" s="81" t="n">
        <v>0</v>
      </c>
      <c r="AJ529" s="81" t="n">
        <v>0</v>
      </c>
      <c r="AK529" s="81" t="n">
        <v>0</v>
      </c>
      <c r="AL529" s="81" t="n">
        <v>0</v>
      </c>
      <c r="AM529" s="81" t="n">
        <v>0</v>
      </c>
      <c r="AN529" s="81" t="n">
        <v>1083</v>
      </c>
      <c r="AO529" s="81" t="n">
        <v>556</v>
      </c>
      <c r="AP529" s="81" t="n">
        <v>1276</v>
      </c>
      <c r="AQ529" s="81" t="n">
        <v>0</v>
      </c>
      <c r="AR529" s="81" t="n">
        <v>0</v>
      </c>
      <c r="AS529" s="81" t="n">
        <v>0</v>
      </c>
      <c r="AT529" s="81" t="n">
        <v>0</v>
      </c>
      <c r="AU529" s="81" t="n">
        <v>0</v>
      </c>
      <c r="AV529" s="81" t="n">
        <v>0</v>
      </c>
      <c r="AW529" s="81" t="n">
        <v>0</v>
      </c>
      <c r="AX529" s="81" t="n">
        <v>0</v>
      </c>
      <c r="AY529" s="81" t="n">
        <v>0</v>
      </c>
      <c r="AZ529" s="81" t="n">
        <v>0</v>
      </c>
      <c r="BA529" s="81" t="n">
        <v>0</v>
      </c>
      <c r="BB529" s="81" t="n">
        <v>0</v>
      </c>
      <c r="BC529" s="81" t="n">
        <v>0</v>
      </c>
      <c r="BD529" s="81" t="n">
        <v>0</v>
      </c>
      <c r="BE529" s="81" t="n">
        <v>0</v>
      </c>
      <c r="BF529" s="81" t="n">
        <v>0</v>
      </c>
      <c r="BG529" s="81" t="n">
        <v>0</v>
      </c>
      <c r="BH529" s="81" t="n">
        <v>0</v>
      </c>
      <c r="BI529" s="81" t="n">
        <v>0</v>
      </c>
      <c r="BJ529" s="81" t="n"/>
      <c r="BK529" s="81" t="n"/>
      <c r="BO529" s="81" t="n">
        <v>0</v>
      </c>
      <c r="BP529" s="81" t="n">
        <v>0</v>
      </c>
      <c r="BQ529" s="81" t="n">
        <v>0</v>
      </c>
      <c r="BR529" s="81" t="n">
        <v>0</v>
      </c>
      <c r="BS529" s="81" t="n">
        <v>0</v>
      </c>
      <c r="BT529" s="81" t="n">
        <v>0</v>
      </c>
      <c r="BU529" s="81" t="n">
        <v>0</v>
      </c>
      <c r="BV529" s="81" t="n">
        <v>0</v>
      </c>
      <c r="BW529" s="81" t="n">
        <v>0</v>
      </c>
      <c r="BX529" s="81" t="n">
        <v>0</v>
      </c>
      <c r="BY529" s="64">
        <f>+SUM(AN529:AQ529)</f>
        <v/>
      </c>
      <c r="BZ529" s="64">
        <f>+SUM(AR529:AU529)</f>
        <v/>
      </c>
      <c r="CA529" s="64">
        <f>+SUM(AV529:AY529)</f>
        <v/>
      </c>
      <c r="CB529" s="64">
        <f>+SUM(AZ529:BC529)</f>
        <v/>
      </c>
      <c r="CC529" s="64">
        <f>+SUM(BD529:BG529)</f>
        <v/>
      </c>
      <c r="CD529" s="64" t="n"/>
    </row>
    <row r="530" ht="13.5" customHeight="1">
      <c r="B530" t="inlineStr">
        <is>
          <t>Other liabilities</t>
        </is>
      </c>
      <c r="H530" s="82" t="n">
        <v>18</v>
      </c>
      <c r="I530" s="82" t="n">
        <v>15</v>
      </c>
      <c r="J530" s="82" t="n">
        <v>18</v>
      </c>
      <c r="K530" s="82" t="n">
        <v>-1</v>
      </c>
      <c r="L530" s="82" t="n">
        <v>11</v>
      </c>
      <c r="M530" s="82" t="n">
        <v>-4</v>
      </c>
      <c r="N530" s="82" t="n">
        <v>20</v>
      </c>
      <c r="O530" s="82" t="n">
        <v>16</v>
      </c>
      <c r="P530" s="82" t="n">
        <v>84</v>
      </c>
      <c r="Q530" s="82" t="n">
        <v>113</v>
      </c>
      <c r="R530" s="82" t="n">
        <v>148</v>
      </c>
      <c r="S530" s="82" t="n">
        <v>488</v>
      </c>
      <c r="T530" s="82" t="n">
        <v>26</v>
      </c>
      <c r="U530" s="82" t="n">
        <v>23</v>
      </c>
      <c r="V530" s="82" t="n">
        <v>178</v>
      </c>
      <c r="W530" s="82" t="n">
        <v>119</v>
      </c>
      <c r="X530" s="82" t="n">
        <v>149</v>
      </c>
      <c r="Y530" s="82" t="n">
        <v>201</v>
      </c>
      <c r="Z530" s="82" t="n">
        <v>564</v>
      </c>
      <c r="AA530" s="82" t="n">
        <v>451</v>
      </c>
      <c r="AB530" s="82" t="n">
        <v>351</v>
      </c>
      <c r="AC530" s="82" t="n">
        <v>295</v>
      </c>
      <c r="AD530" s="82" t="n">
        <v>31</v>
      </c>
      <c r="AE530" s="82" t="n">
        <v>585</v>
      </c>
      <c r="AF530" s="82" t="n">
        <v>222</v>
      </c>
      <c r="AG530" s="82" t="n">
        <v>151</v>
      </c>
      <c r="AH530" s="82" t="n">
        <v>177</v>
      </c>
      <c r="AI530" s="82" t="n">
        <v>2533</v>
      </c>
      <c r="AJ530" s="82" t="n">
        <v>-143</v>
      </c>
      <c r="AK530" s="82" t="n">
        <v>18</v>
      </c>
      <c r="AL530" s="82" t="n">
        <v>226</v>
      </c>
      <c r="AM530" s="82" t="n">
        <v>-736</v>
      </c>
      <c r="AN530" s="82" t="n">
        <v>184</v>
      </c>
      <c r="AO530" s="82" t="n">
        <v>1473</v>
      </c>
      <c r="AP530" s="82" t="n">
        <v>321</v>
      </c>
      <c r="AQ530" s="82" t="n">
        <v>-763</v>
      </c>
      <c r="AR530" s="82" t="n">
        <v>-68</v>
      </c>
      <c r="AS530" s="82" t="n">
        <v>-487</v>
      </c>
      <c r="AT530" s="82" t="n">
        <v>117</v>
      </c>
      <c r="AU530" s="82" t="n">
        <v>-89</v>
      </c>
      <c r="AV530" s="82" t="n">
        <v>210</v>
      </c>
      <c r="AW530" s="82" t="n">
        <v>-26</v>
      </c>
      <c r="AX530" s="82" t="n">
        <v>343</v>
      </c>
      <c r="AY530" s="82" t="n">
        <v>414</v>
      </c>
      <c r="AZ530" s="82" t="n">
        <v>-5</v>
      </c>
      <c r="BA530" s="82" t="n">
        <v>-88</v>
      </c>
      <c r="BB530" s="82" t="n">
        <v>540</v>
      </c>
      <c r="BC530" s="82" t="n">
        <v>439</v>
      </c>
      <c r="BD530" s="82" t="n">
        <v>184</v>
      </c>
      <c r="BE530" s="82" t="n">
        <v>-151</v>
      </c>
      <c r="BF530" s="82" t="n">
        <v>-72</v>
      </c>
      <c r="BG530" s="82" t="n">
        <v>663</v>
      </c>
      <c r="BH530" s="82" t="n">
        <v>83</v>
      </c>
      <c r="BI530" s="82" t="n">
        <v>708</v>
      </c>
      <c r="BJ530" s="82" t="n"/>
      <c r="BK530" s="82" t="n"/>
      <c r="BO530" s="82" t="n">
        <v>1</v>
      </c>
      <c r="BP530" s="82" t="n">
        <v>16</v>
      </c>
      <c r="BQ530" s="82" t="n">
        <v>50</v>
      </c>
      <c r="BR530" s="82" t="n">
        <v>43</v>
      </c>
      <c r="BS530" s="82" t="n">
        <v>833</v>
      </c>
      <c r="BT530" s="82" t="n">
        <v>346</v>
      </c>
      <c r="BU530" s="82" t="n">
        <v>1365</v>
      </c>
      <c r="BV530" s="82" t="n">
        <v>1262</v>
      </c>
      <c r="BW530" s="82" t="n">
        <v>3083</v>
      </c>
      <c r="BX530" s="82" t="n">
        <v>-634</v>
      </c>
      <c r="BY530" s="65">
        <f>+SUM(AN530:AQ530)</f>
        <v/>
      </c>
      <c r="BZ530" s="65">
        <f>+SUM(AR530:AU530)</f>
        <v/>
      </c>
      <c r="CA530" s="65">
        <f>+SUM(AV530:AY530)</f>
        <v/>
      </c>
      <c r="CB530" s="65">
        <f>+SUM(AZ530:BC530)</f>
        <v/>
      </c>
      <c r="CC530" s="65">
        <f>+SUM(BD530:BG530)</f>
        <v/>
      </c>
      <c r="CD530" s="65" t="n"/>
    </row>
    <row r="531" customFormat="1" s="44">
      <c r="B531" s="110" t="inlineStr">
        <is>
          <t>Net cash provided by operating activities</t>
        </is>
      </c>
      <c r="H531" s="111">
        <f>SUM(H508:H530)</f>
        <v/>
      </c>
      <c r="I531" s="111">
        <f>SUM(I508:I530)</f>
        <v/>
      </c>
      <c r="J531" s="111">
        <f>SUM(J508:J530)</f>
        <v/>
      </c>
      <c r="K531" s="111">
        <f>SUM(K508:K530)</f>
        <v/>
      </c>
      <c r="L531" s="111">
        <f>SUM(L508:L530)</f>
        <v/>
      </c>
      <c r="M531" s="111">
        <f>SUM(M508:M530)</f>
        <v/>
      </c>
      <c r="N531" s="111">
        <f>SUM(N508:N530)</f>
        <v/>
      </c>
      <c r="O531" s="111">
        <f>SUM(O508:O530)</f>
        <v/>
      </c>
      <c r="P531" s="111">
        <f>SUM(P508:P530)</f>
        <v/>
      </c>
      <c r="Q531" s="111">
        <f>SUM(Q508:Q530)</f>
        <v/>
      </c>
      <c r="R531" s="111">
        <f>SUM(R508:R530)</f>
        <v/>
      </c>
      <c r="S531" s="111">
        <f>SUM(S508:S530)</f>
        <v/>
      </c>
      <c r="T531" s="111">
        <f>SUM(T508:T530)</f>
        <v/>
      </c>
      <c r="U531" s="111">
        <f>SUM(U508:U530)</f>
        <v/>
      </c>
      <c r="V531" s="111">
        <f>SUM(V508:V530)</f>
        <v/>
      </c>
      <c r="W531" s="111">
        <f>SUM(W508:W530)</f>
        <v/>
      </c>
      <c r="X531" s="111">
        <f>SUM(X508:X530)</f>
        <v/>
      </c>
      <c r="Y531" s="111">
        <f>SUM(Y508:Y530)</f>
        <v/>
      </c>
      <c r="Z531" s="111">
        <f>SUM(Z508:Z530)</f>
        <v/>
      </c>
      <c r="AA531" s="111">
        <f>SUM(AA508:AA530)</f>
        <v/>
      </c>
      <c r="AB531" s="111">
        <f>SUM(AB508:AB530)</f>
        <v/>
      </c>
      <c r="AC531" s="111">
        <f>SUM(AC508:AC530)</f>
        <v/>
      </c>
      <c r="AD531" s="111">
        <f>SUM(AD508:AD530)</f>
        <v/>
      </c>
      <c r="AE531" s="111">
        <f>SUM(AE508:AE530)</f>
        <v/>
      </c>
      <c r="AF531" s="111">
        <f>SUM(AF508:AF530)</f>
        <v/>
      </c>
      <c r="AG531" s="111">
        <f>SUM(AG508:AG530)</f>
        <v/>
      </c>
      <c r="AH531" s="111">
        <f>SUM(AH508:AH530)</f>
        <v/>
      </c>
      <c r="AI531" s="111">
        <f>SUM(AI508:AI530)</f>
        <v/>
      </c>
      <c r="AJ531" s="111">
        <f>SUM(AJ508:AJ530)</f>
        <v/>
      </c>
      <c r="AK531" s="111">
        <f>SUM(AK508:AK530)</f>
        <v/>
      </c>
      <c r="AL531" s="111">
        <f>SUM(AL508:AL530)</f>
        <v/>
      </c>
      <c r="AM531" s="111">
        <f>SUM(AM508:AM530)</f>
        <v/>
      </c>
      <c r="AN531" s="111">
        <f>SUM(AN508:AN530)</f>
        <v/>
      </c>
      <c r="AO531" s="111">
        <f>SUM(AO508:AO530)</f>
        <v/>
      </c>
      <c r="AP531" s="111">
        <f>SUM(AP508:AP530)</f>
        <v/>
      </c>
      <c r="AQ531" s="111">
        <f>SUM(AQ508:AQ530)</f>
        <v/>
      </c>
      <c r="AR531" s="111">
        <f>SUM(AR508:AR530)</f>
        <v/>
      </c>
      <c r="AS531" s="111">
        <f>SUM(AS508:AS530)</f>
        <v/>
      </c>
      <c r="AT531" s="111">
        <f>SUM(AT508:AT530)</f>
        <v/>
      </c>
      <c r="AU531" s="111">
        <f>SUM(AU508:AU530)</f>
        <v/>
      </c>
      <c r="AV531" s="111">
        <f>SUM(AV508:AV530)</f>
        <v/>
      </c>
      <c r="AW531" s="111">
        <f>SUM(AW508:AW530)</f>
        <v/>
      </c>
      <c r="AX531" s="111">
        <f>SUM(AX508:AX530)</f>
        <v/>
      </c>
      <c r="AY531" s="111">
        <f>SUM(AY508:AY530)</f>
        <v/>
      </c>
      <c r="AZ531" s="111">
        <f>SUM(AZ508:AZ530)</f>
        <v/>
      </c>
      <c r="BA531" s="111">
        <f>SUM(BA508:BA530)</f>
        <v/>
      </c>
      <c r="BB531" s="111">
        <f>SUM(BB508:BB530)</f>
        <v/>
      </c>
      <c r="BC531" s="111">
        <f>SUM(BC508:BC530)</f>
        <v/>
      </c>
      <c r="BD531" s="111">
        <f>SUM(BD508:BD530)</f>
        <v/>
      </c>
      <c r="BE531" s="111">
        <f>SUM(BE508:BE530)</f>
        <v/>
      </c>
      <c r="BF531" s="111">
        <f>SUM(BF508:BF530)</f>
        <v/>
      </c>
      <c r="BG531" s="111">
        <f>SUM(BG508:BG530)</f>
        <v/>
      </c>
      <c r="BH531" s="111">
        <f>SUM(BH508:BH530)</f>
        <v/>
      </c>
      <c r="BI531" s="111">
        <f>SUM(BI508:BI530)</f>
        <v/>
      </c>
      <c r="BJ531" s="111" t="n"/>
      <c r="BK531" s="111" t="n"/>
      <c r="BO531" s="111">
        <f>SUM(BO508:BO530)</f>
        <v/>
      </c>
      <c r="BP531" s="111">
        <f>SUM(BP508:BP530)</f>
        <v/>
      </c>
      <c r="BQ531" s="111">
        <f>SUM(BQ508:BQ530)</f>
        <v/>
      </c>
      <c r="BR531" s="111">
        <f>SUM(BR508:BR530)</f>
        <v/>
      </c>
      <c r="BS531" s="111">
        <f>SUM(BS508:BS530)</f>
        <v/>
      </c>
      <c r="BT531" s="111">
        <f>SUM(BT508:BT530)</f>
        <v/>
      </c>
      <c r="BU531" s="111">
        <f>SUM(BU508:BU530)</f>
        <v/>
      </c>
      <c r="BV531" s="111">
        <f>SUM(BV508:BV530)</f>
        <v/>
      </c>
      <c r="BW531" s="111">
        <f>SUM(BW508:BW530)</f>
        <v/>
      </c>
      <c r="BX531" s="111">
        <f>SUM(BX508:BX530)</f>
        <v/>
      </c>
      <c r="BY531" s="111">
        <f>+SUM(AN531:AQ531)</f>
        <v/>
      </c>
      <c r="BZ531" s="111">
        <f>+SUM(AR531:AU531)</f>
        <v/>
      </c>
      <c r="CA531" s="111">
        <f>+SUM(AV531:AY531)</f>
        <v/>
      </c>
      <c r="CB531" s="111">
        <f>+SUM(AZ531:BC531)</f>
        <v/>
      </c>
      <c r="CC531" s="111">
        <f>+SUM(BD531:BG531)</f>
        <v/>
      </c>
      <c r="CD531" s="111" t="n"/>
    </row>
    <row r="533">
      <c r="B533" t="inlineStr">
        <is>
          <t>Purchases of property and equipment</t>
        </is>
      </c>
      <c r="H533" s="81" t="n">
        <v>-153</v>
      </c>
      <c r="I533" s="81" t="n">
        <v>-132</v>
      </c>
      <c r="J533" s="81" t="n">
        <v>-136</v>
      </c>
      <c r="K533" s="81" t="n">
        <v>-185</v>
      </c>
      <c r="L533" s="81" t="n">
        <v>-453</v>
      </c>
      <c r="M533" s="81" t="n">
        <v>-413</v>
      </c>
      <c r="N533" s="81" t="n">
        <v>-171</v>
      </c>
      <c r="O533" s="81" t="n">
        <v>-198</v>
      </c>
      <c r="P533" s="81" t="n">
        <v>-327</v>
      </c>
      <c r="Q533" s="81" t="n">
        <v>-268</v>
      </c>
      <c r="R533" s="81" t="n">
        <v>-284</v>
      </c>
      <c r="S533" s="81" t="n">
        <v>-483</v>
      </c>
      <c r="T533" s="81" t="n">
        <v>-363</v>
      </c>
      <c r="U533" s="81" t="n">
        <v>-469</v>
      </c>
      <c r="V533" s="81" t="n">
        <v>-482</v>
      </c>
      <c r="W533" s="81" t="n">
        <v>-517</v>
      </c>
      <c r="X533" s="81" t="n">
        <v>-502</v>
      </c>
      <c r="Y533" s="81" t="n">
        <v>-549</v>
      </c>
      <c r="Z533" s="81" t="n">
        <v>-780</v>
      </c>
      <c r="AA533" s="81" t="n">
        <v>-692</v>
      </c>
      <c r="AB533" s="81" t="n">
        <v>-1132</v>
      </c>
      <c r="AC533" s="81" t="n">
        <v>-995</v>
      </c>
      <c r="AD533" s="81" t="n">
        <v>-1095</v>
      </c>
      <c r="AE533" s="81" t="n">
        <v>-1269</v>
      </c>
      <c r="AF533" s="81" t="n">
        <v>-1271</v>
      </c>
      <c r="AG533" s="81" t="n">
        <v>-1444</v>
      </c>
      <c r="AH533" s="81" t="n">
        <v>-1755</v>
      </c>
      <c r="AI533" s="81" t="n">
        <v>-2263</v>
      </c>
      <c r="AJ533" s="81" t="n">
        <v>-2812</v>
      </c>
      <c r="AK533" s="81" t="n">
        <v>-3459</v>
      </c>
      <c r="AL533" s="81" t="n">
        <v>-3342</v>
      </c>
      <c r="AM533" s="81" t="n">
        <v>-4301</v>
      </c>
      <c r="AN533" s="81" t="n">
        <v>-3837</v>
      </c>
      <c r="AO533" s="81" t="n">
        <v>-3633</v>
      </c>
      <c r="AP533" s="81" t="n">
        <v>-3532</v>
      </c>
      <c r="AQ533" s="81" t="n">
        <v>-4100</v>
      </c>
      <c r="AR533" s="81" t="n">
        <v>-3558</v>
      </c>
      <c r="AS533" s="81" t="n">
        <v>-3255</v>
      </c>
      <c r="AT533" s="81" t="n">
        <v>-3689</v>
      </c>
      <c r="AU533" s="81" t="n">
        <v>-4613</v>
      </c>
      <c r="AV533" s="81" t="n">
        <v>-4272</v>
      </c>
      <c r="AW533" s="81" t="n">
        <v>-4612</v>
      </c>
      <c r="AX533" s="81" t="n">
        <v>-4313</v>
      </c>
      <c r="AY533" s="81" t="n">
        <v>-5370</v>
      </c>
      <c r="AZ533" s="81">
        <f>-5441+126</f>
        <v/>
      </c>
      <c r="BA533" s="81">
        <f>-7572+44</f>
        <v/>
      </c>
      <c r="BB533" s="81">
        <f>-9375+20</f>
        <v/>
      </c>
      <c r="BC533" s="81">
        <f>-9043+55</f>
        <v/>
      </c>
      <c r="BD533" s="81">
        <f>-6842+19</f>
        <v/>
      </c>
      <c r="BE533" s="81">
        <f>-6216+82</f>
        <v/>
      </c>
      <c r="BF533" s="81">
        <f>-6543+47</f>
        <v/>
      </c>
      <c r="BG533" s="81">
        <f>-7665+73</f>
        <v/>
      </c>
      <c r="BH533" s="81" t="n">
        <v>-6400</v>
      </c>
      <c r="BI533" s="81" t="n">
        <v>-8173</v>
      </c>
      <c r="BJ533" s="81" t="n"/>
      <c r="BK533" s="81" t="n"/>
      <c r="BO533" s="81" t="n">
        <v>-33</v>
      </c>
      <c r="BP533" s="81" t="n">
        <v>-293</v>
      </c>
      <c r="BQ533" s="81" t="n">
        <v>-606</v>
      </c>
      <c r="BR533" s="81" t="n">
        <v>-1235</v>
      </c>
      <c r="BS533" s="81" t="n">
        <v>-1362</v>
      </c>
      <c r="BT533" s="81" t="n">
        <v>-1831</v>
      </c>
      <c r="BU533" s="81" t="n">
        <v>-2523</v>
      </c>
      <c r="BV533" s="81" t="n">
        <v>-4491</v>
      </c>
      <c r="BW533" s="81" t="n">
        <v>-6733</v>
      </c>
      <c r="BX533" s="81" t="n">
        <v>-13915</v>
      </c>
      <c r="BY533" s="64">
        <f>+SUM(AN533:AQ533)</f>
        <v/>
      </c>
      <c r="BZ533" s="64">
        <f>+SUM(AR533:AU533)</f>
        <v/>
      </c>
      <c r="CA533" s="64">
        <f>+SUM(AV533:AY533)</f>
        <v/>
      </c>
      <c r="CB533" s="64">
        <f>+SUM(AZ533:BC533)</f>
        <v/>
      </c>
      <c r="CC533" s="64">
        <f>+SUM(BD533:BG533)</f>
        <v/>
      </c>
      <c r="CD533" s="64" t="n"/>
    </row>
    <row r="534">
      <c r="B534" t="inlineStr">
        <is>
          <t>Purchases of marketable securities</t>
        </is>
      </c>
      <c r="H534" s="81" t="n">
        <v>0</v>
      </c>
      <c r="I534" s="81" t="n">
        <v>-1892</v>
      </c>
      <c r="J534" s="81" t="n">
        <v>-850</v>
      </c>
      <c r="K534" s="81" t="n">
        <v>-283</v>
      </c>
      <c r="L534" s="81" t="n">
        <v>-876</v>
      </c>
      <c r="M534" s="81" t="n">
        <v>-6081</v>
      </c>
      <c r="N534" s="81" t="n">
        <v>-1633</v>
      </c>
      <c r="O534" s="81" t="n">
        <v>-1717</v>
      </c>
      <c r="P534" s="81" t="n">
        <v>-1508</v>
      </c>
      <c r="Q534" s="81" t="n">
        <v>-1952</v>
      </c>
      <c r="R534" s="81" t="n">
        <v>-904</v>
      </c>
      <c r="S534" s="81" t="n">
        <v>-3069</v>
      </c>
      <c r="T534" s="81" t="n">
        <v>-2974</v>
      </c>
      <c r="U534" s="81" t="n">
        <v>-1508</v>
      </c>
      <c r="V534" s="81" t="n">
        <v>-1733</v>
      </c>
      <c r="W534" s="81" t="n">
        <v>-2889</v>
      </c>
      <c r="X534" s="81" t="n">
        <v>-3055</v>
      </c>
      <c r="Y534" s="81" t="n">
        <v>-2505</v>
      </c>
      <c r="Z534" s="81" t="n">
        <v>-4773</v>
      </c>
      <c r="AA534" s="81" t="n">
        <v>-5605</v>
      </c>
      <c r="AB534" s="81" t="n">
        <v>-3126</v>
      </c>
      <c r="AC534" s="81" t="n">
        <v>-6509</v>
      </c>
      <c r="AD534" s="81" t="n">
        <v>-7733</v>
      </c>
      <c r="AE534" s="81" t="n">
        <v>-4973</v>
      </c>
      <c r="AF534" s="81" t="n">
        <v>-6992</v>
      </c>
      <c r="AG534" s="81" t="n">
        <v>-7145</v>
      </c>
      <c r="AH534" s="81" t="n">
        <v>-6273</v>
      </c>
      <c r="AI534" s="81" t="n">
        <v>-5272</v>
      </c>
      <c r="AJ534" s="81" t="n">
        <v>-4022</v>
      </c>
      <c r="AK534" s="81" t="n">
        <v>-4261</v>
      </c>
      <c r="AL534" s="81" t="n">
        <v>-4375</v>
      </c>
      <c r="AM534" s="81" t="n">
        <v>-1998</v>
      </c>
      <c r="AN534" s="81" t="n">
        <v>-6603</v>
      </c>
      <c r="AO534" s="81" t="n">
        <v>-5152</v>
      </c>
      <c r="AP534" s="81" t="n">
        <v>-7397</v>
      </c>
      <c r="AQ534" s="81" t="n">
        <v>-4758</v>
      </c>
      <c r="AR534" s="81" t="n">
        <v>-7884</v>
      </c>
      <c r="AS534" s="81" t="n">
        <v>-6179</v>
      </c>
      <c r="AT534" s="81" t="n">
        <v>-14130</v>
      </c>
      <c r="AU534" s="81" t="n">
        <v>-5737</v>
      </c>
      <c r="AV534" s="81" t="n">
        <v>-6231</v>
      </c>
      <c r="AW534" s="81" t="n">
        <v>-10297</v>
      </c>
      <c r="AX534" s="81" t="n">
        <v>-7786</v>
      </c>
      <c r="AY534" s="81" t="n">
        <v>-6093</v>
      </c>
      <c r="AZ534" s="81" t="n">
        <v>-4068</v>
      </c>
      <c r="BA534" s="81" t="n">
        <v>-2220</v>
      </c>
      <c r="BB534" s="81" t="n">
        <v>-2597</v>
      </c>
      <c r="BC534" s="81" t="n">
        <v>-741</v>
      </c>
      <c r="BD534" s="81" t="n">
        <v>-85</v>
      </c>
      <c r="BE534" s="81" t="n">
        <v>-717</v>
      </c>
      <c r="BF534" s="81" t="n">
        <v>-1008</v>
      </c>
      <c r="BG534" s="81" t="n">
        <v>-1171</v>
      </c>
      <c r="BH534" s="81" t="n">
        <v>-6887</v>
      </c>
      <c r="BI534" s="81" t="n">
        <v>-3289</v>
      </c>
      <c r="BJ534" s="81" t="n"/>
      <c r="BK534" s="81" t="n"/>
      <c r="BO534" s="81" t="n">
        <v>0</v>
      </c>
      <c r="BP534" s="81" t="n">
        <v>0</v>
      </c>
      <c r="BQ534" s="81" t="n">
        <v>-3025</v>
      </c>
      <c r="BR534" s="81" t="n">
        <v>-10307</v>
      </c>
      <c r="BS534" s="81" t="n">
        <v>-7433</v>
      </c>
      <c r="BT534" s="81" t="n">
        <v>-9104</v>
      </c>
      <c r="BU534" s="81" t="n">
        <v>-15938</v>
      </c>
      <c r="BV534" s="81" t="n">
        <v>-22341</v>
      </c>
      <c r="BW534" s="81" t="n">
        <v>-25682</v>
      </c>
      <c r="BX534" s="81" t="n">
        <v>-14656</v>
      </c>
      <c r="BY534" s="64">
        <f>+SUM(AN534:AQ534)</f>
        <v/>
      </c>
      <c r="BZ534" s="64">
        <f>+SUM(AR534:AU534)</f>
        <v/>
      </c>
      <c r="CA534" s="64">
        <f>+SUM(AV534:AY534)</f>
        <v/>
      </c>
      <c r="CB534" s="64">
        <f>+SUM(AZ534:BC534)</f>
        <v/>
      </c>
      <c r="CC534" s="64">
        <f>+SUM(BD534:BG534)</f>
        <v/>
      </c>
      <c r="CD534" s="64" t="n"/>
    </row>
    <row r="535">
      <c r="B535" t="inlineStr">
        <is>
          <t>Sales of marketable securities</t>
        </is>
      </c>
      <c r="H535" s="81" t="n">
        <v>0</v>
      </c>
      <c r="I535" s="81" t="n">
        <v>0</v>
      </c>
      <c r="J535" s="81" t="n">
        <v>95</v>
      </c>
      <c r="K535" s="81" t="n">
        <v>18</v>
      </c>
      <c r="L535" s="81" t="n">
        <v>69</v>
      </c>
      <c r="M535" s="81" t="n">
        <v>59</v>
      </c>
      <c r="N535" s="81" t="n">
        <v>443</v>
      </c>
      <c r="O535" s="81" t="n">
        <v>1529</v>
      </c>
      <c r="P535" s="81" t="n">
        <v>699</v>
      </c>
      <c r="Q535" s="81" t="n">
        <v>576</v>
      </c>
      <c r="R535" s="81" t="n">
        <v>1158</v>
      </c>
      <c r="S535" s="81" t="n">
        <v>555</v>
      </c>
      <c r="T535" s="81" t="n">
        <v>847</v>
      </c>
      <c r="U535" s="81" t="n">
        <v>1121</v>
      </c>
      <c r="V535" s="81" t="n">
        <v>5423</v>
      </c>
      <c r="W535" s="81" t="n">
        <v>1047</v>
      </c>
      <c r="X535" s="81" t="n">
        <v>608</v>
      </c>
      <c r="Y535" s="81" t="n">
        <v>2118</v>
      </c>
      <c r="Z535" s="81" t="n">
        <v>1399</v>
      </c>
      <c r="AA535" s="81" t="n">
        <v>2803</v>
      </c>
      <c r="AB535" s="81" t="n">
        <v>2013</v>
      </c>
      <c r="AC535" s="81" t="n">
        <v>2145</v>
      </c>
      <c r="AD535" s="81" t="n">
        <v>5633</v>
      </c>
      <c r="AE535" s="81" t="n">
        <v>4103</v>
      </c>
      <c r="AF535" s="81" t="n">
        <v>1762</v>
      </c>
      <c r="AG535" s="81" t="n">
        <v>2236</v>
      </c>
      <c r="AH535" s="81" t="n">
        <v>3651</v>
      </c>
      <c r="AI535" s="81" t="n">
        <v>1795</v>
      </c>
      <c r="AJ535" s="81" t="n">
        <v>4330</v>
      </c>
      <c r="AK535" s="81" t="n">
        <v>4282</v>
      </c>
      <c r="AL535" s="81" t="n">
        <v>2492</v>
      </c>
      <c r="AM535" s="81" t="n">
        <v>1254</v>
      </c>
      <c r="AN535" s="81" t="n">
        <v>1512</v>
      </c>
      <c r="AO535" s="81" t="n">
        <v>2944</v>
      </c>
      <c r="AP535" s="81" t="n">
        <v>2946</v>
      </c>
      <c r="AQ535" s="81" t="n">
        <v>2163</v>
      </c>
      <c r="AR535" s="81" t="n">
        <v>2764</v>
      </c>
      <c r="AS535" s="81" t="n">
        <v>2617</v>
      </c>
      <c r="AT535" s="81" t="n">
        <v>4398</v>
      </c>
      <c r="AU535" s="81" t="n">
        <v>2008</v>
      </c>
      <c r="AV535" s="81" t="n">
        <v>1650</v>
      </c>
      <c r="AW535" s="81" t="n">
        <v>4687</v>
      </c>
      <c r="AX535" s="81" t="n">
        <v>8993</v>
      </c>
      <c r="AY535" s="81" t="n">
        <v>16340</v>
      </c>
      <c r="AZ535" s="81" t="n">
        <v>5065</v>
      </c>
      <c r="BA535" s="81" t="n">
        <v>2648</v>
      </c>
      <c r="BB535" s="81" t="n">
        <v>1620</v>
      </c>
      <c r="BC535" s="81" t="n">
        <v>1750</v>
      </c>
      <c r="BD535" s="81" t="n">
        <v>534</v>
      </c>
      <c r="BE535" s="81" t="n">
        <v>1816</v>
      </c>
      <c r="BF535" s="81" t="n">
        <v>1475</v>
      </c>
      <c r="BG535" s="81" t="n">
        <v>2359</v>
      </c>
      <c r="BH535" s="81" t="n">
        <v>4625</v>
      </c>
      <c r="BI535" s="81" t="n">
        <v>3233</v>
      </c>
      <c r="BJ535" s="81" t="n"/>
      <c r="BK535" s="81" t="n"/>
      <c r="BO535" s="81" t="n">
        <v>0</v>
      </c>
      <c r="BP535" s="81" t="n">
        <v>0</v>
      </c>
      <c r="BQ535" s="81" t="n">
        <v>113</v>
      </c>
      <c r="BR535" s="81" t="n">
        <v>2100</v>
      </c>
      <c r="BS535" s="81" t="n">
        <v>2988</v>
      </c>
      <c r="BT535" s="81" t="n">
        <v>8438</v>
      </c>
      <c r="BU535" s="81" t="n">
        <v>6928</v>
      </c>
      <c r="BV535" s="81" t="n">
        <v>13894</v>
      </c>
      <c r="BW535" s="81" t="n">
        <v>9444</v>
      </c>
      <c r="BX535" s="81" t="n">
        <v>12358</v>
      </c>
      <c r="BY535" s="64">
        <f>+SUM(AN535:AQ535)</f>
        <v/>
      </c>
      <c r="BZ535" s="64">
        <f>+SUM(AR535:AU535)</f>
        <v/>
      </c>
      <c r="CA535" s="64">
        <f>+SUM(AV535:AY535)</f>
        <v/>
      </c>
      <c r="CB535" s="64">
        <f>+SUM(AZ535:BC535)</f>
        <v/>
      </c>
      <c r="CC535" s="64">
        <f>+SUM(BD535:BG535)</f>
        <v/>
      </c>
      <c r="CD535" s="64" t="n"/>
    </row>
    <row r="536">
      <c r="B536" t="inlineStr">
        <is>
          <t>Maturities of marketable securities</t>
        </is>
      </c>
      <c r="H536" s="81" t="n">
        <v>0</v>
      </c>
      <c r="I536" s="81" t="n">
        <v>0</v>
      </c>
      <c r="J536" s="81" t="n">
        <v>90</v>
      </c>
      <c r="K536" s="81" t="n">
        <v>426</v>
      </c>
      <c r="L536" s="81" t="n">
        <v>567</v>
      </c>
      <c r="M536" s="81" t="n">
        <v>539</v>
      </c>
      <c r="N536" s="81" t="n">
        <v>1307</v>
      </c>
      <c r="O536" s="81" t="n">
        <v>920</v>
      </c>
      <c r="P536" s="81" t="n">
        <v>903</v>
      </c>
      <c r="Q536" s="81" t="n">
        <v>1271</v>
      </c>
      <c r="R536" s="81" t="n">
        <v>780</v>
      </c>
      <c r="S536" s="81" t="n">
        <v>609</v>
      </c>
      <c r="T536" s="81" t="n">
        <v>619</v>
      </c>
      <c r="U536" s="81" t="n">
        <v>455</v>
      </c>
      <c r="V536" s="81" t="n">
        <v>636</v>
      </c>
      <c r="W536" s="81" t="n">
        <v>199</v>
      </c>
      <c r="X536" s="81" t="n">
        <v>339</v>
      </c>
      <c r="Y536" s="81" t="n">
        <v>376</v>
      </c>
      <c r="Z536" s="81" t="n">
        <v>848</v>
      </c>
      <c r="AA536" s="81" t="n">
        <v>747</v>
      </c>
      <c r="AB536" s="81" t="n">
        <v>537</v>
      </c>
      <c r="AC536" s="81" t="n">
        <v>366</v>
      </c>
      <c r="AD536" s="81" t="n">
        <v>131</v>
      </c>
      <c r="AE536" s="81" t="n">
        <v>227</v>
      </c>
      <c r="AF536" s="81" t="n">
        <v>599</v>
      </c>
      <c r="AG536" s="81" t="n">
        <v>899</v>
      </c>
      <c r="AH536" s="81" t="n">
        <v>730</v>
      </c>
      <c r="AI536" s="81" t="n">
        <v>760</v>
      </c>
      <c r="AJ536" s="81" t="n">
        <v>1267</v>
      </c>
      <c r="AK536" s="81" t="n">
        <v>1071</v>
      </c>
      <c r="AL536" s="81" t="n">
        <v>1053</v>
      </c>
      <c r="AM536" s="81" t="n">
        <v>1381</v>
      </c>
      <c r="AN536" s="81" t="n">
        <v>2210</v>
      </c>
      <c r="AO536" s="81" t="n">
        <v>1895</v>
      </c>
      <c r="AP536" s="81" t="n">
        <v>2943</v>
      </c>
      <c r="AQ536" s="81" t="n">
        <v>3104</v>
      </c>
      <c r="AR536" s="81" t="n">
        <v>4644</v>
      </c>
      <c r="AS536" s="81" t="n">
        <v>3224</v>
      </c>
      <c r="AT536" s="81" t="n">
        <v>2857</v>
      </c>
      <c r="AU536" s="81" t="n">
        <v>3260</v>
      </c>
      <c r="AV536" s="81" t="n">
        <v>3981</v>
      </c>
      <c r="AW536" s="81" t="n">
        <v>2347</v>
      </c>
      <c r="AX536" s="81" t="n">
        <v>2991</v>
      </c>
      <c r="AY536" s="81" t="n">
        <v>1598</v>
      </c>
      <c r="AZ536" s="81" t="n">
        <v>402</v>
      </c>
      <c r="BA536" s="81" t="n">
        <v>511</v>
      </c>
      <c r="BB536" s="81" t="n">
        <v>649</v>
      </c>
      <c r="BC536" s="81" t="n">
        <v>513</v>
      </c>
      <c r="BD536" s="81" t="n">
        <v>0</v>
      </c>
      <c r="BE536" s="81" t="n">
        <v>0</v>
      </c>
      <c r="BF536" s="81" t="n">
        <v>0</v>
      </c>
      <c r="BG536" s="81" t="n">
        <v>0</v>
      </c>
      <c r="BH536" s="81" t="n">
        <v>0</v>
      </c>
      <c r="BI536" s="81" t="n">
        <v>0</v>
      </c>
      <c r="BJ536" s="81" t="n"/>
      <c r="BK536" s="81" t="n"/>
      <c r="BO536" s="81" t="n">
        <v>0</v>
      </c>
      <c r="BP536" s="81" t="n">
        <v>0</v>
      </c>
      <c r="BQ536" s="81" t="n">
        <v>516</v>
      </c>
      <c r="BR536" s="81" t="n">
        <v>3333</v>
      </c>
      <c r="BS536" s="81" t="n">
        <v>3563</v>
      </c>
      <c r="BT536" s="81" t="n">
        <v>1909</v>
      </c>
      <c r="BU536" s="81" t="n">
        <v>2310</v>
      </c>
      <c r="BV536" s="81" t="n">
        <v>1261</v>
      </c>
      <c r="BW536" s="81" t="n">
        <v>2988</v>
      </c>
      <c r="BX536" s="81" t="n">
        <v>4772</v>
      </c>
      <c r="BY536" s="64">
        <f>+SUM(AN536:AQ536)</f>
        <v/>
      </c>
      <c r="BZ536" s="64">
        <f>+SUM(AR536:AU536)</f>
        <v/>
      </c>
      <c r="CA536" s="64">
        <f>+SUM(AV536:AY536)</f>
        <v/>
      </c>
      <c r="CB536" s="64">
        <f>+SUM(AZ536:BC536)</f>
        <v/>
      </c>
      <c r="CC536" s="64">
        <f>+SUM(BD536:BG536)</f>
        <v/>
      </c>
      <c r="CD536" s="64" t="n"/>
    </row>
    <row r="537">
      <c r="B537" t="inlineStr">
        <is>
          <t>Purchases of equity investments</t>
        </is>
      </c>
      <c r="H537" s="81" t="n"/>
      <c r="I537" s="81" t="n"/>
      <c r="J537" s="81" t="n"/>
      <c r="K537" s="81" t="n"/>
      <c r="L537" s="81" t="n"/>
      <c r="M537" s="81" t="n"/>
      <c r="N537" s="81" t="n"/>
      <c r="O537" s="81" t="n"/>
      <c r="P537" s="81" t="n"/>
      <c r="Q537" s="81" t="n"/>
      <c r="R537" s="81" t="n"/>
      <c r="S537" s="81" t="n"/>
      <c r="T537" s="81" t="n"/>
      <c r="U537" s="81" t="n"/>
      <c r="V537" s="81" t="n"/>
      <c r="W537" s="81" t="n"/>
      <c r="X537" s="81" t="n"/>
      <c r="Y537" s="81" t="n"/>
      <c r="Z537" s="81" t="n"/>
      <c r="AA537" s="81" t="n"/>
      <c r="AB537" s="81" t="n"/>
      <c r="AC537" s="81" t="n"/>
      <c r="AD537" s="81" t="n"/>
      <c r="AE537" s="81" t="n"/>
      <c r="AF537" s="81" t="n">
        <v>0</v>
      </c>
      <c r="AG537" s="81" t="n">
        <v>0</v>
      </c>
      <c r="AH537" s="81" t="n">
        <v>0</v>
      </c>
      <c r="AI537" s="81" t="n">
        <v>0</v>
      </c>
      <c r="AJ537" s="81" t="n">
        <v>0</v>
      </c>
      <c r="AK537" s="81" t="n">
        <v>0</v>
      </c>
      <c r="AL537" s="81" t="n">
        <v>0</v>
      </c>
      <c r="AM537" s="81" t="n">
        <v>0</v>
      </c>
      <c r="AN537" s="81" t="n">
        <v>0</v>
      </c>
      <c r="AO537" s="81" t="n">
        <v>0</v>
      </c>
      <c r="AP537" s="81" t="n">
        <v>0</v>
      </c>
      <c r="AQ537" s="81" t="n">
        <v>0</v>
      </c>
      <c r="AR537" s="81" t="n">
        <v>0</v>
      </c>
      <c r="AS537" s="81" t="n">
        <v>0</v>
      </c>
      <c r="AT537" s="81" t="n">
        <v>-6020</v>
      </c>
      <c r="AU537" s="81" t="n">
        <v>-59</v>
      </c>
      <c r="AV537" s="81" t="n">
        <v>0</v>
      </c>
      <c r="AW537" s="81" t="n">
        <v>0</v>
      </c>
      <c r="AX537" s="81" t="n">
        <v>-27</v>
      </c>
      <c r="AY537" s="81" t="n">
        <v>-2</v>
      </c>
      <c r="AZ537" s="81" t="n">
        <v>0</v>
      </c>
      <c r="BA537" s="81" t="n">
        <v>0</v>
      </c>
      <c r="BB537" s="81" t="n">
        <v>0</v>
      </c>
      <c r="BC537" s="81" t="n">
        <v>0</v>
      </c>
      <c r="BD537" s="81" t="n">
        <v>0</v>
      </c>
      <c r="BE537" s="81" t="n">
        <v>0</v>
      </c>
      <c r="BF537" s="81" t="n">
        <v>0</v>
      </c>
      <c r="BG537" s="81" t="n">
        <v>0</v>
      </c>
      <c r="BH537" s="81" t="n">
        <v>0</v>
      </c>
      <c r="BI537" s="81" t="n">
        <v>0</v>
      </c>
      <c r="BJ537" s="81" t="n"/>
      <c r="BK537" s="81" t="n"/>
      <c r="BO537" s="81" t="n">
        <v>0</v>
      </c>
      <c r="BP537" s="81" t="n">
        <v>0</v>
      </c>
      <c r="BQ537" s="81" t="n">
        <v>0</v>
      </c>
      <c r="BR537" s="81" t="n">
        <v>0</v>
      </c>
      <c r="BS537" s="81" t="n">
        <v>0</v>
      </c>
      <c r="BT537" s="81" t="n">
        <v>0</v>
      </c>
      <c r="BU537" s="81" t="n">
        <v>0</v>
      </c>
      <c r="BV537" s="81" t="n">
        <v>0</v>
      </c>
      <c r="BW537" s="81" t="n">
        <v>0</v>
      </c>
      <c r="BX537" s="81" t="n">
        <v>0</v>
      </c>
      <c r="BY537" s="64">
        <f>+SUM(AN537:AQ537)</f>
        <v/>
      </c>
      <c r="BZ537" s="64">
        <f>+SUM(AR537:AU537)</f>
        <v/>
      </c>
      <c r="CA537" s="64">
        <f>+SUM(AV537:AY537)</f>
        <v/>
      </c>
      <c r="CB537" s="64">
        <f>+SUM(AZ537:BC537)</f>
        <v/>
      </c>
      <c r="CC537" s="64">
        <f>+SUM(BD537:BG537)</f>
        <v/>
      </c>
      <c r="CD537" s="64" t="n"/>
    </row>
    <row r="538">
      <c r="B538" t="inlineStr">
        <is>
          <t>Acquisitions of businesses, net of cash acquired, and purchases of intangible assets</t>
        </is>
      </c>
      <c r="H538" s="81" t="n">
        <v>-1</v>
      </c>
      <c r="I538" s="81" t="n">
        <v>-3</v>
      </c>
      <c r="J538" s="81" t="n">
        <v>-1</v>
      </c>
      <c r="K538" s="81" t="n">
        <v>-19</v>
      </c>
      <c r="L538" s="81" t="n">
        <v>-25</v>
      </c>
      <c r="M538" s="81" t="n">
        <v>-550</v>
      </c>
      <c r="N538" s="81" t="n">
        <v>-336</v>
      </c>
      <c r="O538" s="81" t="n">
        <v>0</v>
      </c>
      <c r="P538" s="81" t="n">
        <v>-99</v>
      </c>
      <c r="Q538" s="81" t="n">
        <v>-122</v>
      </c>
      <c r="R538" s="81" t="n">
        <v>-16</v>
      </c>
      <c r="S538" s="81" t="n">
        <v>-131</v>
      </c>
      <c r="T538" s="81" t="n">
        <v>0</v>
      </c>
      <c r="U538" s="81" t="n">
        <v>-19</v>
      </c>
      <c r="V538" s="81" t="n">
        <v>-735</v>
      </c>
      <c r="W538" s="81" t="n">
        <v>-4221</v>
      </c>
      <c r="X538" s="81" t="n">
        <v>-257</v>
      </c>
      <c r="Y538" s="81" t="n">
        <v>-25</v>
      </c>
      <c r="Z538" s="81" t="n">
        <v>-27</v>
      </c>
      <c r="AA538" s="81" t="n">
        <v>-4</v>
      </c>
      <c r="AB538" s="81" t="n">
        <v>-1</v>
      </c>
      <c r="AC538" s="81" t="n">
        <v>-19</v>
      </c>
      <c r="AD538" s="81" t="n">
        <v>-61</v>
      </c>
      <c r="AE538" s="81" t="n">
        <v>-42</v>
      </c>
      <c r="AF538" s="81" t="n">
        <v>0</v>
      </c>
      <c r="AG538" s="81" t="n">
        <v>-8</v>
      </c>
      <c r="AH538" s="81" t="n">
        <v>-98</v>
      </c>
      <c r="AI538" s="81" t="n">
        <v>-16</v>
      </c>
      <c r="AJ538" s="81" t="n">
        <v>-49</v>
      </c>
      <c r="AK538" s="81" t="n">
        <v>-16</v>
      </c>
      <c r="AL538" s="81" t="n">
        <v>-72</v>
      </c>
      <c r="AM538" s="81" t="n">
        <v>0</v>
      </c>
      <c r="AN538" s="81" t="n">
        <v>0</v>
      </c>
      <c r="AO538" s="81" t="n">
        <v>0</v>
      </c>
      <c r="AP538" s="81" t="n">
        <v>0</v>
      </c>
      <c r="AQ538" s="81" t="n">
        <v>-445</v>
      </c>
      <c r="AR538" s="81" t="n">
        <v>-33</v>
      </c>
      <c r="AS538" s="81" t="n">
        <v>-339</v>
      </c>
      <c r="AT538" s="81" t="n">
        <v>-12</v>
      </c>
      <c r="AU538" s="81" t="n">
        <v>-5</v>
      </c>
      <c r="AV538" s="81" t="n">
        <v>0</v>
      </c>
      <c r="AW538" s="81" t="n">
        <v>-259</v>
      </c>
      <c r="AX538" s="81" t="n">
        <v>-71</v>
      </c>
      <c r="AY538" s="81" t="n">
        <v>-521</v>
      </c>
      <c r="AZ538" s="81" t="n">
        <v>-853</v>
      </c>
      <c r="BA538" s="81" t="n">
        <v>-363</v>
      </c>
      <c r="BB538" s="81" t="n">
        <v>-34</v>
      </c>
      <c r="BC538" s="81" t="n">
        <v>-62</v>
      </c>
      <c r="BD538" s="81" t="n">
        <v>-444</v>
      </c>
      <c r="BE538" s="81" t="n">
        <v>-83</v>
      </c>
      <c r="BF538" s="81" t="n">
        <v>-38</v>
      </c>
      <c r="BG538" s="81" t="n">
        <v>-64</v>
      </c>
      <c r="BH538" s="81" t="n">
        <v>-72</v>
      </c>
      <c r="BI538" s="81" t="n">
        <v>-57</v>
      </c>
      <c r="BJ538" s="81" t="n"/>
      <c r="BK538" s="81" t="n"/>
      <c r="BO538" s="81" t="n">
        <v>3</v>
      </c>
      <c r="BP538" s="81" t="n">
        <v>-22</v>
      </c>
      <c r="BQ538" s="81" t="n">
        <v>-24</v>
      </c>
      <c r="BR538" s="81" t="n">
        <v>-911</v>
      </c>
      <c r="BS538" s="81" t="n">
        <v>-368</v>
      </c>
      <c r="BT538" s="81" t="n">
        <v>-4975</v>
      </c>
      <c r="BU538" s="81" t="n">
        <v>-313</v>
      </c>
      <c r="BV538" s="81" t="n">
        <v>-123</v>
      </c>
      <c r="BW538" s="81" t="n">
        <v>-122</v>
      </c>
      <c r="BX538" s="81" t="n">
        <v>-137</v>
      </c>
      <c r="BY538" s="64">
        <f>+SUM(AN538:AQ538)</f>
        <v/>
      </c>
      <c r="BZ538" s="64">
        <f>+SUM(AR538:AU538)</f>
        <v/>
      </c>
      <c r="CA538" s="64">
        <f>+SUM(AV538:AY538)</f>
        <v/>
      </c>
      <c r="CB538" s="64">
        <f>+SUM(AZ538:BC538)</f>
        <v/>
      </c>
      <c r="CC538" s="64">
        <f>+SUM(BD538:BG538)</f>
        <v/>
      </c>
      <c r="CD538" s="64" t="n"/>
    </row>
    <row r="539">
      <c r="B539" t="inlineStr">
        <is>
          <t>Change in restricted cash and deposits</t>
        </is>
      </c>
      <c r="H539" s="81" t="n">
        <v>1</v>
      </c>
      <c r="I539" s="81" t="n">
        <v>-4</v>
      </c>
      <c r="J539" s="81" t="n">
        <v>8</v>
      </c>
      <c r="K539" s="81" t="n">
        <v>1</v>
      </c>
      <c r="L539" s="81" t="n">
        <v>-1</v>
      </c>
      <c r="M539" s="81" t="n">
        <v>-2</v>
      </c>
      <c r="N539" s="81" t="n">
        <v>1</v>
      </c>
      <c r="O539" s="81" t="n">
        <v>0</v>
      </c>
      <c r="P539" s="81" t="n">
        <v>0</v>
      </c>
      <c r="Q539" s="81" t="n">
        <v>3</v>
      </c>
      <c r="R539" s="81" t="n">
        <v>1</v>
      </c>
      <c r="S539" s="81" t="n">
        <v>-15</v>
      </c>
      <c r="T539" s="81" t="n">
        <v>0</v>
      </c>
      <c r="U539" s="81" t="n">
        <v>-2</v>
      </c>
      <c r="V539" s="81" t="n">
        <v>-111</v>
      </c>
      <c r="W539" s="81" t="n">
        <v>-235</v>
      </c>
      <c r="X539" s="81" t="n">
        <v>23</v>
      </c>
      <c r="Y539" s="81" t="n">
        <v>21</v>
      </c>
      <c r="Z539" s="81" t="n">
        <v>33</v>
      </c>
      <c r="AA539" s="81" t="n">
        <v>25</v>
      </c>
      <c r="AB539" s="81" t="n">
        <v>33</v>
      </c>
      <c r="AC539" s="81" t="n">
        <v>41</v>
      </c>
      <c r="AD539" s="81" t="n">
        <v>8</v>
      </c>
      <c r="AE539" s="81" t="n">
        <v>-21</v>
      </c>
      <c r="AF539" s="81" t="n">
        <v>11</v>
      </c>
      <c r="AG539" s="81" t="n">
        <v>22</v>
      </c>
      <c r="AH539" s="81" t="n">
        <v>31</v>
      </c>
      <c r="AI539" s="81" t="n">
        <v>3</v>
      </c>
      <c r="AJ539" s="81" t="n">
        <v>0</v>
      </c>
      <c r="AK539" s="81" t="n">
        <v>0</v>
      </c>
      <c r="AL539" s="81" t="n">
        <v>0</v>
      </c>
      <c r="AM539" s="81" t="n">
        <v>0</v>
      </c>
      <c r="AN539" s="81" t="n">
        <v>0</v>
      </c>
      <c r="AO539" s="81" t="n">
        <v>0</v>
      </c>
      <c r="AP539" s="81" t="n">
        <v>0</v>
      </c>
      <c r="AQ539" s="81" t="n">
        <v>0</v>
      </c>
      <c r="AR539" s="81" t="n">
        <v>0</v>
      </c>
      <c r="AS539" s="81" t="n">
        <v>0</v>
      </c>
      <c r="AT539" s="81" t="n">
        <v>0</v>
      </c>
      <c r="AU539" s="81" t="n">
        <v>0</v>
      </c>
      <c r="AV539" s="81" t="n">
        <v>0</v>
      </c>
      <c r="AW539" s="81" t="n">
        <v>0</v>
      </c>
      <c r="AX539" s="81" t="n">
        <v>0</v>
      </c>
      <c r="AY539" s="81" t="n">
        <v>0</v>
      </c>
      <c r="AZ539" s="81" t="n">
        <v>0</v>
      </c>
      <c r="BA539" s="81" t="n">
        <v>0</v>
      </c>
      <c r="BB539" s="81" t="n">
        <v>0</v>
      </c>
      <c r="BC539" s="81" t="n">
        <v>0</v>
      </c>
      <c r="BD539" s="81" t="n">
        <v>0</v>
      </c>
      <c r="BE539" s="81" t="n">
        <v>0</v>
      </c>
      <c r="BF539" s="81" t="n">
        <v>0</v>
      </c>
      <c r="BG539" s="81" t="n">
        <v>0</v>
      </c>
      <c r="BH539" s="81" t="n">
        <v>0</v>
      </c>
      <c r="BI539" s="81" t="n">
        <v>0</v>
      </c>
      <c r="BJ539" s="81" t="n"/>
      <c r="BK539" s="81" t="n"/>
      <c r="BO539" s="81" t="n">
        <v>-32</v>
      </c>
      <c r="BP539" s="81" t="n">
        <v>-9</v>
      </c>
      <c r="BQ539" s="81" t="n">
        <v>6</v>
      </c>
      <c r="BR539" s="81" t="n">
        <v>-2</v>
      </c>
      <c r="BS539" s="81" t="n">
        <v>-11</v>
      </c>
      <c r="BT539" s="81" t="n">
        <v>-348</v>
      </c>
      <c r="BU539" s="81" t="n">
        <v>102</v>
      </c>
      <c r="BV539" s="81" t="n">
        <v>61</v>
      </c>
      <c r="BW539" s="81" t="n">
        <v>67</v>
      </c>
      <c r="BX539" s="81" t="n">
        <v>0</v>
      </c>
      <c r="BY539" s="64">
        <f>+SUM(AN539:AQ539)</f>
        <v/>
      </c>
      <c r="BZ539" s="64">
        <f>+SUM(AR539:AU539)</f>
        <v/>
      </c>
      <c r="CA539" s="64">
        <f>+SUM(AV539:AY539)</f>
        <v/>
      </c>
      <c r="CB539" s="64">
        <f>+SUM(AZ539:BC539)</f>
        <v/>
      </c>
      <c r="CC539" s="64">
        <f>+SUM(BD539:BG539)</f>
        <v/>
      </c>
      <c r="CD539" s="64" t="n"/>
    </row>
    <row r="540" ht="13.5" customHeight="1">
      <c r="B540" t="inlineStr">
        <is>
          <t>Other</t>
        </is>
      </c>
      <c r="H540" s="82" t="n">
        <v>0</v>
      </c>
      <c r="I540" s="82" t="n">
        <v>-1</v>
      </c>
      <c r="J540" s="82" t="n">
        <v>-1</v>
      </c>
      <c r="K540" s="82" t="n">
        <v>-1</v>
      </c>
      <c r="L540" s="82" t="n">
        <v>-1</v>
      </c>
      <c r="M540" s="82" t="n">
        <v>-2</v>
      </c>
      <c r="N540" s="82" t="n">
        <v>0</v>
      </c>
      <c r="O540" s="82" t="n">
        <v>1</v>
      </c>
      <c r="P540" s="82" t="n">
        <v>6</v>
      </c>
      <c r="Q540" s="82" t="n">
        <v>-6</v>
      </c>
      <c r="R540" s="82" t="n">
        <v>-1</v>
      </c>
      <c r="S540" s="82" t="n">
        <v>0</v>
      </c>
      <c r="T540" s="82" t="n">
        <v>-1</v>
      </c>
      <c r="U540" s="82" t="n">
        <v>0</v>
      </c>
      <c r="V540" s="82" t="n">
        <v>-1</v>
      </c>
      <c r="W540" s="82" t="n">
        <v>0</v>
      </c>
      <c r="X540" s="82" t="n">
        <v>0</v>
      </c>
      <c r="Y540" s="82" t="n">
        <v>0</v>
      </c>
      <c r="Z540" s="82" t="n">
        <v>0</v>
      </c>
      <c r="AA540" s="82" t="n">
        <v>0</v>
      </c>
      <c r="AB540" s="82" t="n">
        <v>0</v>
      </c>
      <c r="AC540" s="82" t="n">
        <v>0</v>
      </c>
      <c r="AD540" s="82" t="n">
        <v>0</v>
      </c>
      <c r="AE540" s="82" t="n">
        <v>0</v>
      </c>
      <c r="AF540" s="82" t="n">
        <v>0</v>
      </c>
      <c r="AG540" s="82" t="n">
        <v>0</v>
      </c>
      <c r="AH540" s="82" t="n">
        <v>0</v>
      </c>
      <c r="AI540" s="82" t="n">
        <v>0</v>
      </c>
      <c r="AJ540" s="82" t="n">
        <v>-1</v>
      </c>
      <c r="AK540" s="82" t="n">
        <v>0</v>
      </c>
      <c r="AL540" s="82" t="n">
        <v>-3</v>
      </c>
      <c r="AM540" s="82" t="n">
        <v>-21</v>
      </c>
      <c r="AN540" s="82" t="n">
        <v>-50</v>
      </c>
      <c r="AO540" s="82" t="n">
        <v>-64</v>
      </c>
      <c r="AP540" s="82" t="n">
        <v>-10</v>
      </c>
      <c r="AQ540" s="82" t="n">
        <v>0</v>
      </c>
      <c r="AR540" s="82" t="n">
        <v>-42</v>
      </c>
      <c r="AS540" s="82" t="n">
        <v>-245</v>
      </c>
      <c r="AT540" s="82" t="n">
        <v>-3</v>
      </c>
      <c r="AU540" s="82" t="n">
        <v>-27</v>
      </c>
      <c r="AV540" s="82" t="n">
        <v>-2</v>
      </c>
      <c r="AW540" s="82" t="n">
        <v>-61</v>
      </c>
      <c r="AX540" s="82" t="n">
        <v>-117</v>
      </c>
      <c r="AY540" s="82" t="n">
        <v>-123</v>
      </c>
      <c r="AZ540" s="82" t="n">
        <v>-10</v>
      </c>
      <c r="BA540" s="82" t="n">
        <v>-7</v>
      </c>
      <c r="BB540" s="82" t="n">
        <v>16</v>
      </c>
      <c r="BC540" s="82" t="n">
        <v>-3</v>
      </c>
      <c r="BD540" s="82" t="n">
        <v>75</v>
      </c>
      <c r="BE540" s="82" t="n">
        <v>-85</v>
      </c>
      <c r="BF540" s="82" t="n">
        <v>-10</v>
      </c>
      <c r="BG540" s="82" t="n">
        <v>-4</v>
      </c>
      <c r="BH540" s="82" t="n">
        <v>0</v>
      </c>
      <c r="BI540" s="82" t="n">
        <v>-12</v>
      </c>
      <c r="BJ540" s="82" t="n"/>
      <c r="BK540" s="82" t="n"/>
      <c r="BO540" s="82" t="n">
        <v>0</v>
      </c>
      <c r="BP540" s="82" t="n">
        <v>0</v>
      </c>
      <c r="BQ540" s="82" t="n">
        <v>-3</v>
      </c>
      <c r="BR540" s="82" t="n">
        <v>-2</v>
      </c>
      <c r="BS540" s="82" t="n">
        <v>-1</v>
      </c>
      <c r="BT540" s="82" t="n">
        <v>-2</v>
      </c>
      <c r="BU540" s="82" t="n">
        <v>0</v>
      </c>
      <c r="BV540" s="82" t="n">
        <v>0</v>
      </c>
      <c r="BW540" s="82" t="n">
        <v>0</v>
      </c>
      <c r="BX540" s="82" t="n">
        <v>-25</v>
      </c>
      <c r="BY540" s="65">
        <f>+SUM(AN540:AQ540)</f>
        <v/>
      </c>
      <c r="BZ540" s="65">
        <f>+SUM(AR540:AU540)</f>
        <v/>
      </c>
      <c r="CA540" s="65">
        <f>+SUM(AV540:AY540)</f>
        <v/>
      </c>
      <c r="CB540" s="65">
        <f>+SUM(AZ540:BC540)</f>
        <v/>
      </c>
      <c r="CC540" s="65">
        <f>+SUM(BD540:BG540)</f>
        <v/>
      </c>
      <c r="CD540" s="65" t="n"/>
    </row>
    <row r="541" customFormat="1" s="44">
      <c r="B541" s="110" t="inlineStr">
        <is>
          <t>Net cash used in investing activities</t>
        </is>
      </c>
      <c r="H541" s="111">
        <f>SUM(H533:H540)</f>
        <v/>
      </c>
      <c r="I541" s="111">
        <f>SUM(I533:I540)</f>
        <v/>
      </c>
      <c r="J541" s="111">
        <f>SUM(J533:J540)</f>
        <v/>
      </c>
      <c r="K541" s="111">
        <f>SUM(K533:K540)</f>
        <v/>
      </c>
      <c r="L541" s="111">
        <f>SUM(L533:L540)</f>
        <v/>
      </c>
      <c r="M541" s="111">
        <f>SUM(M533:M540)</f>
        <v/>
      </c>
      <c r="N541" s="111">
        <f>SUM(N533:N540)</f>
        <v/>
      </c>
      <c r="O541" s="111">
        <f>SUM(O533:O540)</f>
        <v/>
      </c>
      <c r="P541" s="111">
        <f>SUM(P533:P540)</f>
        <v/>
      </c>
      <c r="Q541" s="111">
        <f>SUM(Q533:Q540)</f>
        <v/>
      </c>
      <c r="R541" s="111">
        <f>SUM(R533:R540)</f>
        <v/>
      </c>
      <c r="S541" s="111">
        <f>SUM(S533:S540)</f>
        <v/>
      </c>
      <c r="T541" s="111">
        <f>SUM(T533:T540)</f>
        <v/>
      </c>
      <c r="U541" s="111">
        <f>SUM(U533:U540)</f>
        <v/>
      </c>
      <c r="V541" s="111">
        <f>SUM(V533:V540)</f>
        <v/>
      </c>
      <c r="W541" s="111">
        <f>SUM(W533:W540)</f>
        <v/>
      </c>
      <c r="X541" s="111">
        <f>SUM(X533:X540)</f>
        <v/>
      </c>
      <c r="Y541" s="111">
        <f>SUM(Y533:Y540)</f>
        <v/>
      </c>
      <c r="Z541" s="111">
        <f>SUM(Z533:Z540)</f>
        <v/>
      </c>
      <c r="AA541" s="111">
        <f>SUM(AA533:AA540)</f>
        <v/>
      </c>
      <c r="AB541" s="111">
        <f>SUM(AB533:AB540)</f>
        <v/>
      </c>
      <c r="AC541" s="111">
        <f>SUM(AC533:AC540)</f>
        <v/>
      </c>
      <c r="AD541" s="111">
        <f>SUM(AD533:AD540)</f>
        <v/>
      </c>
      <c r="AE541" s="111">
        <f>SUM(AE533:AE540)</f>
        <v/>
      </c>
      <c r="AF541" s="111">
        <f>SUM(AF533:AF540)</f>
        <v/>
      </c>
      <c r="AG541" s="111">
        <f>SUM(AG533:AG540)</f>
        <v/>
      </c>
      <c r="AH541" s="111">
        <f>SUM(AH533:AH540)</f>
        <v/>
      </c>
      <c r="AI541" s="111">
        <f>SUM(AI533:AI540)</f>
        <v/>
      </c>
      <c r="AJ541" s="111">
        <f>SUM(AJ533:AJ540)</f>
        <v/>
      </c>
      <c r="AK541" s="111">
        <f>SUM(AK533:AK540)</f>
        <v/>
      </c>
      <c r="AL541" s="111">
        <f>SUM(AL533:AL540)</f>
        <v/>
      </c>
      <c r="AM541" s="111">
        <f>SUM(AM533:AM540)</f>
        <v/>
      </c>
      <c r="AN541" s="111">
        <f>SUM(AN533:AN540)</f>
        <v/>
      </c>
      <c r="AO541" s="111">
        <f>SUM(AO533:AO540)</f>
        <v/>
      </c>
      <c r="AP541" s="111">
        <f>SUM(AP533:AP540)</f>
        <v/>
      </c>
      <c r="AQ541" s="111">
        <f>SUM(AQ533:AQ540)</f>
        <v/>
      </c>
      <c r="AR541" s="111">
        <f>SUM(AR533:AR540)</f>
        <v/>
      </c>
      <c r="AS541" s="111">
        <f>SUM(AS533:AS540)</f>
        <v/>
      </c>
      <c r="AT541" s="111">
        <f>SUM(AT533:AT540)</f>
        <v/>
      </c>
      <c r="AU541" s="111">
        <f>SUM(AU533:AU540)</f>
        <v/>
      </c>
      <c r="AV541" s="111">
        <f>SUM(AV533:AV540)</f>
        <v/>
      </c>
      <c r="AW541" s="111">
        <f>SUM(AW533:AW540)</f>
        <v/>
      </c>
      <c r="AX541" s="111">
        <f>SUM(AX533:AX540)</f>
        <v/>
      </c>
      <c r="AY541" s="111">
        <f>SUM(AY533:AY540)</f>
        <v/>
      </c>
      <c r="AZ541" s="111">
        <f>SUM(AZ533:AZ540)</f>
        <v/>
      </c>
      <c r="BA541" s="111">
        <f>SUM(BA533:BA540)</f>
        <v/>
      </c>
      <c r="BB541" s="111">
        <f>SUM(BB533:BB540)</f>
        <v/>
      </c>
      <c r="BC541" s="111">
        <f>SUM(BC533:BC540)</f>
        <v/>
      </c>
      <c r="BD541" s="111">
        <f>SUM(BD533:BD540)</f>
        <v/>
      </c>
      <c r="BE541" s="111">
        <f>SUM(BE533:BE540)</f>
        <v/>
      </c>
      <c r="BF541" s="111">
        <f>SUM(BF533:BF540)</f>
        <v/>
      </c>
      <c r="BG541" s="111">
        <f>SUM(BG533:BG540)</f>
        <v/>
      </c>
      <c r="BH541" s="111">
        <f>SUM(BH533:BH540)</f>
        <v/>
      </c>
      <c r="BI541" s="111">
        <f>SUM(BI533:BI540)</f>
        <v/>
      </c>
      <c r="BJ541" s="111" t="n"/>
      <c r="BK541" s="111" t="n"/>
      <c r="BO541" s="111">
        <f>SUM(BO533:BO540)</f>
        <v/>
      </c>
      <c r="BP541" s="111">
        <f>SUM(BP533:BP540)</f>
        <v/>
      </c>
      <c r="BQ541" s="111">
        <f>SUM(BQ533:BQ540)</f>
        <v/>
      </c>
      <c r="BR541" s="111">
        <f>SUM(BR533:BR540)</f>
        <v/>
      </c>
      <c r="BS541" s="111">
        <f>SUM(BS533:BS540)</f>
        <v/>
      </c>
      <c r="BT541" s="111">
        <f>SUM(BT533:BT540)</f>
        <v/>
      </c>
      <c r="BU541" s="111">
        <f>SUM(BU533:BU540)</f>
        <v/>
      </c>
      <c r="BV541" s="111">
        <f>SUM(BV533:BV540)</f>
        <v/>
      </c>
      <c r="BW541" s="111">
        <f>SUM(BW533:BW540)</f>
        <v/>
      </c>
      <c r="BX541" s="111">
        <f>SUM(BX533:BX540)</f>
        <v/>
      </c>
      <c r="BY541" s="111">
        <f>+SUM(AN541:AQ541)</f>
        <v/>
      </c>
      <c r="BZ541" s="111">
        <f>+SUM(AR541:AU541)</f>
        <v/>
      </c>
      <c r="CA541" s="111">
        <f>+SUM(AV541:AY541)</f>
        <v/>
      </c>
      <c r="CB541" s="111">
        <f>+SUM(AZ541:BC541)</f>
        <v/>
      </c>
      <c r="CC541" s="111">
        <f>+SUM(BD541:BG541)</f>
        <v/>
      </c>
      <c r="CD541" s="111" t="n"/>
    </row>
    <row r="543">
      <c r="B543" t="inlineStr">
        <is>
          <t>Taxes paid related to net share settlement of equity awards</t>
        </is>
      </c>
      <c r="H543" s="81" t="n">
        <v>0</v>
      </c>
      <c r="I543" s="81" t="n">
        <v>0</v>
      </c>
      <c r="J543" s="81" t="n">
        <v>0</v>
      </c>
      <c r="K543" s="81" t="n">
        <v>0</v>
      </c>
      <c r="L543" s="81" t="n">
        <v>0</v>
      </c>
      <c r="M543" s="81" t="n">
        <v>0</v>
      </c>
      <c r="N543" s="81" t="n">
        <v>0</v>
      </c>
      <c r="O543" s="81" t="n">
        <v>-2862</v>
      </c>
      <c r="P543" s="81" t="n">
        <v>-405</v>
      </c>
      <c r="Q543" s="81" t="n">
        <v>-153</v>
      </c>
      <c r="R543" s="81" t="n">
        <v>-148</v>
      </c>
      <c r="S543" s="81" t="n">
        <v>-183</v>
      </c>
      <c r="T543" s="81" t="n">
        <v>-3</v>
      </c>
      <c r="U543" s="81" t="n">
        <v>0</v>
      </c>
      <c r="V543" s="81" t="n">
        <v>0</v>
      </c>
      <c r="W543" s="81" t="n">
        <v>3</v>
      </c>
      <c r="X543" s="81" t="n">
        <v>0</v>
      </c>
      <c r="Y543" s="81" t="n">
        <v>0</v>
      </c>
      <c r="Z543" s="81" t="n">
        <v>0</v>
      </c>
      <c r="AA543" s="81" t="n">
        <v>-20</v>
      </c>
      <c r="AB543" s="81" t="n">
        <v>0</v>
      </c>
      <c r="AC543" s="81" t="n">
        <v>0</v>
      </c>
      <c r="AD543" s="81" t="n">
        <v>-6</v>
      </c>
      <c r="AE543" s="81" t="n">
        <v>0</v>
      </c>
      <c r="AF543" s="81" t="n">
        <v>-771</v>
      </c>
      <c r="AG543" s="81" t="n">
        <v>-724</v>
      </c>
      <c r="AH543" s="81" t="n">
        <v>-865</v>
      </c>
      <c r="AI543" s="81" t="n">
        <v>-886</v>
      </c>
      <c r="AJ543" s="81" t="n">
        <v>-832</v>
      </c>
      <c r="AK543" s="81" t="n">
        <v>-927</v>
      </c>
      <c r="AL543" s="81" t="n">
        <v>-905</v>
      </c>
      <c r="AM543" s="81" t="n">
        <v>-545</v>
      </c>
      <c r="AN543" s="81" t="n">
        <v>-512</v>
      </c>
      <c r="AO543" s="81" t="n">
        <v>-606</v>
      </c>
      <c r="AP543" s="81" t="n">
        <v>-591</v>
      </c>
      <c r="AQ543" s="81" t="n">
        <v>-627</v>
      </c>
      <c r="AR543" s="81" t="n">
        <v>-690</v>
      </c>
      <c r="AS543" s="81" t="n">
        <v>-753</v>
      </c>
      <c r="AT543" s="81" t="n">
        <v>-1000</v>
      </c>
      <c r="AU543" s="81" t="n">
        <v>-1121</v>
      </c>
      <c r="AV543" s="81" t="n">
        <v>-1077</v>
      </c>
      <c r="AW543" s="81" t="n">
        <v>-1354</v>
      </c>
      <c r="AX543" s="81" t="n">
        <v>-1576</v>
      </c>
      <c r="AY543" s="81" t="n">
        <v>-1507</v>
      </c>
      <c r="AZ543" s="81" t="n">
        <v>-925</v>
      </c>
      <c r="BA543" s="81" t="n">
        <v>-1002</v>
      </c>
      <c r="BB543" s="81" t="n">
        <v>-1011</v>
      </c>
      <c r="BC543" s="81" t="n">
        <v>-656</v>
      </c>
      <c r="BD543" s="81" t="n">
        <v>-1009</v>
      </c>
      <c r="BE543" s="81" t="n">
        <v>-1692</v>
      </c>
      <c r="BF543" s="81" t="n">
        <v>-2087</v>
      </c>
      <c r="BG543" s="81" t="n">
        <v>-2223</v>
      </c>
      <c r="BH543" s="81" t="n">
        <v>-3162</v>
      </c>
      <c r="BI543" s="81" t="n">
        <v>-3208</v>
      </c>
      <c r="BJ543" s="81" t="n"/>
      <c r="BK543" s="81" t="n"/>
      <c r="BO543" s="81" t="n">
        <v>0</v>
      </c>
      <c r="BP543" s="81" t="n">
        <v>0</v>
      </c>
      <c r="BQ543" s="81" t="n">
        <v>0</v>
      </c>
      <c r="BR543" s="81" t="n">
        <v>-2862</v>
      </c>
      <c r="BS543" s="81" t="n">
        <v>-889</v>
      </c>
      <c r="BT543" s="81" t="n">
        <v>0</v>
      </c>
      <c r="BU543" s="81" t="n">
        <v>-20</v>
      </c>
      <c r="BV543" s="81" t="n">
        <v>-6</v>
      </c>
      <c r="BW543" s="81" t="n">
        <v>-3246</v>
      </c>
      <c r="BX543" s="81" t="n">
        <v>-3208</v>
      </c>
      <c r="BY543" s="64">
        <f>+SUM(AN543:AQ543)</f>
        <v/>
      </c>
      <c r="BZ543" s="64">
        <f>+SUM(AR543:AU543)</f>
        <v/>
      </c>
      <c r="CA543" s="64">
        <f>+SUM(AV543:AY543)</f>
        <v/>
      </c>
      <c r="CB543" s="64">
        <f>+SUM(AZ543:BC543)</f>
        <v/>
      </c>
      <c r="CC543" s="64">
        <f>+SUM(BD543:BG543)</f>
        <v/>
      </c>
      <c r="CD543" s="64" t="n"/>
    </row>
    <row r="544">
      <c r="B544" t="inlineStr">
        <is>
          <t>Excess tax benefits from share-based award activity</t>
        </is>
      </c>
      <c r="H544" s="81" t="n">
        <v>69</v>
      </c>
      <c r="I544" s="81" t="n">
        <v>286</v>
      </c>
      <c r="J544" s="81" t="n">
        <v>50</v>
      </c>
      <c r="K544" s="81" t="n">
        <v>28</v>
      </c>
      <c r="L544" s="81" t="n">
        <v>54</v>
      </c>
      <c r="M544" s="81" t="n">
        <v>327</v>
      </c>
      <c r="N544" s="81" t="n">
        <v>473</v>
      </c>
      <c r="O544" s="81" t="n">
        <v>179</v>
      </c>
      <c r="P544" s="81" t="n">
        <v>62</v>
      </c>
      <c r="Q544" s="81" t="n">
        <v>93</v>
      </c>
      <c r="R544" s="81" t="n">
        <v>130</v>
      </c>
      <c r="S544" s="81" t="n">
        <v>324</v>
      </c>
      <c r="T544" s="81" t="n">
        <v>348</v>
      </c>
      <c r="U544" s="81" t="n">
        <v>535</v>
      </c>
      <c r="V544" s="81" t="n">
        <v>482</v>
      </c>
      <c r="W544" s="81" t="n">
        <v>-1365</v>
      </c>
      <c r="X544" s="81" t="n">
        <v>423</v>
      </c>
      <c r="Y544" s="81" t="n">
        <v>386</v>
      </c>
      <c r="Z544" s="81" t="n">
        <v>346</v>
      </c>
      <c r="AA544" s="81" t="n">
        <v>-1155</v>
      </c>
      <c r="AB544" s="81" t="n">
        <v>0</v>
      </c>
      <c r="AC544" s="81" t="n">
        <v>0</v>
      </c>
      <c r="AD544" s="81" t="n">
        <v>0</v>
      </c>
      <c r="AE544" s="81" t="n">
        <v>0</v>
      </c>
      <c r="AF544" s="81" t="n">
        <v>0</v>
      </c>
      <c r="AG544" s="81" t="n">
        <v>0</v>
      </c>
      <c r="AH544" s="81" t="n">
        <v>0</v>
      </c>
      <c r="AI544" s="81" t="n">
        <v>0</v>
      </c>
      <c r="AJ544" s="81" t="n">
        <v>0</v>
      </c>
      <c r="AK544" s="81" t="n">
        <v>0</v>
      </c>
      <c r="AL544" s="81" t="n">
        <v>0</v>
      </c>
      <c r="AM544" s="81" t="n">
        <v>0</v>
      </c>
      <c r="AN544" s="81" t="n">
        <v>0</v>
      </c>
      <c r="AO544" s="81" t="n">
        <v>0</v>
      </c>
      <c r="AP544" s="81" t="n">
        <v>0</v>
      </c>
      <c r="AQ544" s="81" t="n">
        <v>0</v>
      </c>
      <c r="AR544" s="81" t="n">
        <v>0</v>
      </c>
      <c r="AS544" s="81" t="n">
        <v>0</v>
      </c>
      <c r="AT544" s="81" t="n">
        <v>0</v>
      </c>
      <c r="AU544" s="81" t="n">
        <v>0</v>
      </c>
      <c r="AV544" s="81" t="n">
        <v>0</v>
      </c>
      <c r="AW544" s="81" t="n">
        <v>0</v>
      </c>
      <c r="AX544" s="81" t="n">
        <v>0</v>
      </c>
      <c r="AY544" s="81" t="n">
        <v>0</v>
      </c>
      <c r="AZ544" s="81" t="n">
        <v>0</v>
      </c>
      <c r="BA544" s="81" t="n">
        <v>0</v>
      </c>
      <c r="BB544" s="81" t="n">
        <v>0</v>
      </c>
      <c r="BC544" s="81" t="n">
        <v>0</v>
      </c>
      <c r="BD544" s="81" t="n">
        <v>0</v>
      </c>
      <c r="BE544" s="81" t="n">
        <v>0</v>
      </c>
      <c r="BF544" s="81" t="n">
        <v>0</v>
      </c>
      <c r="BG544" s="81" t="n">
        <v>0</v>
      </c>
      <c r="BH544" s="81" t="n">
        <v>0</v>
      </c>
      <c r="BI544" s="81" t="n">
        <v>0</v>
      </c>
      <c r="BJ544" s="81" t="n"/>
      <c r="BK544" s="81" t="n"/>
      <c r="BO544" s="81" t="n">
        <v>51</v>
      </c>
      <c r="BP544" s="81" t="n">
        <v>115</v>
      </c>
      <c r="BQ544" s="81" t="n">
        <v>433</v>
      </c>
      <c r="BR544" s="81" t="n">
        <v>1033</v>
      </c>
      <c r="BS544" s="81" t="n">
        <v>609</v>
      </c>
      <c r="BT544" s="81" t="n">
        <v>0</v>
      </c>
      <c r="BU544" s="81" t="n">
        <v>0</v>
      </c>
      <c r="BV544" s="81" t="n">
        <v>0</v>
      </c>
      <c r="BW544" s="81" t="n">
        <v>0</v>
      </c>
      <c r="BX544" s="81" t="n">
        <v>0</v>
      </c>
      <c r="BY544" s="64">
        <f>+SUM(AN544:AQ544)</f>
        <v/>
      </c>
      <c r="BZ544" s="64">
        <f>+SUM(AR544:AU544)</f>
        <v/>
      </c>
      <c r="CA544" s="64">
        <f>+SUM(AV544:AY544)</f>
        <v/>
      </c>
      <c r="CB544" s="64">
        <f>+SUM(AZ544:BC544)</f>
        <v/>
      </c>
      <c r="CC544" s="64">
        <f>+SUM(BD544:BG544)</f>
        <v/>
      </c>
      <c r="CD544" s="64" t="n"/>
    </row>
    <row r="545">
      <c r="B545" t="inlineStr">
        <is>
          <t>Principal payments on capital lease and other financing obligations</t>
        </is>
      </c>
      <c r="H545" s="81" t="n">
        <v>-29</v>
      </c>
      <c r="I545" s="81" t="n">
        <v>-53</v>
      </c>
      <c r="J545" s="81" t="n">
        <v>-46</v>
      </c>
      <c r="K545" s="81" t="n">
        <v>-53</v>
      </c>
      <c r="L545" s="81" t="n">
        <v>-71</v>
      </c>
      <c r="M545" s="81" t="n">
        <v>-72</v>
      </c>
      <c r="N545" s="81" t="n">
        <v>-88</v>
      </c>
      <c r="O545" s="81" t="n">
        <v>-135</v>
      </c>
      <c r="P545" s="81" t="n">
        <v>-109</v>
      </c>
      <c r="Q545" s="81" t="n">
        <v>-91</v>
      </c>
      <c r="R545" s="81" t="n">
        <v>-91</v>
      </c>
      <c r="S545" s="81" t="n">
        <v>-100</v>
      </c>
      <c r="T545" s="81" t="n">
        <v>-84</v>
      </c>
      <c r="U545" s="81" t="n">
        <v>-66</v>
      </c>
      <c r="V545" s="81" t="n">
        <v>-49</v>
      </c>
      <c r="W545" s="81" t="n">
        <v>-44</v>
      </c>
      <c r="X545" s="81" t="n">
        <v>-47</v>
      </c>
      <c r="Y545" s="81" t="n">
        <v>-37</v>
      </c>
      <c r="Z545" s="81" t="n">
        <v>-23</v>
      </c>
      <c r="AA545" s="81" t="n">
        <v>-12</v>
      </c>
      <c r="AB545" s="81" t="n">
        <v>-312</v>
      </c>
      <c r="AC545" s="81" t="n">
        <v>0</v>
      </c>
      <c r="AD545" s="81" t="n">
        <v>0</v>
      </c>
      <c r="AE545" s="81" t="n">
        <v>0</v>
      </c>
      <c r="AF545" s="81" t="n">
        <v>0</v>
      </c>
      <c r="AG545" s="81" t="n">
        <v>0</v>
      </c>
      <c r="AH545" s="81" t="n">
        <v>0</v>
      </c>
      <c r="AI545" s="81" t="n">
        <v>0</v>
      </c>
      <c r="AJ545" s="81" t="n">
        <v>0</v>
      </c>
      <c r="AK545" s="81" t="n">
        <v>0</v>
      </c>
      <c r="AL545" s="81" t="n">
        <v>0</v>
      </c>
      <c r="AM545" s="81" t="n">
        <v>0</v>
      </c>
      <c r="AN545" s="81" t="n">
        <v>-125</v>
      </c>
      <c r="AO545" s="81" t="n">
        <v>-142</v>
      </c>
      <c r="AP545" s="81" t="n">
        <v>-144</v>
      </c>
      <c r="AQ545" s="81" t="n">
        <v>-141</v>
      </c>
      <c r="AR545" s="81" t="n">
        <v>-100</v>
      </c>
      <c r="AS545" s="81" t="n">
        <v>-109</v>
      </c>
      <c r="AT545" s="81" t="n">
        <v>-189</v>
      </c>
      <c r="AU545" s="81" t="n">
        <v>-205</v>
      </c>
      <c r="AV545" s="81" t="n">
        <v>-151</v>
      </c>
      <c r="AW545" s="81" t="n">
        <v>-123</v>
      </c>
      <c r="AX545" s="81" t="n">
        <v>-231</v>
      </c>
      <c r="AY545" s="81" t="n">
        <v>-172</v>
      </c>
      <c r="AZ545" s="81" t="n">
        <v>-233</v>
      </c>
      <c r="BA545" s="81" t="n">
        <v>-219</v>
      </c>
      <c r="BB545" s="81" t="n">
        <v>-163</v>
      </c>
      <c r="BC545" s="81" t="n">
        <v>-235</v>
      </c>
      <c r="BD545" s="81" t="n">
        <v>-264</v>
      </c>
      <c r="BE545" s="81" t="n">
        <v>-220</v>
      </c>
      <c r="BF545" s="81" t="n">
        <v>-267</v>
      </c>
      <c r="BG545" s="81" t="n">
        <v>-307</v>
      </c>
      <c r="BH545" s="81" t="n">
        <v>-315</v>
      </c>
      <c r="BI545" s="81" t="n">
        <v>-299</v>
      </c>
      <c r="BJ545" s="81" t="n"/>
      <c r="BK545" s="81" t="n"/>
      <c r="BO545" s="81" t="n">
        <v>-48</v>
      </c>
      <c r="BP545" s="81" t="n">
        <v>-90</v>
      </c>
      <c r="BQ545" s="81" t="n">
        <v>-181</v>
      </c>
      <c r="BR545" s="81" t="n">
        <v>-366</v>
      </c>
      <c r="BS545" s="81" t="n">
        <v>-391</v>
      </c>
      <c r="BT545" s="81" t="n">
        <v>-243</v>
      </c>
      <c r="BU545" s="81" t="n">
        <v>-119</v>
      </c>
      <c r="BV545" s="81" t="n">
        <v>-312</v>
      </c>
      <c r="BW545" s="81" t="n">
        <v>0</v>
      </c>
      <c r="BX545" s="81" t="n">
        <v>0</v>
      </c>
      <c r="BY545" s="64">
        <f>+SUM(AN545:AQ545)</f>
        <v/>
      </c>
      <c r="BZ545" s="64">
        <f>+SUM(AR545:AU545)</f>
        <v/>
      </c>
      <c r="CA545" s="64">
        <f>+SUM(AV545:AY545)</f>
        <v/>
      </c>
      <c r="CB545" s="64">
        <f>+SUM(AZ545:BC545)</f>
        <v/>
      </c>
      <c r="CC545" s="64">
        <f>+SUM(BD545:BG545)</f>
        <v/>
      </c>
      <c r="CD545" s="64" t="n"/>
    </row>
    <row r="546">
      <c r="B546" t="inlineStr">
        <is>
          <t>Proceeds from / (repayment of) long-term debt</t>
        </is>
      </c>
      <c r="H546" s="81" t="n">
        <v>-250</v>
      </c>
      <c r="I546" s="81" t="n">
        <v>0</v>
      </c>
      <c r="J546" s="81" t="n">
        <v>0</v>
      </c>
      <c r="K546" s="81" t="n">
        <v>0</v>
      </c>
      <c r="L546" s="81" t="n">
        <v>0</v>
      </c>
      <c r="M546" s="81" t="n">
        <v>0</v>
      </c>
      <c r="N546" s="81" t="n">
        <v>0</v>
      </c>
      <c r="O546" s="81" t="n">
        <v>1496</v>
      </c>
      <c r="P546" s="81" t="n">
        <v>0</v>
      </c>
      <c r="Q546" s="81" t="n">
        <v>0</v>
      </c>
      <c r="R546" s="81" t="n">
        <v>-1500</v>
      </c>
      <c r="S546" s="81" t="n">
        <v>0</v>
      </c>
      <c r="T546" s="81" t="n">
        <v>0</v>
      </c>
      <c r="U546" s="81" t="n">
        <v>0</v>
      </c>
      <c r="V546" s="81" t="n">
        <v>0</v>
      </c>
      <c r="W546" s="81" t="n">
        <v>0</v>
      </c>
      <c r="X546" s="81" t="n">
        <v>0</v>
      </c>
      <c r="Y546" s="81" t="n">
        <v>0</v>
      </c>
      <c r="Z546" s="81" t="n">
        <v>0</v>
      </c>
      <c r="AA546" s="81" t="n">
        <v>0</v>
      </c>
      <c r="AB546" s="81" t="n">
        <v>0</v>
      </c>
      <c r="AC546" s="81" t="n">
        <v>0</v>
      </c>
      <c r="AD546" s="81" t="n">
        <v>0</v>
      </c>
      <c r="AE546" s="81" t="n">
        <v>0</v>
      </c>
      <c r="AF546" s="81" t="n">
        <v>0</v>
      </c>
      <c r="AG546" s="81" t="n">
        <v>0</v>
      </c>
      <c r="AH546" s="81" t="n">
        <v>0</v>
      </c>
      <c r="AI546" s="81" t="n">
        <v>0</v>
      </c>
      <c r="AJ546" s="81" t="n">
        <v>0</v>
      </c>
      <c r="AK546" s="81" t="n">
        <v>0</v>
      </c>
      <c r="AL546" s="81" t="n">
        <v>0</v>
      </c>
      <c r="AM546" s="81" t="n">
        <v>0</v>
      </c>
      <c r="AN546" s="81" t="n">
        <v>0</v>
      </c>
      <c r="AO546" s="81" t="n">
        <v>0</v>
      </c>
      <c r="AP546" s="81" t="n">
        <v>0</v>
      </c>
      <c r="AQ546" s="81" t="n">
        <v>0</v>
      </c>
      <c r="AR546" s="81" t="n">
        <v>0</v>
      </c>
      <c r="AS546" s="81" t="n">
        <v>0</v>
      </c>
      <c r="AT546" s="81" t="n">
        <v>0</v>
      </c>
      <c r="AU546" s="81" t="n">
        <v>0</v>
      </c>
      <c r="AV546" s="81" t="n">
        <v>0</v>
      </c>
      <c r="AW546" s="81" t="n">
        <v>0</v>
      </c>
      <c r="AX546" s="81" t="n">
        <v>0</v>
      </c>
      <c r="AY546" s="81" t="n">
        <v>0</v>
      </c>
      <c r="AZ546" s="81" t="n">
        <v>0</v>
      </c>
      <c r="BA546" s="81" t="n">
        <v>0</v>
      </c>
      <c r="BB546" s="81" t="n">
        <v>9921</v>
      </c>
      <c r="BC546" s="81" t="n">
        <v>0</v>
      </c>
      <c r="BD546" s="81" t="n">
        <v>0</v>
      </c>
      <c r="BE546" s="81" t="n">
        <v>8455</v>
      </c>
      <c r="BF546" s="81" t="n">
        <v>0</v>
      </c>
      <c r="BG546" s="81" t="n">
        <v>0</v>
      </c>
      <c r="BH546" s="81" t="n">
        <v>0</v>
      </c>
      <c r="BI546" s="81" t="n">
        <v>0</v>
      </c>
      <c r="BJ546" s="81" t="n"/>
      <c r="BK546" s="81" t="n"/>
      <c r="BO546" s="81" t="n">
        <v>0</v>
      </c>
      <c r="BP546" s="81" t="n">
        <v>250</v>
      </c>
      <c r="BQ546" s="81" t="n">
        <v>-250</v>
      </c>
      <c r="BR546" s="81" t="n">
        <v>1496</v>
      </c>
      <c r="BS546" s="81" t="n">
        <v>-1500</v>
      </c>
      <c r="BT546" s="81" t="n">
        <v>0</v>
      </c>
      <c r="BU546" s="81" t="n">
        <v>0</v>
      </c>
      <c r="BV546" s="81" t="n">
        <v>0</v>
      </c>
      <c r="BW546" s="81" t="n">
        <v>0</v>
      </c>
      <c r="BX546" s="81" t="n">
        <v>0</v>
      </c>
      <c r="BY546" s="64">
        <f>+SUM(AN546:AQ546)</f>
        <v/>
      </c>
      <c r="BZ546" s="64">
        <f>+SUM(AR546:AU546)</f>
        <v/>
      </c>
      <c r="CA546" s="64">
        <f>+SUM(AV546:AY546)</f>
        <v/>
      </c>
      <c r="CB546" s="64">
        <f>+SUM(AZ546:BC546)</f>
        <v/>
      </c>
      <c r="CC546" s="64">
        <f>+SUM(BD546:BG546)</f>
        <v/>
      </c>
      <c r="CD546" s="64" t="n"/>
    </row>
    <row r="547">
      <c r="B547" t="inlineStr">
        <is>
          <t>Net proceeds from issuances of convertible preferred stock</t>
        </is>
      </c>
      <c r="H547" s="81" t="n">
        <v>0</v>
      </c>
      <c r="I547" s="81" t="n">
        <v>0</v>
      </c>
      <c r="J547" s="81" t="n">
        <v>0</v>
      </c>
      <c r="K547" s="81" t="n">
        <v>0</v>
      </c>
      <c r="L547" s="81" t="n">
        <v>0</v>
      </c>
      <c r="M547" s="81" t="n">
        <v>0</v>
      </c>
      <c r="N547" s="81" t="n">
        <v>0</v>
      </c>
      <c r="O547" s="81" t="n">
        <v>0</v>
      </c>
      <c r="P547" s="81" t="n">
        <v>0</v>
      </c>
      <c r="Q547" s="81" t="n">
        <v>0</v>
      </c>
      <c r="R547" s="81" t="n">
        <v>0</v>
      </c>
      <c r="S547" s="81" t="n">
        <v>0</v>
      </c>
      <c r="T547" s="81" t="n">
        <v>0</v>
      </c>
      <c r="U547" s="81" t="n">
        <v>0</v>
      </c>
      <c r="V547" s="81" t="n">
        <v>0</v>
      </c>
      <c r="W547" s="81" t="n">
        <v>0</v>
      </c>
      <c r="X547" s="81" t="n">
        <v>0</v>
      </c>
      <c r="Y547" s="81" t="n">
        <v>0</v>
      </c>
      <c r="Z547" s="81" t="n">
        <v>0</v>
      </c>
      <c r="AA547" s="81" t="n">
        <v>0</v>
      </c>
      <c r="AB547" s="81" t="n">
        <v>0</v>
      </c>
      <c r="AC547" s="81" t="n">
        <v>0</v>
      </c>
      <c r="AD547" s="81" t="n">
        <v>0</v>
      </c>
      <c r="AE547" s="81" t="n">
        <v>0</v>
      </c>
      <c r="AF547" s="81" t="n">
        <v>0</v>
      </c>
      <c r="AG547" s="81" t="n">
        <v>0</v>
      </c>
      <c r="AH547" s="81" t="n">
        <v>0</v>
      </c>
      <c r="AI547" s="81" t="n">
        <v>0</v>
      </c>
      <c r="AJ547" s="81" t="n">
        <v>0</v>
      </c>
      <c r="AK547" s="81" t="n">
        <v>0</v>
      </c>
      <c r="AL547" s="81" t="n">
        <v>0</v>
      </c>
      <c r="AM547" s="81" t="n">
        <v>0</v>
      </c>
      <c r="AN547" s="81" t="n">
        <v>0</v>
      </c>
      <c r="AO547" s="81" t="n">
        <v>0</v>
      </c>
      <c r="AP547" s="81" t="n">
        <v>0</v>
      </c>
      <c r="AQ547" s="81" t="n">
        <v>0</v>
      </c>
      <c r="AR547" s="81" t="n">
        <v>0</v>
      </c>
      <c r="AS547" s="81" t="n">
        <v>0</v>
      </c>
      <c r="AT547" s="81" t="n">
        <v>0</v>
      </c>
      <c r="AU547" s="81" t="n">
        <v>0</v>
      </c>
      <c r="AV547" s="81" t="n">
        <v>0</v>
      </c>
      <c r="AW547" s="81" t="n">
        <v>0</v>
      </c>
      <c r="AX547" s="81" t="n">
        <v>0</v>
      </c>
      <c r="AY547" s="81" t="n">
        <v>0</v>
      </c>
      <c r="AZ547" s="81" t="n">
        <v>0</v>
      </c>
      <c r="BA547" s="81" t="n">
        <v>0</v>
      </c>
      <c r="BB547" s="81" t="n">
        <v>0</v>
      </c>
      <c r="BC547" s="81" t="n">
        <v>0</v>
      </c>
      <c r="BD547" s="81" t="n">
        <v>0</v>
      </c>
      <c r="BE547" s="81" t="n">
        <v>0</v>
      </c>
      <c r="BF547" s="81" t="n">
        <v>0</v>
      </c>
      <c r="BG547" s="81" t="n">
        <v>0</v>
      </c>
      <c r="BH547" s="81" t="n">
        <v>0</v>
      </c>
      <c r="BI547" s="81" t="n">
        <v>0</v>
      </c>
      <c r="BJ547" s="81" t="n"/>
      <c r="BK547" s="81" t="n"/>
      <c r="BO547" s="81" t="n">
        <v>200</v>
      </c>
      <c r="BP547" s="81" t="n">
        <v>0</v>
      </c>
      <c r="BQ547" s="81" t="n">
        <v>0</v>
      </c>
      <c r="BR547" s="81" t="n">
        <v>0</v>
      </c>
      <c r="BS547" s="81" t="n">
        <v>0</v>
      </c>
      <c r="BT547" s="81" t="n">
        <v>0</v>
      </c>
      <c r="BU547" s="81" t="n">
        <v>0</v>
      </c>
      <c r="BV547" s="81" t="n">
        <v>0</v>
      </c>
      <c r="BW547" s="81" t="n">
        <v>0</v>
      </c>
      <c r="BX547" s="81" t="n">
        <v>0</v>
      </c>
      <c r="BY547" s="64">
        <f>+SUM(AN547:AQ547)</f>
        <v/>
      </c>
      <c r="BZ547" s="64">
        <f>+SUM(AR547:AU547)</f>
        <v/>
      </c>
      <c r="CA547" s="64">
        <f>+SUM(AV547:AY547)</f>
        <v/>
      </c>
      <c r="CB547" s="64">
        <f>+SUM(AZ547:BC547)</f>
        <v/>
      </c>
      <c r="CC547" s="64">
        <f>+SUM(BD547:BG547)</f>
        <v/>
      </c>
      <c r="CD547" s="64" t="n"/>
    </row>
    <row r="548">
      <c r="B548" t="inlineStr">
        <is>
          <t>Net proceeds from issuance of common stock</t>
        </is>
      </c>
      <c r="H548" s="81" t="n">
        <v>998</v>
      </c>
      <c r="I548" s="81" t="n">
        <v>0</v>
      </c>
      <c r="J548" s="81" t="n">
        <v>0</v>
      </c>
      <c r="K548" s="81" t="n">
        <v>0</v>
      </c>
      <c r="L548" s="81" t="n">
        <v>0</v>
      </c>
      <c r="M548" s="81" t="n">
        <v>6761</v>
      </c>
      <c r="N548" s="81" t="n">
        <v>-1</v>
      </c>
      <c r="O548" s="81" t="n">
        <v>0</v>
      </c>
      <c r="P548" s="81" t="n">
        <v>0</v>
      </c>
      <c r="Q548" s="81" t="n">
        <v>0</v>
      </c>
      <c r="R548" s="81" t="n">
        <v>0</v>
      </c>
      <c r="S548" s="81" t="n">
        <v>1478</v>
      </c>
      <c r="T548" s="81" t="n">
        <v>0</v>
      </c>
      <c r="U548" s="81" t="n">
        <v>0</v>
      </c>
      <c r="V548" s="81" t="n">
        <v>0</v>
      </c>
      <c r="W548" s="81" t="n">
        <v>0</v>
      </c>
      <c r="X548" s="81" t="n">
        <v>0</v>
      </c>
      <c r="Y548" s="81" t="n">
        <v>0</v>
      </c>
      <c r="Z548" s="81" t="n">
        <v>0</v>
      </c>
      <c r="AA548" s="81" t="n">
        <v>0</v>
      </c>
      <c r="AB548" s="81" t="n">
        <v>0</v>
      </c>
      <c r="AC548" s="81" t="n">
        <v>0</v>
      </c>
      <c r="AD548" s="81" t="n">
        <v>0</v>
      </c>
      <c r="AE548" s="81" t="n">
        <v>0</v>
      </c>
      <c r="AF548" s="81" t="n">
        <v>0</v>
      </c>
      <c r="AG548" s="81" t="n">
        <v>0</v>
      </c>
      <c r="AH548" s="81" t="n">
        <v>0</v>
      </c>
      <c r="AI548" s="81" t="n">
        <v>0</v>
      </c>
      <c r="AJ548" s="81" t="n">
        <v>0</v>
      </c>
      <c r="AK548" s="81" t="n">
        <v>0</v>
      </c>
      <c r="AL548" s="81" t="n">
        <v>0</v>
      </c>
      <c r="AM548" s="81" t="n">
        <v>0</v>
      </c>
      <c r="AN548" s="81" t="n">
        <v>0</v>
      </c>
      <c r="AO548" s="81" t="n">
        <v>0</v>
      </c>
      <c r="AP548" s="81" t="n">
        <v>0</v>
      </c>
      <c r="AQ548" s="81" t="n">
        <v>0</v>
      </c>
      <c r="AR548" s="81" t="n">
        <v>0</v>
      </c>
      <c r="AS548" s="81" t="n">
        <v>0</v>
      </c>
      <c r="AT548" s="81" t="n">
        <v>0</v>
      </c>
      <c r="AU548" s="81" t="n">
        <v>0</v>
      </c>
      <c r="AV548" s="81" t="n">
        <v>0</v>
      </c>
      <c r="AW548" s="81" t="n">
        <v>0</v>
      </c>
      <c r="AX548" s="81" t="n">
        <v>0</v>
      </c>
      <c r="AY548" s="81" t="n">
        <v>0</v>
      </c>
      <c r="AZ548" s="81" t="n">
        <v>0</v>
      </c>
      <c r="BA548" s="81" t="n">
        <v>0</v>
      </c>
      <c r="BB548" s="81" t="n">
        <v>0</v>
      </c>
      <c r="BC548" s="81" t="n">
        <v>0</v>
      </c>
      <c r="BD548" s="81" t="n">
        <v>0</v>
      </c>
      <c r="BE548" s="81" t="n">
        <v>0</v>
      </c>
      <c r="BF548" s="81" t="n">
        <v>0</v>
      </c>
      <c r="BG548" s="81" t="n">
        <v>0</v>
      </c>
      <c r="BH548" s="81" t="n">
        <v>0</v>
      </c>
      <c r="BI548" s="81" t="n">
        <v>0</v>
      </c>
      <c r="BJ548" s="81" t="n"/>
      <c r="BK548" s="81" t="n"/>
      <c r="BO548" s="81" t="n">
        <v>0</v>
      </c>
      <c r="BP548" s="81" t="n">
        <v>500</v>
      </c>
      <c r="BQ548" s="81" t="n">
        <v>998</v>
      </c>
      <c r="BR548" s="81" t="n">
        <v>6760</v>
      </c>
      <c r="BS548" s="81" t="n">
        <v>1478</v>
      </c>
      <c r="BT548" s="81" t="n">
        <v>0</v>
      </c>
      <c r="BU548" s="81" t="n">
        <v>0</v>
      </c>
      <c r="BV548" s="81" t="n">
        <v>0</v>
      </c>
      <c r="BW548" s="81" t="n">
        <v>0</v>
      </c>
      <c r="BX548" s="81" t="n">
        <v>0</v>
      </c>
      <c r="BY548" s="64">
        <f>+SUM(AN548:AQ548)</f>
        <v/>
      </c>
      <c r="BZ548" s="64">
        <f>+SUM(AR548:AU548)</f>
        <v/>
      </c>
      <c r="CA548" s="64">
        <f>+SUM(AV548:AY548)</f>
        <v/>
      </c>
      <c r="CB548" s="64">
        <f>+SUM(AZ548:BC548)</f>
        <v/>
      </c>
      <c r="CC548" s="64">
        <f>+SUM(BD548:BG548)</f>
        <v/>
      </c>
      <c r="CD548" s="64" t="n"/>
    </row>
    <row r="549">
      <c r="B549" t="inlineStr">
        <is>
          <t>Proceeds from exercise of stock options</t>
        </is>
      </c>
      <c r="H549" s="81" t="n">
        <v>9</v>
      </c>
      <c r="I549" s="81" t="n">
        <v>15</v>
      </c>
      <c r="J549" s="81" t="n">
        <v>3</v>
      </c>
      <c r="K549" s="81" t="n">
        <v>1</v>
      </c>
      <c r="L549" s="81" t="n">
        <v>5</v>
      </c>
      <c r="M549" s="81" t="n">
        <v>4</v>
      </c>
      <c r="N549" s="81" t="n">
        <v>0</v>
      </c>
      <c r="O549" s="81" t="n">
        <v>8</v>
      </c>
      <c r="P549" s="81" t="n">
        <v>8</v>
      </c>
      <c r="Q549" s="81" t="n">
        <v>2</v>
      </c>
      <c r="R549" s="81" t="n">
        <v>10</v>
      </c>
      <c r="S549" s="81" t="n">
        <v>6</v>
      </c>
      <c r="T549" s="81" t="n">
        <v>1</v>
      </c>
      <c r="U549" s="81" t="n">
        <v>1</v>
      </c>
      <c r="V549" s="81" t="n">
        <v>5</v>
      </c>
      <c r="W549" s="81" t="n">
        <v>-7</v>
      </c>
      <c r="X549" s="81" t="n">
        <v>0</v>
      </c>
      <c r="Y549" s="81" t="n">
        <v>0</v>
      </c>
      <c r="Z549" s="81" t="n">
        <v>0</v>
      </c>
      <c r="AA549" s="81" t="n">
        <v>0</v>
      </c>
      <c r="AB549" s="81" t="n">
        <v>0</v>
      </c>
      <c r="AC549" s="81" t="n">
        <v>0</v>
      </c>
      <c r="AD549" s="81" t="n">
        <v>0</v>
      </c>
      <c r="AE549" s="81" t="n">
        <v>0</v>
      </c>
      <c r="AF549" s="81" t="n">
        <v>0</v>
      </c>
      <c r="AG549" s="81" t="n">
        <v>0</v>
      </c>
      <c r="AH549" s="81" t="n">
        <v>0</v>
      </c>
      <c r="AI549" s="81" t="n">
        <v>0</v>
      </c>
      <c r="AJ549" s="81" t="n">
        <v>0</v>
      </c>
      <c r="AK549" s="81" t="n">
        <v>0</v>
      </c>
      <c r="AL549" s="81" t="n">
        <v>0</v>
      </c>
      <c r="AM549" s="81" t="n">
        <v>0</v>
      </c>
      <c r="AN549" s="81" t="n">
        <v>0</v>
      </c>
      <c r="AO549" s="81" t="n">
        <v>0</v>
      </c>
      <c r="AP549" s="81" t="n">
        <v>0</v>
      </c>
      <c r="AQ549" s="81" t="n">
        <v>0</v>
      </c>
      <c r="AR549" s="81" t="n">
        <v>0</v>
      </c>
      <c r="AS549" s="81" t="n">
        <v>0</v>
      </c>
      <c r="AT549" s="81" t="n">
        <v>0</v>
      </c>
      <c r="AU549" s="81" t="n">
        <v>0</v>
      </c>
      <c r="AV549" s="81" t="n">
        <v>0</v>
      </c>
      <c r="AW549" s="81" t="n">
        <v>0</v>
      </c>
      <c r="AX549" s="81" t="n">
        <v>0</v>
      </c>
      <c r="AY549" s="81" t="n">
        <v>0</v>
      </c>
      <c r="AZ549" s="81" t="n">
        <v>0</v>
      </c>
      <c r="BA549" s="81" t="n">
        <v>0</v>
      </c>
      <c r="BB549" s="81" t="n">
        <v>0</v>
      </c>
      <c r="BC549" s="81" t="n">
        <v>0</v>
      </c>
      <c r="BD549" s="81" t="n">
        <v>0</v>
      </c>
      <c r="BE549" s="81" t="n">
        <v>0</v>
      </c>
      <c r="BF549" s="81" t="n">
        <v>0</v>
      </c>
      <c r="BG549" s="81" t="n">
        <v>0</v>
      </c>
      <c r="BH549" s="81" t="n">
        <v>0</v>
      </c>
      <c r="BI549" s="81" t="n">
        <v>0</v>
      </c>
      <c r="BJ549" s="81" t="n"/>
      <c r="BK549" s="81" t="n"/>
      <c r="BO549" s="81" t="n">
        <v>9</v>
      </c>
      <c r="BP549" s="81" t="n">
        <v>6</v>
      </c>
      <c r="BQ549" s="81" t="n">
        <v>28</v>
      </c>
      <c r="BR549" s="81" t="n">
        <v>17</v>
      </c>
      <c r="BS549" s="81" t="n">
        <v>26</v>
      </c>
      <c r="BT549" s="81" t="n">
        <v>0</v>
      </c>
      <c r="BU549" s="81" t="n">
        <v>0</v>
      </c>
      <c r="BV549" s="81" t="n">
        <v>0</v>
      </c>
      <c r="BW549" s="81" t="n">
        <v>0</v>
      </c>
      <c r="BX549" s="81" t="n">
        <v>0</v>
      </c>
      <c r="BY549" s="64">
        <f>+SUM(AN549:AQ549)</f>
        <v/>
      </c>
      <c r="BZ549" s="64">
        <f>+SUM(AR549:AU549)</f>
        <v/>
      </c>
      <c r="CA549" s="64">
        <f>+SUM(AV549:AY549)</f>
        <v/>
      </c>
      <c r="CB549" s="64">
        <f>+SUM(AZ549:BC549)</f>
        <v/>
      </c>
      <c r="CC549" s="64">
        <f>+SUM(BD549:BG549)</f>
        <v/>
      </c>
      <c r="CD549" s="64" t="n"/>
    </row>
    <row r="550">
      <c r="B550" t="inlineStr">
        <is>
          <t>Repurchases of Class A common stock</t>
        </is>
      </c>
      <c r="H550" s="81" t="n">
        <v>0</v>
      </c>
      <c r="I550" s="81" t="n">
        <v>0</v>
      </c>
      <c r="J550" s="81" t="n">
        <v>0</v>
      </c>
      <c r="K550" s="81" t="n">
        <v>0</v>
      </c>
      <c r="L550" s="81" t="n">
        <v>0</v>
      </c>
      <c r="M550" s="81" t="n">
        <v>0</v>
      </c>
      <c r="N550" s="81" t="n">
        <v>0</v>
      </c>
      <c r="O550" s="81" t="n">
        <v>0</v>
      </c>
      <c r="P550" s="81" t="n">
        <v>0</v>
      </c>
      <c r="Q550" s="81" t="n">
        <v>0</v>
      </c>
      <c r="R550" s="81" t="n">
        <v>0</v>
      </c>
      <c r="S550" s="81" t="n">
        <v>0</v>
      </c>
      <c r="T550" s="81" t="n">
        <v>0</v>
      </c>
      <c r="U550" s="81" t="n">
        <v>0</v>
      </c>
      <c r="V550" s="81" t="n">
        <v>0</v>
      </c>
      <c r="W550" s="81" t="n">
        <v>0</v>
      </c>
      <c r="X550" s="81" t="n">
        <v>0</v>
      </c>
      <c r="Y550" s="81" t="n">
        <v>0</v>
      </c>
      <c r="Z550" s="81" t="n">
        <v>0</v>
      </c>
      <c r="AA550" s="81" t="n">
        <v>0</v>
      </c>
      <c r="AB550" s="81" t="n">
        <v>0</v>
      </c>
      <c r="AC550" s="81" t="n">
        <v>0</v>
      </c>
      <c r="AD550" s="81" t="n">
        <v>0</v>
      </c>
      <c r="AE550" s="81" t="n">
        <v>0</v>
      </c>
      <c r="AF550" s="81" t="n">
        <v>-228</v>
      </c>
      <c r="AG550" s="81" t="n">
        <v>-150</v>
      </c>
      <c r="AH550" s="81" t="n">
        <v>-640</v>
      </c>
      <c r="AI550" s="81" t="n">
        <v>-958</v>
      </c>
      <c r="AJ550" s="81" t="n">
        <v>-1774</v>
      </c>
      <c r="AK550" s="81" t="n">
        <v>-3349</v>
      </c>
      <c r="AL550" s="81" t="n">
        <v>-4256</v>
      </c>
      <c r="AM550" s="81" t="n">
        <v>-3500</v>
      </c>
      <c r="AN550" s="81" t="n">
        <v>-613</v>
      </c>
      <c r="AO550" s="81" t="n">
        <v>-1144</v>
      </c>
      <c r="AP550" s="81" t="n">
        <v>-1148</v>
      </c>
      <c r="AQ550" s="81" t="n">
        <v>-1296</v>
      </c>
      <c r="AR550" s="81" t="n">
        <v>-1250</v>
      </c>
      <c r="AS550" s="81" t="n">
        <v>-1369</v>
      </c>
      <c r="AT550" s="81" t="n">
        <v>-1725</v>
      </c>
      <c r="AU550" s="81" t="n">
        <v>-1928</v>
      </c>
      <c r="AV550" s="81" t="n">
        <v>-3939</v>
      </c>
      <c r="AW550" s="81" t="n">
        <v>-7079</v>
      </c>
      <c r="AX550" s="81" t="n">
        <v>-13457</v>
      </c>
      <c r="AY550" s="81" t="n">
        <v>-20063</v>
      </c>
      <c r="AZ550" s="81" t="n">
        <v>-9506</v>
      </c>
      <c r="BA550" s="81" t="n">
        <v>-5233</v>
      </c>
      <c r="BB550" s="81" t="n">
        <v>-6354</v>
      </c>
      <c r="BC550" s="81" t="n">
        <v>-6863</v>
      </c>
      <c r="BD550" s="81" t="n">
        <v>-9365</v>
      </c>
      <c r="BE550" s="81" t="n">
        <v>-898</v>
      </c>
      <c r="BF550" s="81" t="n">
        <v>-3570</v>
      </c>
      <c r="BG550" s="81" t="n">
        <v>-5942</v>
      </c>
      <c r="BH550" s="81" t="n">
        <v>-15008</v>
      </c>
      <c r="BI550" s="81" t="n">
        <v>-6299</v>
      </c>
      <c r="BJ550" s="81" t="n"/>
      <c r="BK550" s="81" t="n"/>
      <c r="BO550" s="81" t="n">
        <v>0</v>
      </c>
      <c r="BP550" s="81" t="n">
        <v>0</v>
      </c>
      <c r="BQ550" s="81" t="n">
        <v>0</v>
      </c>
      <c r="BR550" s="81" t="n">
        <v>0</v>
      </c>
      <c r="BS550" s="81" t="n">
        <v>0</v>
      </c>
      <c r="BT550" s="81" t="n">
        <v>0</v>
      </c>
      <c r="BU550" s="81" t="n">
        <v>0</v>
      </c>
      <c r="BV550" s="81" t="n">
        <v>0</v>
      </c>
      <c r="BW550" s="81" t="n">
        <v>-1976</v>
      </c>
      <c r="BX550" s="81" t="n">
        <v>-12879</v>
      </c>
      <c r="BY550" s="64">
        <f>+SUM(AN550:AQ550)</f>
        <v/>
      </c>
      <c r="BZ550" s="64">
        <f>+SUM(AR550:AU550)</f>
        <v/>
      </c>
      <c r="CA550" s="64">
        <f>+SUM(AV550:AY550)</f>
        <v/>
      </c>
      <c r="CB550" s="64">
        <f>+SUM(AZ550:BC550)</f>
        <v/>
      </c>
      <c r="CC550" s="64">
        <f>+SUM(BD550:BG550)</f>
        <v/>
      </c>
      <c r="CD550" s="64" t="n"/>
    </row>
    <row r="551">
      <c r="B551" t="inlineStr">
        <is>
          <t>Dividends</t>
        </is>
      </c>
      <c r="H551" s="81" t="n"/>
      <c r="I551" s="81" t="n"/>
      <c r="J551" s="81" t="n"/>
      <c r="K551" s="81" t="n"/>
      <c r="L551" s="81" t="n"/>
      <c r="M551" s="81" t="n"/>
      <c r="N551" s="81" t="n"/>
      <c r="O551" s="81" t="n"/>
      <c r="P551" s="81" t="n"/>
      <c r="Q551" s="81" t="n"/>
      <c r="R551" s="81" t="n"/>
      <c r="S551" s="81" t="n"/>
      <c r="T551" s="81" t="n"/>
      <c r="U551" s="81" t="n"/>
      <c r="V551" s="81" t="n"/>
      <c r="W551" s="81" t="n"/>
      <c r="X551" s="81" t="n"/>
      <c r="Y551" s="81" t="n"/>
      <c r="Z551" s="81" t="n"/>
      <c r="AA551" s="81" t="n"/>
      <c r="AB551" s="81" t="n"/>
      <c r="AC551" s="81" t="n"/>
      <c r="AD551" s="81" t="n"/>
      <c r="AE551" s="81" t="n"/>
      <c r="AF551" s="81" t="n"/>
      <c r="AG551" s="81" t="n"/>
      <c r="AH551" s="81" t="n"/>
      <c r="AI551" s="81" t="n"/>
      <c r="AJ551" s="81" t="n"/>
      <c r="AK551" s="81" t="n"/>
      <c r="AL551" s="81" t="n"/>
      <c r="AM551" s="81" t="n"/>
      <c r="AN551" s="81" t="n">
        <v>0</v>
      </c>
      <c r="AO551" s="81" t="n">
        <v>0</v>
      </c>
      <c r="AP551" s="81" t="n">
        <v>0</v>
      </c>
      <c r="AQ551" s="81" t="n">
        <v>0</v>
      </c>
      <c r="AR551" s="81" t="n">
        <v>0</v>
      </c>
      <c r="AS551" s="81" t="n">
        <v>0</v>
      </c>
      <c r="AT551" s="81" t="n">
        <v>0</v>
      </c>
      <c r="AU551" s="81" t="n">
        <v>0</v>
      </c>
      <c r="AV551" s="81" t="n">
        <v>0</v>
      </c>
      <c r="AW551" s="81" t="n">
        <v>0</v>
      </c>
      <c r="AX551" s="81" t="n">
        <v>0</v>
      </c>
      <c r="AY551" s="81" t="n">
        <v>0</v>
      </c>
      <c r="AZ551" s="81" t="n">
        <v>0</v>
      </c>
      <c r="BA551" s="81" t="n">
        <v>0</v>
      </c>
      <c r="BB551" s="81" t="n">
        <v>0</v>
      </c>
      <c r="BC551" s="81" t="n">
        <v>0</v>
      </c>
      <c r="BD551" s="81" t="n">
        <v>0</v>
      </c>
      <c r="BE551" s="81" t="n">
        <v>0</v>
      </c>
      <c r="BF551" s="81" t="n">
        <v>0</v>
      </c>
      <c r="BG551" s="81" t="n">
        <v>0</v>
      </c>
      <c r="BH551" s="81" t="n">
        <v>-1273</v>
      </c>
      <c r="BI551" s="81" t="n">
        <v>-1266</v>
      </c>
      <c r="BJ551" s="81" t="n"/>
      <c r="BK551" s="81" t="n"/>
      <c r="BO551" s="81" t="n">
        <v>0</v>
      </c>
      <c r="BP551" s="81" t="n">
        <v>0</v>
      </c>
      <c r="BQ551" s="81" t="n">
        <v>0</v>
      </c>
      <c r="BR551" s="81" t="n">
        <v>0</v>
      </c>
      <c r="BS551" s="81" t="n">
        <v>0</v>
      </c>
      <c r="BT551" s="81" t="n">
        <v>0</v>
      </c>
      <c r="BU551" s="81" t="n">
        <v>0</v>
      </c>
      <c r="BV551" s="81" t="n">
        <v>0</v>
      </c>
      <c r="BW551" s="81" t="n">
        <v>0</v>
      </c>
      <c r="BX551" s="81" t="n">
        <v>0</v>
      </c>
      <c r="BY551" s="64">
        <f>+SUM(AN551:AQ551)</f>
        <v/>
      </c>
      <c r="BZ551" s="64">
        <f>+SUM(AR551:AU551)</f>
        <v/>
      </c>
      <c r="CA551" s="64">
        <f>+SUM(AV551:AY551)</f>
        <v/>
      </c>
      <c r="CB551" s="64">
        <f>+SUM(AZ551:BC551)</f>
        <v/>
      </c>
      <c r="CC551" s="64">
        <f>+SUM(BD551:BG551)</f>
        <v/>
      </c>
      <c r="CD551" s="64" t="n"/>
    </row>
    <row r="552">
      <c r="B552" t="inlineStr">
        <is>
          <t>Proceeds from sale-leaseback transactions</t>
        </is>
      </c>
      <c r="H552" s="81" t="n">
        <v>1</v>
      </c>
      <c r="I552" s="81" t="n">
        <v>7</v>
      </c>
      <c r="J552" s="81" t="n">
        <v>7</v>
      </c>
      <c r="K552" s="81" t="n">
        <v>155</v>
      </c>
      <c r="L552" s="81" t="n">
        <v>62</v>
      </c>
      <c r="M552" s="81" t="n">
        <v>20</v>
      </c>
      <c r="N552" s="81" t="n">
        <v>123</v>
      </c>
      <c r="O552" s="81" t="n">
        <v>0</v>
      </c>
      <c r="P552" s="81" t="n">
        <v>0</v>
      </c>
      <c r="Q552" s="81" t="n">
        <v>0</v>
      </c>
      <c r="R552" s="81" t="n">
        <v>0</v>
      </c>
      <c r="S552" s="81" t="n">
        <v>0</v>
      </c>
      <c r="T552" s="81" t="n">
        <v>0</v>
      </c>
      <c r="U552" s="81" t="n">
        <v>0</v>
      </c>
      <c r="V552" s="81" t="n">
        <v>0</v>
      </c>
      <c r="W552" s="81" t="n">
        <v>0</v>
      </c>
      <c r="X552" s="81" t="n">
        <v>0</v>
      </c>
      <c r="Y552" s="81" t="n">
        <v>0</v>
      </c>
      <c r="Z552" s="81" t="n">
        <v>0</v>
      </c>
      <c r="AA552" s="81" t="n">
        <v>0</v>
      </c>
      <c r="AB552" s="81" t="n">
        <v>0</v>
      </c>
      <c r="AC552" s="81" t="n">
        <v>0</v>
      </c>
      <c r="AD552" s="81" t="n">
        <v>0</v>
      </c>
      <c r="AE552" s="81" t="n">
        <v>0</v>
      </c>
      <c r="AF552" s="81" t="n">
        <v>0</v>
      </c>
      <c r="AG552" s="81" t="n">
        <v>0</v>
      </c>
      <c r="AH552" s="81" t="n">
        <v>0</v>
      </c>
      <c r="AI552" s="81" t="n">
        <v>0</v>
      </c>
      <c r="AJ552" s="81" t="n">
        <v>0</v>
      </c>
      <c r="AK552" s="81" t="n">
        <v>0</v>
      </c>
      <c r="AL552" s="81" t="n">
        <v>0</v>
      </c>
      <c r="AM552" s="81" t="n">
        <v>0</v>
      </c>
      <c r="AN552" s="81" t="n">
        <v>0</v>
      </c>
      <c r="AO552" s="81" t="n">
        <v>0</v>
      </c>
      <c r="AP552" s="81" t="n">
        <v>0</v>
      </c>
      <c r="AQ552" s="81" t="n">
        <v>0</v>
      </c>
      <c r="AR552" s="81" t="n">
        <v>0</v>
      </c>
      <c r="AS552" s="81" t="n">
        <v>0</v>
      </c>
      <c r="AT552" s="81" t="n">
        <v>0</v>
      </c>
      <c r="AU552" s="81" t="n">
        <v>0</v>
      </c>
      <c r="AV552" s="81" t="n">
        <v>0</v>
      </c>
      <c r="AW552" s="81" t="n">
        <v>0</v>
      </c>
      <c r="AX552" s="81" t="n">
        <v>0</v>
      </c>
      <c r="AY552" s="81" t="n">
        <v>0</v>
      </c>
      <c r="AZ552" s="81" t="n">
        <v>0</v>
      </c>
      <c r="BA552" s="81" t="n">
        <v>0</v>
      </c>
      <c r="BB552" s="81" t="n">
        <v>0</v>
      </c>
      <c r="BC552" s="81" t="n">
        <v>0</v>
      </c>
      <c r="BD552" s="81" t="n">
        <v>0</v>
      </c>
      <c r="BE552" s="81" t="n">
        <v>0</v>
      </c>
      <c r="BF552" s="81" t="n">
        <v>0</v>
      </c>
      <c r="BG552" s="81" t="n">
        <v>0</v>
      </c>
      <c r="BH552" s="81" t="n">
        <v>0</v>
      </c>
      <c r="BI552" s="81" t="n">
        <v>0</v>
      </c>
      <c r="BJ552" s="81" t="n"/>
      <c r="BK552" s="81" t="n"/>
      <c r="BO552" s="81" t="n">
        <v>31</v>
      </c>
      <c r="BP552" s="81" t="n">
        <v>0</v>
      </c>
      <c r="BQ552" s="81" t="n">
        <v>170</v>
      </c>
      <c r="BR552" s="81" t="n">
        <v>205</v>
      </c>
      <c r="BS552" s="81" t="n">
        <v>0</v>
      </c>
      <c r="BT552" s="81" t="n">
        <v>0</v>
      </c>
      <c r="BU552" s="81" t="n">
        <v>0</v>
      </c>
      <c r="BV552" s="81" t="n">
        <v>0</v>
      </c>
      <c r="BW552" s="81" t="n">
        <v>0</v>
      </c>
      <c r="BX552" s="81" t="n">
        <v>0</v>
      </c>
      <c r="BY552" s="64">
        <f>+SUM(AN552:AQ552)</f>
        <v/>
      </c>
      <c r="BZ552" s="64">
        <f>+SUM(AR552:AU552)</f>
        <v/>
      </c>
      <c r="CA552" s="64">
        <f>+SUM(AV552:AY552)</f>
        <v/>
      </c>
      <c r="CB552" s="64">
        <f>+SUM(AZ552:BC552)</f>
        <v/>
      </c>
      <c r="CC552" s="64">
        <f>+SUM(BD552:BG552)</f>
        <v/>
      </c>
      <c r="CD552" s="64" t="n"/>
    </row>
    <row r="553">
      <c r="B553" t="inlineStr">
        <is>
          <t>Net change in overdraft in cash pooling entities</t>
        </is>
      </c>
      <c r="H553" s="81" t="n">
        <v>0</v>
      </c>
      <c r="I553" s="81" t="n">
        <v>0</v>
      </c>
      <c r="J553" s="81" t="n">
        <v>0</v>
      </c>
      <c r="K553" s="81" t="n">
        <v>0</v>
      </c>
      <c r="L553" s="81" t="n">
        <v>0</v>
      </c>
      <c r="M553" s="81" t="n">
        <v>0</v>
      </c>
      <c r="N553" s="81" t="n">
        <v>0</v>
      </c>
      <c r="O553" s="81" t="n">
        <v>0</v>
      </c>
      <c r="P553" s="81" t="n">
        <v>0</v>
      </c>
      <c r="Q553" s="81" t="n">
        <v>0</v>
      </c>
      <c r="R553" s="81" t="n">
        <v>0</v>
      </c>
      <c r="S553" s="81" t="n">
        <v>0</v>
      </c>
      <c r="T553" s="81" t="n">
        <v>0</v>
      </c>
      <c r="U553" s="81" t="n">
        <v>0</v>
      </c>
      <c r="V553" s="81" t="n">
        <v>0</v>
      </c>
      <c r="W553" s="81" t="n">
        <v>0</v>
      </c>
      <c r="X553" s="81" t="n">
        <v>0</v>
      </c>
      <c r="Y553" s="81" t="n">
        <v>0</v>
      </c>
      <c r="Z553" s="81" t="n">
        <v>0</v>
      </c>
      <c r="AA553" s="81" t="n">
        <v>0</v>
      </c>
      <c r="AB553" s="81" t="n">
        <v>0</v>
      </c>
      <c r="AC553" s="81" t="n">
        <v>0</v>
      </c>
      <c r="AD553" s="81" t="n">
        <v>0</v>
      </c>
      <c r="AE553" s="81" t="n">
        <v>0</v>
      </c>
      <c r="AF553" s="81" t="n">
        <v>0</v>
      </c>
      <c r="AG553" s="81" t="n">
        <v>0</v>
      </c>
      <c r="AH553" s="81" t="n">
        <v>0</v>
      </c>
      <c r="AI553" s="81" t="n">
        <v>0</v>
      </c>
      <c r="AJ553" s="81" t="n">
        <v>0</v>
      </c>
      <c r="AK553" s="81" t="n">
        <v>0</v>
      </c>
      <c r="AL553" s="81" t="n">
        <v>0</v>
      </c>
      <c r="AM553" s="81" t="n">
        <v>500</v>
      </c>
      <c r="AN553" s="81" t="n">
        <v>-177</v>
      </c>
      <c r="AO553" s="81" t="n">
        <v>58</v>
      </c>
      <c r="AP553" s="81" t="n">
        <v>-141</v>
      </c>
      <c r="AQ553" s="81" t="n">
        <v>37</v>
      </c>
      <c r="AR553" s="81" t="n">
        <v>-80</v>
      </c>
      <c r="AS553" s="81" t="n">
        <v>63</v>
      </c>
      <c r="AT553" s="81" t="n">
        <v>-8</v>
      </c>
      <c r="AU553" s="81" t="n">
        <v>48</v>
      </c>
      <c r="AV553" s="81" t="n">
        <v>-50</v>
      </c>
      <c r="AW553" s="81" t="n">
        <v>53</v>
      </c>
      <c r="AX553" s="81" t="n">
        <v>11</v>
      </c>
      <c r="AY553" s="81" t="n">
        <v>11</v>
      </c>
      <c r="AZ553" s="81" t="n">
        <v>20</v>
      </c>
      <c r="BA553" s="81" t="n">
        <v>-79</v>
      </c>
      <c r="BB553" s="81" t="n">
        <v>-191</v>
      </c>
      <c r="BC553" s="81" t="n">
        <v>0</v>
      </c>
      <c r="BD553" s="81" t="n">
        <v>0</v>
      </c>
      <c r="BE553" s="81" t="n">
        <v>0</v>
      </c>
      <c r="BF553" s="81" t="n">
        <v>0</v>
      </c>
      <c r="BG553" s="81" t="n">
        <v>0</v>
      </c>
      <c r="BH553" s="81" t="n">
        <v>0</v>
      </c>
      <c r="BI553" s="81" t="n">
        <v>0</v>
      </c>
      <c r="BJ553" s="81" t="n"/>
      <c r="BK553" s="81" t="n"/>
      <c r="BO553" s="81" t="n">
        <v>0</v>
      </c>
      <c r="BP553" s="81" t="n">
        <v>0</v>
      </c>
      <c r="BQ553" s="81" t="n">
        <v>0</v>
      </c>
      <c r="BR553" s="81" t="n">
        <v>0</v>
      </c>
      <c r="BS553" s="81" t="n">
        <v>0</v>
      </c>
      <c r="BT553" s="81" t="n">
        <v>0</v>
      </c>
      <c r="BU553" s="81" t="n">
        <v>0</v>
      </c>
      <c r="BV553" s="81" t="n">
        <v>0</v>
      </c>
      <c r="BW553" s="81" t="n">
        <v>0</v>
      </c>
      <c r="BX553" s="81" t="n">
        <v>500</v>
      </c>
      <c r="BY553" s="64">
        <f>+SUM(AN553:AQ553)</f>
        <v/>
      </c>
      <c r="BZ553" s="64">
        <f>+SUM(AR553:AU553)</f>
        <v/>
      </c>
      <c r="CA553" s="64">
        <f>+SUM(AV553:AY553)</f>
        <v/>
      </c>
      <c r="CB553" s="64">
        <f>+SUM(AZ553:BC553)</f>
        <v/>
      </c>
      <c r="CC553" s="64">
        <f>+SUM(BD553:BG553)</f>
        <v/>
      </c>
      <c r="CD553" s="64" t="n"/>
    </row>
    <row r="554" ht="13.5" customHeight="1">
      <c r="B554" t="inlineStr">
        <is>
          <t>Other financing activities, net</t>
        </is>
      </c>
      <c r="H554" s="82" t="n">
        <v>0</v>
      </c>
      <c r="I554" s="82" t="n">
        <v>0</v>
      </c>
      <c r="J554" s="82" t="n">
        <v>0</v>
      </c>
      <c r="K554" s="82" t="n">
        <v>0</v>
      </c>
      <c r="L554" s="82" t="n">
        <v>0</v>
      </c>
      <c r="M554" s="82" t="n">
        <v>0</v>
      </c>
      <c r="N554" s="82" t="n">
        <v>0</v>
      </c>
      <c r="O554" s="82" t="n">
        <v>0</v>
      </c>
      <c r="P554" s="82" t="n">
        <v>0</v>
      </c>
      <c r="Q554" s="82" t="n">
        <v>0</v>
      </c>
      <c r="R554" s="82" t="n">
        <v>0</v>
      </c>
      <c r="S554" s="82" t="n">
        <v>0</v>
      </c>
      <c r="T554" s="82" t="n">
        <v>0</v>
      </c>
      <c r="U554" s="82" t="n">
        <v>0</v>
      </c>
      <c r="V554" s="82" t="n">
        <v>0</v>
      </c>
      <c r="W554" s="82" t="n">
        <v>-55</v>
      </c>
      <c r="X554" s="82" t="n">
        <v>-5</v>
      </c>
      <c r="Y554" s="82" t="n">
        <v>-7</v>
      </c>
      <c r="Z554" s="82" t="n">
        <v>-8</v>
      </c>
      <c r="AA554" s="82" t="n">
        <v>20</v>
      </c>
      <c r="AB554" s="82" t="n">
        <v>2</v>
      </c>
      <c r="AC554" s="82" t="n">
        <v>4</v>
      </c>
      <c r="AD554" s="82" t="n">
        <v>-2</v>
      </c>
      <c r="AE554" s="82" t="n">
        <v>4</v>
      </c>
      <c r="AF554" s="82" t="n">
        <v>7</v>
      </c>
      <c r="AG554" s="82" t="n">
        <v>5</v>
      </c>
      <c r="AH554" s="82" t="n">
        <v>-26</v>
      </c>
      <c r="AI554" s="82" t="n">
        <v>1</v>
      </c>
      <c r="AJ554" s="82" t="n">
        <v>3</v>
      </c>
      <c r="AK554" s="82" t="n">
        <v>4</v>
      </c>
      <c r="AL554" s="82" t="n">
        <v>4</v>
      </c>
      <c r="AM554" s="82" t="n">
        <v>4</v>
      </c>
      <c r="AN554" s="82" t="n">
        <v>4</v>
      </c>
      <c r="AO554" s="82" t="n">
        <v>4</v>
      </c>
      <c r="AP554" s="82" t="n">
        <v>5</v>
      </c>
      <c r="AQ554" s="82" t="n">
        <v>2</v>
      </c>
      <c r="AR554" s="82" t="n">
        <v>98</v>
      </c>
      <c r="AS554" s="82" t="n">
        <v>16</v>
      </c>
      <c r="AT554" s="82" t="n">
        <v>10</v>
      </c>
      <c r="AU554" s="82" t="n">
        <v>0</v>
      </c>
      <c r="AV554" s="82" t="n">
        <v>32</v>
      </c>
      <c r="AW554" s="82" t="n">
        <v>-45</v>
      </c>
      <c r="AX554" s="82" t="n">
        <v>0</v>
      </c>
      <c r="AY554" s="82" t="n">
        <v>0</v>
      </c>
      <c r="AZ554" s="82" t="n">
        <v>-16</v>
      </c>
      <c r="BA554" s="82" t="n">
        <v>-30</v>
      </c>
      <c r="BB554" s="82" t="n">
        <v>-55</v>
      </c>
      <c r="BC554" s="82" t="n">
        <v>695</v>
      </c>
      <c r="BD554" s="82" t="n">
        <v>122</v>
      </c>
      <c r="BE554" s="82" t="n">
        <v>-353</v>
      </c>
      <c r="BF554" s="82" t="n">
        <v>49</v>
      </c>
      <c r="BG554" s="82" t="n">
        <v>71</v>
      </c>
      <c r="BH554" s="82" t="n">
        <v>-9</v>
      </c>
      <c r="BI554" s="82" t="n">
        <v>-106</v>
      </c>
      <c r="BJ554" s="82" t="n"/>
      <c r="BK554" s="82" t="n"/>
      <c r="BO554" s="82" t="n">
        <v>0</v>
      </c>
      <c r="BP554" s="82" t="n">
        <v>0</v>
      </c>
      <c r="BQ554" s="82" t="n">
        <v>0</v>
      </c>
      <c r="BR554" s="82" t="n">
        <v>0</v>
      </c>
      <c r="BS554" s="82" t="n">
        <v>0</v>
      </c>
      <c r="BT554" s="82" t="n">
        <v>-55</v>
      </c>
      <c r="BU554" s="82" t="n">
        <v>0</v>
      </c>
      <c r="BV554" s="82" t="n">
        <v>8</v>
      </c>
      <c r="BW554" s="82" t="n">
        <v>-13</v>
      </c>
      <c r="BX554" s="82" t="n">
        <v>15</v>
      </c>
      <c r="BY554" s="65">
        <f>+SUM(AN554:AQ554)</f>
        <v/>
      </c>
      <c r="BZ554" s="65">
        <f>+SUM(AR554:AU554)</f>
        <v/>
      </c>
      <c r="CA554" s="65">
        <f>+SUM(AV554:AY554)</f>
        <v/>
      </c>
      <c r="CB554" s="65">
        <f>+SUM(AZ554:BC554)</f>
        <v/>
      </c>
      <c r="CC554" s="65">
        <f>+SUM(BD554:BG554)</f>
        <v/>
      </c>
      <c r="CD554" s="65" t="n"/>
    </row>
    <row r="555" customFormat="1" s="44">
      <c r="B555" s="110" t="inlineStr">
        <is>
          <t>Net cash used in financing activities</t>
        </is>
      </c>
      <c r="H555" s="111">
        <f>SUM(H543:H554)</f>
        <v/>
      </c>
      <c r="I555" s="111">
        <f>SUM(I543:I554)</f>
        <v/>
      </c>
      <c r="J555" s="111">
        <f>SUM(J543:J554)</f>
        <v/>
      </c>
      <c r="K555" s="111">
        <f>SUM(K543:K554)</f>
        <v/>
      </c>
      <c r="L555" s="111">
        <f>SUM(L543:L554)</f>
        <v/>
      </c>
      <c r="M555" s="111">
        <f>SUM(M543:M554)</f>
        <v/>
      </c>
      <c r="N555" s="111">
        <f>SUM(N543:N554)</f>
        <v/>
      </c>
      <c r="O555" s="111">
        <f>SUM(O543:O554)</f>
        <v/>
      </c>
      <c r="P555" s="111">
        <f>SUM(P543:P554)</f>
        <v/>
      </c>
      <c r="Q555" s="111">
        <f>SUM(Q543:Q554)</f>
        <v/>
      </c>
      <c r="R555" s="111">
        <f>SUM(R543:R554)</f>
        <v/>
      </c>
      <c r="S555" s="111">
        <f>SUM(S543:S554)</f>
        <v/>
      </c>
      <c r="T555" s="111">
        <f>SUM(T543:T554)</f>
        <v/>
      </c>
      <c r="U555" s="111">
        <f>SUM(U543:U554)</f>
        <v/>
      </c>
      <c r="V555" s="111">
        <f>SUM(V543:V554)</f>
        <v/>
      </c>
      <c r="W555" s="111">
        <f>SUM(W543:W554)</f>
        <v/>
      </c>
      <c r="X555" s="111">
        <f>SUM(X543:X554)</f>
        <v/>
      </c>
      <c r="Y555" s="111">
        <f>SUM(Y543:Y554)</f>
        <v/>
      </c>
      <c r="Z555" s="111">
        <f>SUM(Z543:Z554)</f>
        <v/>
      </c>
      <c r="AA555" s="111">
        <f>SUM(AA543:AA554)</f>
        <v/>
      </c>
      <c r="AB555" s="111">
        <f>SUM(AB543:AB554)</f>
        <v/>
      </c>
      <c r="AC555" s="111">
        <f>SUM(AC543:AC554)</f>
        <v/>
      </c>
      <c r="AD555" s="111">
        <f>SUM(AD543:AD554)</f>
        <v/>
      </c>
      <c r="AE555" s="111">
        <f>SUM(AE543:AE554)</f>
        <v/>
      </c>
      <c r="AF555" s="111">
        <f>SUM(AF543:AF554)</f>
        <v/>
      </c>
      <c r="AG555" s="111">
        <f>SUM(AG543:AG554)</f>
        <v/>
      </c>
      <c r="AH555" s="111">
        <f>SUM(AH543:AH554)</f>
        <v/>
      </c>
      <c r="AI555" s="111">
        <f>SUM(AI543:AI554)</f>
        <v/>
      </c>
      <c r="AJ555" s="111">
        <f>SUM(AJ543:AJ554)</f>
        <v/>
      </c>
      <c r="AK555" s="111">
        <f>SUM(AK543:AK554)</f>
        <v/>
      </c>
      <c r="AL555" s="111">
        <f>SUM(AL543:AL554)</f>
        <v/>
      </c>
      <c r="AM555" s="111">
        <f>SUM(AM543:AM554)</f>
        <v/>
      </c>
      <c r="AN555" s="111">
        <f>SUM(AN543:AN554)</f>
        <v/>
      </c>
      <c r="AO555" s="111">
        <f>SUM(AO543:AO554)</f>
        <v/>
      </c>
      <c r="AP555" s="111">
        <f>SUM(AP543:AP554)</f>
        <v/>
      </c>
      <c r="AQ555" s="111">
        <f>SUM(AQ543:AQ554)</f>
        <v/>
      </c>
      <c r="AR555" s="111">
        <f>SUM(AR543:AR554)</f>
        <v/>
      </c>
      <c r="AS555" s="111">
        <f>SUM(AS543:AS554)</f>
        <v/>
      </c>
      <c r="AT555" s="111">
        <f>SUM(AT543:AT554)</f>
        <v/>
      </c>
      <c r="AU555" s="111">
        <f>SUM(AU543:AU554)</f>
        <v/>
      </c>
      <c r="AV555" s="111">
        <f>SUM(AV543:AV554)</f>
        <v/>
      </c>
      <c r="AW555" s="111">
        <f>SUM(AW543:AW554)</f>
        <v/>
      </c>
      <c r="AX555" s="111">
        <f>SUM(AX543:AX554)</f>
        <v/>
      </c>
      <c r="AY555" s="111">
        <f>SUM(AY543:AY554)</f>
        <v/>
      </c>
      <c r="AZ555" s="111">
        <f>SUM(AZ543:AZ554)</f>
        <v/>
      </c>
      <c r="BA555" s="111">
        <f>SUM(BA543:BA554)</f>
        <v/>
      </c>
      <c r="BB555" s="111">
        <f>SUM(BB543:BB554)</f>
        <v/>
      </c>
      <c r="BC555" s="111">
        <f>SUM(BC543:BC554)</f>
        <v/>
      </c>
      <c r="BD555" s="111">
        <f>SUM(BD543:BD554)</f>
        <v/>
      </c>
      <c r="BE555" s="111">
        <f>SUM(BE543:BE554)</f>
        <v/>
      </c>
      <c r="BF555" s="111">
        <f>SUM(BF543:BF554)</f>
        <v/>
      </c>
      <c r="BG555" s="111">
        <f>SUM(BG543:BG554)</f>
        <v/>
      </c>
      <c r="BH555" s="111">
        <f>SUM(BH543:BH554)</f>
        <v/>
      </c>
      <c r="BI555" s="111">
        <f>SUM(BI543:BI554)</f>
        <v/>
      </c>
      <c r="BJ555" s="111" t="n"/>
      <c r="BK555" s="111" t="n"/>
      <c r="BO555" s="111">
        <f>SUM(BO543:BO554)</f>
        <v/>
      </c>
      <c r="BP555" s="111">
        <f>SUM(BP543:BP554)</f>
        <v/>
      </c>
      <c r="BQ555" s="111">
        <f>SUM(BQ543:BQ554)</f>
        <v/>
      </c>
      <c r="BR555" s="111">
        <f>SUM(BR543:BR554)</f>
        <v/>
      </c>
      <c r="BS555" s="111">
        <f>SUM(BS543:BS554)</f>
        <v/>
      </c>
      <c r="BT555" s="111">
        <f>SUM(BT543:BT554)</f>
        <v/>
      </c>
      <c r="BU555" s="111">
        <f>SUM(BU543:BU554)</f>
        <v/>
      </c>
      <c r="BV555" s="111">
        <f>SUM(BV543:BV554)</f>
        <v/>
      </c>
      <c r="BW555" s="111">
        <f>SUM(BW543:BW554)</f>
        <v/>
      </c>
      <c r="BX555" s="111">
        <f>SUM(BX543:BX554)</f>
        <v/>
      </c>
      <c r="BY555" s="111">
        <f>+SUM(AN555:AQ555)</f>
        <v/>
      </c>
      <c r="BZ555" s="111">
        <f>+SUM(AR555:AU555)</f>
        <v/>
      </c>
      <c r="CA555" s="111">
        <f>+SUM(AV555:AY555)</f>
        <v/>
      </c>
      <c r="CB555" s="111">
        <f>+SUM(AZ555:BC555)</f>
        <v/>
      </c>
      <c r="CC555" s="111">
        <f>+SUM(BD555:BG555)</f>
        <v/>
      </c>
      <c r="CD555" s="111" t="n"/>
    </row>
    <row r="557" ht="13.5" customHeight="1">
      <c r="B557" t="inlineStr">
        <is>
          <t>Effect of exchange rate changes on cash and cash equivalents</t>
        </is>
      </c>
      <c r="H557" s="81" t="n">
        <v>1</v>
      </c>
      <c r="I557" s="81" t="n">
        <v>3</v>
      </c>
      <c r="J557" s="81" t="n">
        <v>-9</v>
      </c>
      <c r="K557" s="81" t="n">
        <v>8</v>
      </c>
      <c r="L557" s="81" t="n">
        <v>-1</v>
      </c>
      <c r="M557" s="81" t="n">
        <v>-14</v>
      </c>
      <c r="N557" s="81" t="n">
        <v>12</v>
      </c>
      <c r="O557" s="81" t="n">
        <v>4</v>
      </c>
      <c r="P557" s="81" t="n">
        <v>-8</v>
      </c>
      <c r="Q557" s="81" t="n">
        <v>1</v>
      </c>
      <c r="R557" s="81" t="n">
        <v>14</v>
      </c>
      <c r="S557" s="81" t="n">
        <v>1</v>
      </c>
      <c r="T557" s="81" t="n">
        <v>0</v>
      </c>
      <c r="U557" s="81" t="n">
        <v>-3</v>
      </c>
      <c r="V557" s="81" t="n">
        <v>-68</v>
      </c>
      <c r="W557" s="81" t="n">
        <v>-52</v>
      </c>
      <c r="X557" s="81" t="n">
        <v>-123</v>
      </c>
      <c r="Y557" s="81" t="n">
        <v>46</v>
      </c>
      <c r="Z557" s="81" t="n">
        <v>-22</v>
      </c>
      <c r="AA557" s="81" t="n">
        <v>-56</v>
      </c>
      <c r="AB557" s="81" t="n">
        <v>58</v>
      </c>
      <c r="AC557" s="81" t="n">
        <v>-46</v>
      </c>
      <c r="AD557" s="81" t="n">
        <v>19</v>
      </c>
      <c r="AE557" s="81" t="n">
        <v>-94</v>
      </c>
      <c r="AF557" s="81" t="n">
        <v>26</v>
      </c>
      <c r="AG557" s="81" t="n">
        <v>97</v>
      </c>
      <c r="AH557" s="81" t="n">
        <v>67</v>
      </c>
      <c r="AI557" s="81" t="n">
        <v>43</v>
      </c>
      <c r="AJ557" s="82" t="n">
        <v>36</v>
      </c>
      <c r="AK557" s="82" t="n">
        <v>-186</v>
      </c>
      <c r="AL557" s="82" t="n">
        <v>-18</v>
      </c>
      <c r="AM557" s="82" t="n">
        <v>-12</v>
      </c>
      <c r="AN557" s="82" t="n">
        <v>-44</v>
      </c>
      <c r="AO557" s="82" t="n">
        <v>26</v>
      </c>
      <c r="AP557" s="82" t="n">
        <v>-156</v>
      </c>
      <c r="AQ557" s="82" t="n">
        <v>177</v>
      </c>
      <c r="AR557" s="82" t="n">
        <v>-222</v>
      </c>
      <c r="AS557" s="82" t="n">
        <v>93</v>
      </c>
      <c r="AT557" s="82" t="n">
        <v>93</v>
      </c>
      <c r="AU557" s="82" t="n">
        <v>314</v>
      </c>
      <c r="AV557" s="82" t="n">
        <v>-246</v>
      </c>
      <c r="AW557" s="82" t="n">
        <v>117</v>
      </c>
      <c r="AX557" s="82" t="n">
        <v>-215</v>
      </c>
      <c r="AY557" s="82" t="n">
        <v>-130</v>
      </c>
      <c r="AZ557" s="82" t="n">
        <v>-149</v>
      </c>
      <c r="BA557" s="82" t="n">
        <v>-550</v>
      </c>
      <c r="BB557" s="82" t="n">
        <v>-364</v>
      </c>
      <c r="BC557" s="82" t="n">
        <v>424</v>
      </c>
      <c r="BD557" s="82" t="n">
        <v>85</v>
      </c>
      <c r="BE557" s="82" t="n">
        <v>-14</v>
      </c>
      <c r="BF557" s="82" t="n">
        <v>-354</v>
      </c>
      <c r="BG557" s="82" t="n">
        <v>396</v>
      </c>
      <c r="BH557" s="82" t="n">
        <v>-288</v>
      </c>
      <c r="BI557" s="82" t="n">
        <v>-152</v>
      </c>
      <c r="BJ557" s="82" t="n"/>
      <c r="BK557" s="82" t="n"/>
      <c r="BL557" s="112" t="n"/>
      <c r="BM557" s="112" t="n"/>
      <c r="BN557" s="112" t="n"/>
      <c r="BO557" s="82" t="n">
        <v>0</v>
      </c>
      <c r="BP557" s="82" t="n">
        <v>-3</v>
      </c>
      <c r="BQ557" s="82" t="n">
        <v>3</v>
      </c>
      <c r="BR557" s="82" t="n">
        <v>1</v>
      </c>
      <c r="BS557" s="82" t="n">
        <v>8</v>
      </c>
      <c r="BT557" s="82" t="n">
        <v>-123</v>
      </c>
      <c r="BU557" s="82" t="n">
        <v>-155</v>
      </c>
      <c r="BV557" s="82" t="n">
        <v>-63</v>
      </c>
      <c r="BW557" s="82" t="n">
        <v>233</v>
      </c>
      <c r="BX557" s="82" t="n">
        <v>-179</v>
      </c>
      <c r="BY557" s="65">
        <f>+SUM(AN557:AQ557)</f>
        <v/>
      </c>
      <c r="BZ557" s="65">
        <f>+SUM(AR557:AU557)</f>
        <v/>
      </c>
      <c r="CA557" s="65">
        <f>+SUM(AV557:AY557)</f>
        <v/>
      </c>
      <c r="CB557" s="65">
        <f>+SUM(AZ557:BC557)</f>
        <v/>
      </c>
      <c r="CC557" s="65">
        <f>+SUM(BD557:BG557)</f>
        <v/>
      </c>
      <c r="CD557" s="65" t="n"/>
    </row>
    <row r="558" customFormat="1" s="44">
      <c r="B558" s="110" t="inlineStr">
        <is>
          <t>Net change in cash and cash equivalents</t>
        </is>
      </c>
      <c r="H558" s="111">
        <f>+H531+H541+H555+H557</f>
        <v/>
      </c>
      <c r="I558" s="111">
        <f>+I531+I541+I555+I557</f>
        <v/>
      </c>
      <c r="J558" s="111">
        <f>+J531+J541+J555+J557</f>
        <v/>
      </c>
      <c r="K558" s="111">
        <f>+K531+K541+K555+K557</f>
        <v/>
      </c>
      <c r="L558" s="111">
        <f>+L531+L541+L555+L557</f>
        <v/>
      </c>
      <c r="M558" s="111">
        <f>+M531+M541+M555+M557</f>
        <v/>
      </c>
      <c r="N558" s="111">
        <f>+N531+N541+N555+N557</f>
        <v/>
      </c>
      <c r="O558" s="111">
        <f>+O531+O541+O555+O557</f>
        <v/>
      </c>
      <c r="P558" s="111">
        <f>+P531+P541+P555+P557</f>
        <v/>
      </c>
      <c r="Q558" s="111">
        <f>+Q531+Q541+Q555+Q557</f>
        <v/>
      </c>
      <c r="R558" s="111">
        <f>+R531+R541+R555+R557</f>
        <v/>
      </c>
      <c r="S558" s="111">
        <f>+S531+S541+S555+S557</f>
        <v/>
      </c>
      <c r="T558" s="111">
        <f>+T531+T541+T555+T557</f>
        <v/>
      </c>
      <c r="U558" s="111">
        <f>+U531+U541+U555+U557</f>
        <v/>
      </c>
      <c r="V558" s="111">
        <f>+V531+V541+V555+V557</f>
        <v/>
      </c>
      <c r="W558" s="111">
        <f>+W531+W541+W555+W557</f>
        <v/>
      </c>
      <c r="X558" s="111">
        <f>+X531+X541+X555+X557</f>
        <v/>
      </c>
      <c r="Y558" s="111">
        <f>+Y531+Y541+Y555+Y557</f>
        <v/>
      </c>
      <c r="Z558" s="111">
        <f>+Z531+Z541+Z555+Z557</f>
        <v/>
      </c>
      <c r="AA558" s="111">
        <f>+AA531+AA541+AA555+AA557</f>
        <v/>
      </c>
      <c r="AB558" s="111">
        <f>+AB531+AB541+AB555+AB557</f>
        <v/>
      </c>
      <c r="AC558" s="111">
        <f>+AC531+AC541+AC555+AC557</f>
        <v/>
      </c>
      <c r="AD558" s="111">
        <f>+AD531+AD541+AD555+AD557</f>
        <v/>
      </c>
      <c r="AE558" s="111">
        <f>+AE531+AE541+AE555+AE557</f>
        <v/>
      </c>
      <c r="AF558" s="111">
        <f>+AF531+AF541+AF555+AF557</f>
        <v/>
      </c>
      <c r="AG558" s="111">
        <f>+AG531+AG541+AG555+AG557</f>
        <v/>
      </c>
      <c r="AH558" s="111">
        <f>+AH531+AH541+AH555+AH557</f>
        <v/>
      </c>
      <c r="AI558" s="111">
        <f>+AI531+AI541+AI555+AI557</f>
        <v/>
      </c>
      <c r="AJ558" s="111">
        <f>+AJ531+AJ541+AJ555+AJ557</f>
        <v/>
      </c>
      <c r="AK558" s="111">
        <f>+AK531+AK541+AK555+AK557</f>
        <v/>
      </c>
      <c r="AL558" s="111">
        <f>+AL531+AL541+AL555+AL557</f>
        <v/>
      </c>
      <c r="AM558" s="111">
        <f>+AM531+AM541+AM555+AM557</f>
        <v/>
      </c>
      <c r="AN558" s="111">
        <f>+AN531+AN541+AN555+AN557</f>
        <v/>
      </c>
      <c r="AO558" s="111">
        <f>+AO531+AO541+AO555+AO557</f>
        <v/>
      </c>
      <c r="AP558" s="111">
        <f>+AP531+AP541+AP555+AP557</f>
        <v/>
      </c>
      <c r="AQ558" s="111">
        <f>+AQ531+AQ541+AQ555+AQ557</f>
        <v/>
      </c>
      <c r="AR558" s="111">
        <f>+AR531+AR541+AR555+AR557</f>
        <v/>
      </c>
      <c r="AS558" s="111">
        <f>+AS531+AS541+AS555+AS557</f>
        <v/>
      </c>
      <c r="AT558" s="111">
        <f>+AT531+AT541+AT555+AT557</f>
        <v/>
      </c>
      <c r="AU558" s="111">
        <f>+AU531+AU541+AU555+AU557</f>
        <v/>
      </c>
      <c r="AV558" s="111">
        <f>+AV531+AV541+AV555+AV557</f>
        <v/>
      </c>
      <c r="AW558" s="111">
        <f>+AW531+AW541+AW555+AW557</f>
        <v/>
      </c>
      <c r="AX558" s="111">
        <f>+AX531+AX541+AX555+AX557</f>
        <v/>
      </c>
      <c r="AY558" s="111">
        <f>+AY531+AY541+AY555+AY557</f>
        <v/>
      </c>
      <c r="AZ558" s="111">
        <f>+AZ531+AZ541+AZ555+AZ557</f>
        <v/>
      </c>
      <c r="BA558" s="111">
        <f>+BA531+BA541+BA555+BA557</f>
        <v/>
      </c>
      <c r="BB558" s="111">
        <f>+BB531+BB541+BB555+BB557</f>
        <v/>
      </c>
      <c r="BC558" s="111">
        <f>+BC531+BC541+BC555+BC557</f>
        <v/>
      </c>
      <c r="BD558" s="111">
        <f>+BD531+BD541+BD555+BD557</f>
        <v/>
      </c>
      <c r="BE558" s="111">
        <f>+BE531+BE541+BE555+BE557</f>
        <v/>
      </c>
      <c r="BF558" s="111">
        <f>+BF531+BF541+BF555+BF557</f>
        <v/>
      </c>
      <c r="BG558" s="111">
        <f>+BG531+BG541+BG555+BG557</f>
        <v/>
      </c>
      <c r="BH558" s="111">
        <f>+BH531+BH541+BH555+BH557</f>
        <v/>
      </c>
      <c r="BI558" s="111">
        <f>+BI531+BI541+BI555+BI557</f>
        <v/>
      </c>
      <c r="BJ558" s="111" t="n"/>
      <c r="BK558" s="111" t="n"/>
      <c r="BO558" s="111">
        <f>+BO531+BO541+BO555+BO557</f>
        <v/>
      </c>
      <c r="BP558" s="111">
        <f>+BP531+BP541+BP555+BP557</f>
        <v/>
      </c>
      <c r="BQ558" s="111">
        <f>+BQ531+BQ541+BQ555+BQ557</f>
        <v/>
      </c>
      <c r="BR558" s="111">
        <f>+BR531+BR541+BR555+BR557</f>
        <v/>
      </c>
      <c r="BS558" s="111">
        <f>+BS531+BS541+BS555+BS557</f>
        <v/>
      </c>
      <c r="BT558" s="111">
        <f>+BT531+BT541+BT555+BT557</f>
        <v/>
      </c>
      <c r="BU558" s="111">
        <f>+BU531+BU541+BU555+BU557</f>
        <v/>
      </c>
      <c r="BV558" s="111">
        <f>+BV531+BV541+BV555+BV557</f>
        <v/>
      </c>
      <c r="BW558" s="111">
        <f>+BW531+BW541+BW555+BW557</f>
        <v/>
      </c>
      <c r="BX558" s="111">
        <f>+BX531+BX541+BX555+BX557</f>
        <v/>
      </c>
      <c r="BY558" s="111">
        <f>+SUM(AN558:AQ558)</f>
        <v/>
      </c>
      <c r="BZ558" s="111">
        <f>+SUM(AR558:AU558)</f>
        <v/>
      </c>
      <c r="CA558" s="111">
        <f>+SUM(AV558:AY558)</f>
        <v/>
      </c>
      <c r="CB558" s="111">
        <f>+SUM(AZ558:BC558)</f>
        <v/>
      </c>
      <c r="CC558" s="111">
        <f>+SUM(BD558:BG558)</f>
        <v/>
      </c>
      <c r="CD558" s="111" t="n"/>
    </row>
    <row r="559">
      <c r="H559" s="64" t="n"/>
      <c r="I559" s="64" t="n"/>
      <c r="J559" s="64" t="n"/>
      <c r="K559" s="64" t="n"/>
      <c r="L559" s="64" t="n"/>
      <c r="M559" s="64" t="n"/>
      <c r="N559" s="64" t="n"/>
      <c r="O559" s="64" t="n"/>
      <c r="P559" s="64" t="n"/>
      <c r="Q559" s="64" t="n"/>
      <c r="R559" s="64" t="n"/>
      <c r="S559" s="64" t="n"/>
      <c r="T559" s="64" t="n"/>
      <c r="U559" s="64" t="n"/>
      <c r="V559" s="64" t="n"/>
      <c r="W559" s="64" t="n"/>
      <c r="X559" s="64" t="n"/>
      <c r="Y559" s="64" t="n"/>
      <c r="Z559" s="64" t="n"/>
      <c r="AA559" s="64" t="n"/>
      <c r="AB559" s="64" t="n"/>
      <c r="AC559" s="64" t="n"/>
      <c r="AD559" s="64" t="n"/>
      <c r="AE559" s="64" t="n"/>
      <c r="AF559" s="64" t="n"/>
      <c r="AG559" s="64" t="n"/>
      <c r="AH559" s="64" t="n"/>
      <c r="AI559" s="64" t="n"/>
      <c r="AJ559" s="64" t="n"/>
      <c r="AK559" s="64" t="n"/>
      <c r="AL559" s="64" t="n"/>
      <c r="AM559" s="64" t="n"/>
      <c r="AN559" s="64" t="n"/>
      <c r="AO559" s="64" t="n"/>
      <c r="AP559" s="64" t="n"/>
      <c r="AQ559" s="64" t="n"/>
      <c r="AR559" s="64" t="n"/>
      <c r="AS559" s="64" t="n"/>
      <c r="AT559" s="64" t="n"/>
      <c r="AU559" s="64" t="n"/>
      <c r="AV559" s="64" t="n"/>
      <c r="AW559" s="64" t="n"/>
      <c r="AX559" s="64" t="n"/>
      <c r="AY559" s="64" t="n"/>
      <c r="AZ559" s="64" t="n"/>
      <c r="BA559" s="64" t="n"/>
      <c r="BB559" s="64" t="n"/>
      <c r="BC559" s="64" t="n"/>
      <c r="BD559" s="64" t="n"/>
      <c r="BE559" s="64" t="n"/>
      <c r="BF559" s="64" t="n"/>
      <c r="BG559" s="64" t="n"/>
      <c r="BH559" s="64" t="n"/>
      <c r="BI559" s="64" t="n"/>
      <c r="BJ559" s="64" t="n"/>
      <c r="BK559" s="64" t="n"/>
      <c r="BO559" s="64" t="n"/>
      <c r="BP559" s="64" t="n"/>
      <c r="BQ559" s="64" t="n"/>
      <c r="BR559" s="64" t="n"/>
      <c r="BS559" s="64" t="n"/>
      <c r="BT559" s="64" t="n"/>
      <c r="BU559" s="64" t="n"/>
      <c r="BV559" s="64" t="n"/>
      <c r="BW559" s="64" t="n"/>
    </row>
    <row r="560">
      <c r="B560" s="54" t="inlineStr">
        <is>
          <t>Supplemental</t>
        </is>
      </c>
      <c r="H560" s="64" t="n"/>
      <c r="I560" s="64" t="n"/>
      <c r="J560" s="64" t="n"/>
      <c r="K560" s="64" t="n"/>
      <c r="L560" s="64" t="n"/>
      <c r="M560" s="64" t="n"/>
      <c r="N560" s="64" t="n"/>
      <c r="O560" s="64" t="n"/>
      <c r="P560" s="64" t="n"/>
      <c r="Q560" s="64" t="n"/>
      <c r="R560" s="64" t="n"/>
      <c r="S560" s="64" t="n"/>
      <c r="T560" s="64" t="n"/>
      <c r="U560" s="64" t="n"/>
      <c r="V560" s="64" t="n"/>
      <c r="W560" s="64" t="n"/>
      <c r="X560" s="64" t="n"/>
      <c r="Y560" s="64" t="n"/>
      <c r="Z560" s="64" t="n"/>
      <c r="AA560" s="64" t="n"/>
      <c r="AB560" s="64" t="n"/>
      <c r="AC560" s="64" t="n"/>
      <c r="AD560" s="64" t="n"/>
      <c r="AE560" s="64" t="n"/>
      <c r="AF560" s="64" t="n"/>
      <c r="AG560" s="64" t="n"/>
      <c r="AH560" s="64" t="n"/>
      <c r="AI560" s="64" t="n"/>
      <c r="AJ560" s="64" t="n"/>
      <c r="AK560" s="64" t="n"/>
      <c r="AL560" s="64" t="n"/>
      <c r="AM560" s="64" t="n"/>
      <c r="AN560" s="64" t="n"/>
      <c r="AO560" s="64" t="n"/>
      <c r="AP560" s="64" t="n"/>
      <c r="AQ560" s="64" t="n"/>
      <c r="AR560" s="64" t="n"/>
      <c r="AS560" s="64" t="n"/>
      <c r="AT560" s="64" t="n"/>
      <c r="AU560" s="64" t="n"/>
      <c r="AV560" s="64" t="n"/>
      <c r="AW560" s="64" t="n"/>
      <c r="AX560" s="64" t="n"/>
      <c r="AY560" s="64" t="n"/>
      <c r="AZ560" s="64" t="n"/>
      <c r="BA560" s="64" t="n"/>
      <c r="BB560" s="64" t="n"/>
      <c r="BC560" s="64" t="n"/>
      <c r="BD560" s="64" t="n"/>
      <c r="BE560" s="64" t="n"/>
      <c r="BF560" s="64" t="n"/>
      <c r="BG560" s="64" t="n"/>
      <c r="BH560" s="64" t="n"/>
      <c r="BI560" s="64" t="n"/>
      <c r="BJ560" s="64" t="n"/>
      <c r="BK560" s="64" t="n"/>
      <c r="BO560" s="64" t="n"/>
      <c r="BP560" s="64" t="n"/>
      <c r="BQ560" s="64" t="n"/>
      <c r="BR560" s="64" t="n"/>
      <c r="BS560" s="64" t="n"/>
      <c r="BT560" s="64" t="n"/>
      <c r="BU560" s="64" t="n"/>
      <c r="BV560" s="64" t="n"/>
      <c r="BW560" s="64" t="n"/>
    </row>
    <row r="561">
      <c r="B561" t="inlineStr">
        <is>
          <t>Cash interest paid</t>
        </is>
      </c>
      <c r="H561" s="81" t="n">
        <v>7</v>
      </c>
      <c r="I561" s="81" t="n">
        <v>6</v>
      </c>
      <c r="J561" s="81" t="n">
        <v>6</v>
      </c>
      <c r="K561" s="81" t="n">
        <v>9</v>
      </c>
      <c r="L561" s="81" t="n">
        <v>9</v>
      </c>
      <c r="M561" s="81" t="n">
        <v>10</v>
      </c>
      <c r="N561" s="81" t="n">
        <v>11</v>
      </c>
      <c r="O561" s="81" t="n">
        <v>8</v>
      </c>
      <c r="P561" s="81" t="n">
        <v>12</v>
      </c>
      <c r="Q561" s="81" t="n">
        <v>14</v>
      </c>
      <c r="R561" s="81" t="n">
        <v>7</v>
      </c>
      <c r="S561" s="81" t="n">
        <v>5</v>
      </c>
      <c r="T561" s="81" t="n">
        <v>4</v>
      </c>
      <c r="U561" s="81" t="n">
        <v>4</v>
      </c>
      <c r="V561" s="81" t="n">
        <v>3</v>
      </c>
      <c r="W561" s="81" t="n">
        <v>3</v>
      </c>
      <c r="X561" s="81" t="n">
        <v>3</v>
      </c>
      <c r="Y561" s="81" t="n">
        <v>2</v>
      </c>
      <c r="Z561" s="81" t="n">
        <v>3</v>
      </c>
      <c r="AA561" s="81" t="n">
        <v>2</v>
      </c>
      <c r="AB561" s="81" t="n">
        <v>11</v>
      </c>
      <c r="AC561" s="81" t="n">
        <v>0</v>
      </c>
      <c r="AD561" s="81" t="n">
        <v>0</v>
      </c>
      <c r="AE561" s="81" t="n">
        <v>0</v>
      </c>
      <c r="AF561" s="81" t="n">
        <v>0</v>
      </c>
      <c r="AG561" s="81" t="n">
        <v>0</v>
      </c>
      <c r="AH561" s="81" t="n">
        <v>0</v>
      </c>
      <c r="AI561" s="81" t="n">
        <v>0</v>
      </c>
      <c r="AJ561" s="81" t="n">
        <v>0</v>
      </c>
      <c r="AK561" s="81" t="n">
        <v>0</v>
      </c>
      <c r="AL561" s="81" t="n">
        <v>0</v>
      </c>
      <c r="AM561" s="81" t="n">
        <v>1</v>
      </c>
      <c r="AN561" s="81" t="n">
        <v>2</v>
      </c>
      <c r="AO561" s="81" t="n">
        <v>3</v>
      </c>
      <c r="AP561" s="81" t="n">
        <v>4</v>
      </c>
      <c r="AQ561" s="81" t="n">
        <v>0</v>
      </c>
      <c r="AR561" s="81" t="n">
        <v>0</v>
      </c>
      <c r="AS561" s="81" t="n">
        <v>0</v>
      </c>
      <c r="AT561" s="81" t="n">
        <v>0</v>
      </c>
      <c r="AU561" s="81" t="n">
        <v>0</v>
      </c>
      <c r="AV561" s="81" t="n">
        <v>0</v>
      </c>
      <c r="AW561" s="81" t="n">
        <v>0</v>
      </c>
      <c r="AX561" s="81" t="n">
        <v>0</v>
      </c>
      <c r="AY561" s="81" t="n">
        <v>0</v>
      </c>
      <c r="AZ561" s="81" t="n">
        <v>0</v>
      </c>
      <c r="BA561" s="81" t="n">
        <v>0</v>
      </c>
      <c r="BB561" s="81" t="n">
        <v>0</v>
      </c>
      <c r="BC561" s="81" t="n">
        <v>0</v>
      </c>
      <c r="BD561" s="81" t="n">
        <v>182</v>
      </c>
      <c r="BE561" s="81" t="n">
        <v>0</v>
      </c>
      <c r="BF561" s="81" t="n">
        <v>120</v>
      </c>
      <c r="BG561" s="81" t="n">
        <v>146</v>
      </c>
      <c r="BH561" s="81" t="n">
        <v>121</v>
      </c>
      <c r="BI561" s="81" t="n">
        <v>124</v>
      </c>
      <c r="BJ561" s="81" t="n"/>
      <c r="BK561" s="81" t="n"/>
      <c r="BO561" s="81" t="n">
        <v>9</v>
      </c>
      <c r="BP561" s="81" t="n">
        <v>23</v>
      </c>
      <c r="BQ561" s="81" t="n">
        <v>28</v>
      </c>
      <c r="BR561" s="81" t="n">
        <v>38</v>
      </c>
      <c r="BS561" s="81" t="n">
        <v>38</v>
      </c>
      <c r="BT561" s="81" t="n">
        <v>14</v>
      </c>
      <c r="BU561" s="81" t="n">
        <v>10</v>
      </c>
      <c r="BV561" s="81" t="n">
        <v>11</v>
      </c>
      <c r="BW561" s="81" t="n">
        <v>0</v>
      </c>
      <c r="BX561" s="81" t="n">
        <v>1</v>
      </c>
      <c r="BY561" s="64">
        <f>+SUM(AN561:AQ561)</f>
        <v/>
      </c>
      <c r="BZ561" s="64">
        <f>+SUM(AR561:AU561)</f>
        <v/>
      </c>
      <c r="CA561" s="64">
        <f>+SUM(AV561:AY561)</f>
        <v/>
      </c>
      <c r="CB561" s="64">
        <f>+SUM(AZ561:BC561)</f>
        <v/>
      </c>
      <c r="CC561" s="64">
        <f>+SUM(BD561:BG561)</f>
        <v/>
      </c>
      <c r="CD561" s="64" t="n"/>
    </row>
    <row r="562">
      <c r="B562" t="inlineStr">
        <is>
          <t>Cash taxes paid</t>
        </is>
      </c>
      <c r="H562" s="81" t="n">
        <v>103</v>
      </c>
      <c r="I562" s="81" t="n">
        <v>73</v>
      </c>
      <c r="J562" s="81" t="n">
        <v>3</v>
      </c>
      <c r="K562" s="81" t="n">
        <v>18</v>
      </c>
      <c r="L562" s="81" t="n">
        <v>174</v>
      </c>
      <c r="M562" s="81" t="n">
        <v>8</v>
      </c>
      <c r="N562" s="81" t="n">
        <v>2</v>
      </c>
      <c r="O562" s="81">
        <f>+BR562-SUM(L562:N562)</f>
        <v/>
      </c>
      <c r="P562" s="81" t="n">
        <v>9</v>
      </c>
      <c r="Q562" s="81" t="n">
        <v>9</v>
      </c>
      <c r="R562" s="81">
        <f>61-SUM(P562:Q562)</f>
        <v/>
      </c>
      <c r="S562" s="81">
        <f>+BS562-SUM(P562:R562)</f>
        <v/>
      </c>
      <c r="T562" s="83" t="n">
        <v>37</v>
      </c>
      <c r="U562" s="83">
        <f>61-T562</f>
        <v/>
      </c>
      <c r="V562" s="83">
        <f>107-SUM(T562:U562)</f>
        <v/>
      </c>
      <c r="W562" s="81">
        <f>+BT562-SUM(T562:V562)</f>
        <v/>
      </c>
      <c r="X562" s="83" t="inlineStr">
        <is>
          <t>n/a</t>
        </is>
      </c>
      <c r="Y562" s="83" t="inlineStr">
        <is>
          <t>n/a</t>
        </is>
      </c>
      <c r="Z562" s="83" t="inlineStr">
        <is>
          <t>n/a</t>
        </is>
      </c>
      <c r="AA562" s="83" t="inlineStr">
        <is>
          <t>n/a</t>
        </is>
      </c>
      <c r="AB562" s="83" t="inlineStr">
        <is>
          <t>n/a</t>
        </is>
      </c>
      <c r="AC562" s="83" t="inlineStr">
        <is>
          <t>n/a</t>
        </is>
      </c>
      <c r="AD562" s="83" t="inlineStr">
        <is>
          <t>n/a</t>
        </is>
      </c>
      <c r="AE562" s="83" t="inlineStr">
        <is>
          <t>n/a</t>
        </is>
      </c>
      <c r="AF562" s="83" t="inlineStr">
        <is>
          <t>n/a</t>
        </is>
      </c>
      <c r="AG562" s="83" t="inlineStr">
        <is>
          <t>n/a</t>
        </is>
      </c>
      <c r="AH562" s="83" t="inlineStr">
        <is>
          <t>n/a</t>
        </is>
      </c>
      <c r="AI562" s="83" t="inlineStr">
        <is>
          <t>n/a</t>
        </is>
      </c>
      <c r="AJ562" s="83" t="inlineStr">
        <is>
          <t>n/a</t>
        </is>
      </c>
      <c r="AK562" s="83" t="inlineStr">
        <is>
          <t>n/a</t>
        </is>
      </c>
      <c r="AL562" s="83" t="inlineStr">
        <is>
          <t>n/a</t>
        </is>
      </c>
      <c r="AM562" s="83" t="inlineStr">
        <is>
          <t>n/a</t>
        </is>
      </c>
      <c r="AN562" s="83" t="inlineStr">
        <is>
          <t>n/a</t>
        </is>
      </c>
      <c r="AO562" s="83" t="inlineStr">
        <is>
          <t>n/a</t>
        </is>
      </c>
      <c r="AP562" s="83" t="inlineStr">
        <is>
          <t>n/a</t>
        </is>
      </c>
      <c r="AQ562" s="83" t="inlineStr">
        <is>
          <t>n/a</t>
        </is>
      </c>
      <c r="AR562" s="83" t="inlineStr">
        <is>
          <t>n/a</t>
        </is>
      </c>
      <c r="AS562" s="83" t="inlineStr">
        <is>
          <t>n/a</t>
        </is>
      </c>
      <c r="AT562" s="83" t="inlineStr">
        <is>
          <t>n/a</t>
        </is>
      </c>
      <c r="AU562" s="83" t="inlineStr">
        <is>
          <t>n/a</t>
        </is>
      </c>
      <c r="AV562" s="83" t="inlineStr">
        <is>
          <t>n/a</t>
        </is>
      </c>
      <c r="AW562" s="83" t="inlineStr">
        <is>
          <t>n/a</t>
        </is>
      </c>
      <c r="AX562" s="83" t="inlineStr">
        <is>
          <t>n/a</t>
        </is>
      </c>
      <c r="AY562" s="83" t="inlineStr">
        <is>
          <t>n/a</t>
        </is>
      </c>
      <c r="AZ562" s="83" t="inlineStr">
        <is>
          <t>n/a</t>
        </is>
      </c>
      <c r="BA562" s="83" t="inlineStr">
        <is>
          <t>n/a</t>
        </is>
      </c>
      <c r="BB562" s="83" t="inlineStr">
        <is>
          <t>n/a</t>
        </is>
      </c>
      <c r="BC562" s="83" t="inlineStr">
        <is>
          <t>n/a</t>
        </is>
      </c>
      <c r="BD562" s="83" t="inlineStr">
        <is>
          <t>n/a</t>
        </is>
      </c>
      <c r="BE562" s="83" t="inlineStr">
        <is>
          <t>n/a</t>
        </is>
      </c>
      <c r="BF562" s="83" t="inlineStr">
        <is>
          <t>n/a</t>
        </is>
      </c>
      <c r="BG562" s="83" t="inlineStr">
        <is>
          <t>n/a</t>
        </is>
      </c>
      <c r="BH562" s="83" t="inlineStr">
        <is>
          <t>n/a</t>
        </is>
      </c>
      <c r="BI562" s="83" t="inlineStr">
        <is>
          <t>n/a</t>
        </is>
      </c>
      <c r="BJ562" s="83" t="n"/>
      <c r="BK562" s="83" t="n"/>
      <c r="BO562" s="81" t="n">
        <v>42</v>
      </c>
      <c r="BP562" s="81" t="n">
        <v>261</v>
      </c>
      <c r="BQ562" s="81" t="n">
        <v>197</v>
      </c>
      <c r="BR562" s="81" t="n">
        <v>184</v>
      </c>
      <c r="BS562" s="81" t="n">
        <v>82</v>
      </c>
      <c r="BT562" s="81" t="n">
        <v>184</v>
      </c>
      <c r="BU562" s="83" t="inlineStr">
        <is>
          <t>n/a</t>
        </is>
      </c>
      <c r="BV562" s="83" t="inlineStr">
        <is>
          <t>n/a</t>
        </is>
      </c>
      <c r="BW562" s="83" t="inlineStr">
        <is>
          <t>n/a</t>
        </is>
      </c>
      <c r="BX562" s="83" t="inlineStr">
        <is>
          <t>n/a</t>
        </is>
      </c>
      <c r="BY562" s="83" t="inlineStr">
        <is>
          <t>n/a</t>
        </is>
      </c>
      <c r="BZ562" s="83" t="inlineStr">
        <is>
          <t>n/a</t>
        </is>
      </c>
      <c r="CA562" s="83" t="inlineStr">
        <is>
          <t>n/a</t>
        </is>
      </c>
      <c r="CB562" s="83" t="inlineStr">
        <is>
          <t>n/a</t>
        </is>
      </c>
      <c r="CC562" s="83" t="inlineStr">
        <is>
          <t>n/a</t>
        </is>
      </c>
      <c r="CD562" s="83" t="n"/>
    </row>
    <row r="563" ht="13.5" customHeight="1">
      <c r="B563" t="inlineStr">
        <is>
          <t>Cash taxes received</t>
        </is>
      </c>
      <c r="H563" s="82" t="n">
        <v>0</v>
      </c>
      <c r="I563" s="82" t="n">
        <v>0</v>
      </c>
      <c r="J563" s="82" t="n">
        <v>0</v>
      </c>
      <c r="K563" s="82" t="n">
        <v>0</v>
      </c>
      <c r="L563" s="82" t="n">
        <v>0</v>
      </c>
      <c r="M563" s="82" t="n">
        <v>0</v>
      </c>
      <c r="N563" s="82" t="n">
        <v>0</v>
      </c>
      <c r="O563" s="82">
        <f>+BR563-SUM(L563:N563)</f>
        <v/>
      </c>
      <c r="P563" s="82" t="n">
        <v>0</v>
      </c>
      <c r="Q563" s="82" t="n">
        <v>419</v>
      </c>
      <c r="R563" s="82">
        <f>419-SUM(P563:Q563)</f>
        <v/>
      </c>
      <c r="S563" s="82">
        <f>+BS563-SUM(P563:R563)</f>
        <v/>
      </c>
      <c r="T563" s="85" t="n">
        <v>0</v>
      </c>
      <c r="U563" s="85" t="n">
        <v>2</v>
      </c>
      <c r="V563" s="85">
        <f>6-SUM(T563:U563)</f>
        <v/>
      </c>
      <c r="W563" s="85">
        <f>+BT563-SUM(T563:V563)</f>
        <v/>
      </c>
      <c r="X563" s="85" t="inlineStr">
        <is>
          <t>n/a</t>
        </is>
      </c>
      <c r="Y563" s="85" t="inlineStr">
        <is>
          <t>n/a</t>
        </is>
      </c>
      <c r="Z563" s="85" t="inlineStr">
        <is>
          <t>n/a</t>
        </is>
      </c>
      <c r="AA563" s="85" t="inlineStr">
        <is>
          <t>n/a</t>
        </is>
      </c>
      <c r="AB563" s="85" t="inlineStr">
        <is>
          <t>n/a</t>
        </is>
      </c>
      <c r="AC563" s="85" t="inlineStr">
        <is>
          <t>n/a</t>
        </is>
      </c>
      <c r="AD563" s="85" t="inlineStr">
        <is>
          <t>n/a</t>
        </is>
      </c>
      <c r="AE563" s="85" t="inlineStr">
        <is>
          <t>n/a</t>
        </is>
      </c>
      <c r="AF563" s="85" t="inlineStr">
        <is>
          <t>n/a</t>
        </is>
      </c>
      <c r="AG563" s="85" t="inlineStr">
        <is>
          <t>n/a</t>
        </is>
      </c>
      <c r="AH563" s="85" t="inlineStr">
        <is>
          <t>n/a</t>
        </is>
      </c>
      <c r="AI563" s="85" t="inlineStr">
        <is>
          <t>n/a</t>
        </is>
      </c>
      <c r="AJ563" s="85" t="inlineStr">
        <is>
          <t>n/a</t>
        </is>
      </c>
      <c r="AK563" s="85" t="inlineStr">
        <is>
          <t>n/a</t>
        </is>
      </c>
      <c r="AL563" s="85" t="inlineStr">
        <is>
          <t>n/a</t>
        </is>
      </c>
      <c r="AM563" s="85" t="inlineStr">
        <is>
          <t>n/a</t>
        </is>
      </c>
      <c r="AN563" s="85" t="inlineStr">
        <is>
          <t>n/a</t>
        </is>
      </c>
      <c r="AO563" s="85" t="inlineStr">
        <is>
          <t>n/a</t>
        </is>
      </c>
      <c r="AP563" s="85" t="inlineStr">
        <is>
          <t>n/a</t>
        </is>
      </c>
      <c r="AQ563" s="85" t="inlineStr">
        <is>
          <t>n/a</t>
        </is>
      </c>
      <c r="AR563" s="85" t="inlineStr">
        <is>
          <t>n/a</t>
        </is>
      </c>
      <c r="AS563" s="85" t="inlineStr">
        <is>
          <t>n/a</t>
        </is>
      </c>
      <c r="AT563" s="85" t="inlineStr">
        <is>
          <t>n/a</t>
        </is>
      </c>
      <c r="AU563" s="85" t="inlineStr">
        <is>
          <t>n/a</t>
        </is>
      </c>
      <c r="AV563" s="85" t="inlineStr">
        <is>
          <t>n/a</t>
        </is>
      </c>
      <c r="AW563" s="85" t="inlineStr">
        <is>
          <t>n/a</t>
        </is>
      </c>
      <c r="AX563" s="85" t="inlineStr">
        <is>
          <t>n/a</t>
        </is>
      </c>
      <c r="AY563" s="85" t="inlineStr">
        <is>
          <t>n/a</t>
        </is>
      </c>
      <c r="AZ563" s="85" t="inlineStr">
        <is>
          <t>n/a</t>
        </is>
      </c>
      <c r="BA563" s="85" t="inlineStr">
        <is>
          <t>n/a</t>
        </is>
      </c>
      <c r="BB563" s="85" t="inlineStr">
        <is>
          <t>n/a</t>
        </is>
      </c>
      <c r="BC563" s="85" t="inlineStr">
        <is>
          <t>n/a</t>
        </is>
      </c>
      <c r="BD563" s="85" t="inlineStr">
        <is>
          <t>n/a</t>
        </is>
      </c>
      <c r="BE563" s="85" t="inlineStr">
        <is>
          <t>n/a</t>
        </is>
      </c>
      <c r="BF563" s="85" t="inlineStr">
        <is>
          <t>n/a</t>
        </is>
      </c>
      <c r="BG563" s="85" t="inlineStr">
        <is>
          <t>n/a</t>
        </is>
      </c>
      <c r="BH563" s="85" t="inlineStr">
        <is>
          <t>n/a</t>
        </is>
      </c>
      <c r="BI563" s="85" t="inlineStr">
        <is>
          <t>n/a</t>
        </is>
      </c>
      <c r="BJ563" s="85" t="n"/>
      <c r="BK563" s="85" t="n"/>
      <c r="BO563" s="82" t="n">
        <v>0</v>
      </c>
      <c r="BP563" s="82" t="n">
        <v>0</v>
      </c>
      <c r="BQ563" s="82" t="n">
        <v>0</v>
      </c>
      <c r="BR563" s="82" t="n">
        <v>131</v>
      </c>
      <c r="BS563" s="82" t="n">
        <v>421</v>
      </c>
      <c r="BT563" s="82" t="n">
        <v>6</v>
      </c>
      <c r="BU563" s="85" t="inlineStr">
        <is>
          <t>n/a</t>
        </is>
      </c>
      <c r="BV563" s="85" t="inlineStr">
        <is>
          <t>n/a</t>
        </is>
      </c>
      <c r="BW563" s="85" t="inlineStr">
        <is>
          <t>n/a</t>
        </is>
      </c>
      <c r="BX563" s="85" t="inlineStr">
        <is>
          <t>n/a</t>
        </is>
      </c>
      <c r="BY563" s="85" t="inlineStr">
        <is>
          <t>n/a</t>
        </is>
      </c>
      <c r="BZ563" s="85" t="inlineStr">
        <is>
          <t>n/a</t>
        </is>
      </c>
      <c r="CA563" s="85" t="inlineStr">
        <is>
          <t>n/a</t>
        </is>
      </c>
      <c r="CB563" s="85" t="inlineStr">
        <is>
          <t>n/a</t>
        </is>
      </c>
      <c r="CC563" s="85" t="inlineStr">
        <is>
          <t>n/a</t>
        </is>
      </c>
      <c r="CD563" s="85" t="n"/>
    </row>
    <row r="564">
      <c r="B564" s="70" t="inlineStr">
        <is>
          <t>Cash taxes paid, net</t>
        </is>
      </c>
      <c r="H564" s="80">
        <f>+H562-H563</f>
        <v/>
      </c>
      <c r="I564" s="80">
        <f>+I562-I563</f>
        <v/>
      </c>
      <c r="J564" s="80">
        <f>+J562-J563</f>
        <v/>
      </c>
      <c r="K564" s="80">
        <f>+K562-K563</f>
        <v/>
      </c>
      <c r="L564" s="80">
        <f>+L562-L563</f>
        <v/>
      </c>
      <c r="M564" s="80">
        <f>+M562-M563</f>
        <v/>
      </c>
      <c r="N564" s="80">
        <f>+N562-N563</f>
        <v/>
      </c>
      <c r="O564" s="80">
        <f>+O562-O563</f>
        <v/>
      </c>
      <c r="P564" s="80">
        <f>+P562-P563</f>
        <v/>
      </c>
      <c r="Q564" s="80">
        <f>+Q562-Q563</f>
        <v/>
      </c>
      <c r="R564" s="80">
        <f>+R562-R563</f>
        <v/>
      </c>
      <c r="S564" s="80">
        <f>+S562-S563</f>
        <v/>
      </c>
      <c r="T564" s="80">
        <f>+T562-T563</f>
        <v/>
      </c>
      <c r="U564" s="80">
        <f>+U562-U563</f>
        <v/>
      </c>
      <c r="V564" s="80">
        <f>+V562-V563</f>
        <v/>
      </c>
      <c r="W564" s="80">
        <f>+W562-W563</f>
        <v/>
      </c>
      <c r="X564" s="81" t="n">
        <v>119</v>
      </c>
      <c r="Y564" s="81" t="n">
        <v>40</v>
      </c>
      <c r="Z564" s="81" t="n">
        <v>40</v>
      </c>
      <c r="AA564" s="81" t="n">
        <v>71</v>
      </c>
      <c r="AB564" s="81" t="n">
        <v>170</v>
      </c>
      <c r="AC564" s="81" t="n">
        <v>237</v>
      </c>
      <c r="AD564" s="81" t="n">
        <v>357</v>
      </c>
      <c r="AE564" s="81" t="n">
        <v>446</v>
      </c>
      <c r="AF564" s="81" t="n">
        <v>664</v>
      </c>
      <c r="AG564" s="81" t="n">
        <v>695</v>
      </c>
      <c r="AH564" s="81" t="n">
        <v>434</v>
      </c>
      <c r="AI564" s="81" t="n">
        <v>324</v>
      </c>
      <c r="AJ564" s="81" t="n">
        <v>736</v>
      </c>
      <c r="AK564" s="81" t="n">
        <v>1545</v>
      </c>
      <c r="AL564" s="81" t="n">
        <v>447</v>
      </c>
      <c r="AM564" s="81" t="n">
        <v>1034</v>
      </c>
      <c r="AN564" s="81" t="n">
        <v>682</v>
      </c>
      <c r="AO564" s="81" t="n">
        <v>1014</v>
      </c>
      <c r="AP564" s="81" t="n">
        <v>832</v>
      </c>
      <c r="AQ564" s="81" t="n">
        <v>2654</v>
      </c>
      <c r="AR564" s="81" t="n">
        <v>209</v>
      </c>
      <c r="AS564" s="81" t="n">
        <v>1041</v>
      </c>
      <c r="AT564" s="81" t="n">
        <v>1872</v>
      </c>
      <c r="AU564" s="81" t="n">
        <v>1107</v>
      </c>
      <c r="AV564" s="81" t="n">
        <v>2907</v>
      </c>
      <c r="AW564" s="81" t="n">
        <v>3387</v>
      </c>
      <c r="AX564" s="81" t="n">
        <v>1625</v>
      </c>
      <c r="AY564" s="81" t="n">
        <v>606</v>
      </c>
      <c r="AZ564" s="81" t="n">
        <v>502</v>
      </c>
      <c r="BA564" s="81" t="n">
        <v>2139</v>
      </c>
      <c r="BB564" s="81" t="n">
        <v>2006</v>
      </c>
      <c r="BC564" s="81" t="n">
        <v>1760</v>
      </c>
      <c r="BD564" s="81" t="n">
        <v>405</v>
      </c>
      <c r="BE564" s="81" t="n">
        <v>1102</v>
      </c>
      <c r="BF564" s="81" t="n">
        <v>509</v>
      </c>
      <c r="BG564" s="81" t="n">
        <v>4591</v>
      </c>
      <c r="BH564" s="81" t="n">
        <v>630</v>
      </c>
      <c r="BI564" s="81" t="n">
        <v>5929</v>
      </c>
      <c r="BJ564" s="81" t="n"/>
      <c r="BK564" s="81" t="n"/>
      <c r="BO564" s="80">
        <f>+BO562-BO563</f>
        <v/>
      </c>
      <c r="BP564" s="80">
        <f>+BP562-BP563</f>
        <v/>
      </c>
      <c r="BQ564" s="80">
        <f>+BQ562-BQ563</f>
        <v/>
      </c>
      <c r="BR564" s="80">
        <f>+BR562-BR563</f>
        <v/>
      </c>
      <c r="BS564" s="80">
        <f>+BS562-BS563</f>
        <v/>
      </c>
      <c r="BT564" s="80">
        <f>+BT562-BT563</f>
        <v/>
      </c>
      <c r="BU564" s="81" t="n">
        <v>270</v>
      </c>
      <c r="BV564" s="81" t="n">
        <v>1210</v>
      </c>
      <c r="BW564" s="81" t="n">
        <v>2117</v>
      </c>
      <c r="BX564" s="81" t="n">
        <v>3762</v>
      </c>
      <c r="BY564" s="64">
        <f>+SUM(AN564:AQ564)</f>
        <v/>
      </c>
      <c r="BZ564" s="64">
        <f>+SUM(AR564:AU564)</f>
        <v/>
      </c>
      <c r="CA564" s="64">
        <f>+SUM(AV564:AY564)</f>
        <v/>
      </c>
      <c r="CB564" s="64">
        <f>+SUM(AZ564:BC564)</f>
        <v/>
      </c>
      <c r="CC564" s="64">
        <f>+SUM(BD564:BG564)</f>
        <v/>
      </c>
      <c r="CD564" s="64" t="n"/>
    </row>
    <row r="565">
      <c r="B565" t="inlineStr">
        <is>
          <t>Property and equipment acquired under capital lease</t>
        </is>
      </c>
      <c r="H565" s="83" t="inlineStr">
        <is>
          <t>n/a</t>
        </is>
      </c>
      <c r="I565" s="83" t="inlineStr">
        <is>
          <t>n/a</t>
        </is>
      </c>
      <c r="J565" s="83" t="inlineStr">
        <is>
          <t>n/a</t>
        </is>
      </c>
      <c r="K565" s="83" t="inlineStr">
        <is>
          <t>n/a</t>
        </is>
      </c>
      <c r="L565" s="83" t="inlineStr">
        <is>
          <t>n/a</t>
        </is>
      </c>
      <c r="M565" s="83" t="inlineStr">
        <is>
          <t>n/a</t>
        </is>
      </c>
      <c r="N565" s="83" t="inlineStr">
        <is>
          <t>n/a</t>
        </is>
      </c>
      <c r="O565" s="83" t="inlineStr">
        <is>
          <t>n/a</t>
        </is>
      </c>
      <c r="P565" s="83" t="inlineStr">
        <is>
          <t>n/a</t>
        </is>
      </c>
      <c r="Q565" s="83" t="inlineStr">
        <is>
          <t>n/a</t>
        </is>
      </c>
      <c r="R565" s="83" t="inlineStr">
        <is>
          <t>n/a</t>
        </is>
      </c>
      <c r="S565" s="83" t="inlineStr">
        <is>
          <t>n/a</t>
        </is>
      </c>
      <c r="T565" s="81" t="n">
        <v>0</v>
      </c>
      <c r="U565" s="81" t="n">
        <v>0</v>
      </c>
      <c r="V565" s="81" t="n">
        <v>0</v>
      </c>
      <c r="W565" s="81" t="n">
        <v>0</v>
      </c>
      <c r="X565" s="81" t="n">
        <v>0</v>
      </c>
      <c r="Y565" s="81" t="n">
        <v>0</v>
      </c>
      <c r="Z565" s="81" t="n">
        <v>0</v>
      </c>
      <c r="AA565" s="81" t="n">
        <v>0</v>
      </c>
      <c r="AB565" s="81" t="n">
        <v>0</v>
      </c>
      <c r="AC565" s="81" t="n">
        <v>0</v>
      </c>
      <c r="AD565" s="81" t="n">
        <v>0</v>
      </c>
      <c r="AE565" s="81" t="n">
        <v>0</v>
      </c>
      <c r="AF565" s="81" t="n">
        <v>0</v>
      </c>
      <c r="AG565" s="81" t="n">
        <v>0</v>
      </c>
      <c r="AH565" s="81" t="n">
        <v>0</v>
      </c>
      <c r="AI565" s="81" t="n">
        <v>0</v>
      </c>
      <c r="AJ565" s="81" t="n">
        <v>0</v>
      </c>
      <c r="AK565" s="81" t="n">
        <v>0</v>
      </c>
      <c r="AL565" s="81" t="n">
        <v>0</v>
      </c>
      <c r="AM565" s="81" t="n">
        <v>0</v>
      </c>
      <c r="AN565" s="81" t="n">
        <v>0</v>
      </c>
      <c r="AO565" s="81" t="n">
        <v>0</v>
      </c>
      <c r="AP565" s="81" t="n">
        <v>0</v>
      </c>
      <c r="AQ565" s="81" t="n">
        <v>0</v>
      </c>
      <c r="AR565" s="81" t="n">
        <v>0</v>
      </c>
      <c r="AS565" s="81" t="n">
        <v>0</v>
      </c>
      <c r="AT565" s="81" t="n">
        <v>0</v>
      </c>
      <c r="AU565" s="81" t="n">
        <v>0</v>
      </c>
      <c r="AV565" s="81" t="n">
        <v>0</v>
      </c>
      <c r="AW565" s="81" t="n">
        <v>0</v>
      </c>
      <c r="AX565" s="81" t="n">
        <v>0</v>
      </c>
      <c r="AY565" s="81" t="n">
        <v>0</v>
      </c>
      <c r="AZ565" s="81" t="n">
        <v>0</v>
      </c>
      <c r="BA565" s="81" t="n">
        <v>0</v>
      </c>
      <c r="BB565" s="81" t="n">
        <v>0</v>
      </c>
      <c r="BC565" s="81" t="n">
        <v>0</v>
      </c>
      <c r="BD565" s="81" t="n">
        <v>0</v>
      </c>
      <c r="BE565" s="81" t="n">
        <v>0</v>
      </c>
      <c r="BF565" s="81" t="n">
        <v>0</v>
      </c>
      <c r="BG565" s="81" t="n">
        <v>0</v>
      </c>
      <c r="BH565" s="81" t="n">
        <v>0</v>
      </c>
      <c r="BI565" s="81" t="n">
        <v>0</v>
      </c>
      <c r="BJ565" s="81" t="n"/>
      <c r="BK565" s="81" t="n"/>
      <c r="BO565" s="81" t="n">
        <v>56</v>
      </c>
      <c r="BP565" s="81" t="n">
        <v>217</v>
      </c>
      <c r="BQ565" s="81" t="n">
        <v>473</v>
      </c>
      <c r="BR565" s="81" t="n">
        <v>340</v>
      </c>
      <c r="BS565" s="81" t="n">
        <v>11</v>
      </c>
      <c r="BT565" s="81" t="n">
        <v>0</v>
      </c>
      <c r="BU565" s="81" t="n">
        <v>0</v>
      </c>
      <c r="BV565" s="81" t="n">
        <v>0</v>
      </c>
      <c r="BW565" s="81" t="n">
        <v>0</v>
      </c>
      <c r="BX565" s="81" t="n">
        <v>0</v>
      </c>
      <c r="BY565" s="64">
        <f>+SUM(AN565:AQ565)</f>
        <v/>
      </c>
      <c r="BZ565" s="64">
        <f>+SUM(AR565:AU565)</f>
        <v/>
      </c>
      <c r="CA565" s="64">
        <f>+SUM(AV565:AY565)</f>
        <v/>
      </c>
      <c r="CB565" s="64">
        <f>+SUM(AZ565:BC565)</f>
        <v/>
      </c>
      <c r="CC565" s="64" t="n"/>
      <c r="CD565" s="64" t="n"/>
    </row>
    <row r="566">
      <c r="H566" s="64" t="n"/>
      <c r="I566" s="64" t="n"/>
      <c r="J566" s="64" t="n"/>
      <c r="K566" s="64" t="n"/>
      <c r="L566" s="64" t="n"/>
      <c r="M566" s="64" t="n"/>
      <c r="N566" s="64" t="n"/>
      <c r="O566" s="64" t="n"/>
      <c r="P566" s="64" t="n"/>
      <c r="Q566" s="64" t="n"/>
      <c r="R566" s="64" t="n"/>
      <c r="S566" s="64" t="n"/>
      <c r="T566" s="64" t="n"/>
      <c r="U566" s="64" t="n"/>
      <c r="V566" s="64" t="n"/>
      <c r="W566" s="64" t="n"/>
      <c r="X566" s="64" t="n"/>
      <c r="Y566" s="64" t="n"/>
      <c r="Z566" s="64" t="n"/>
      <c r="AA566" s="64" t="n"/>
      <c r="AB566" s="64" t="n"/>
      <c r="AC566" s="64" t="n"/>
      <c r="AD566" s="64" t="n"/>
      <c r="AE566" s="64" t="n"/>
      <c r="AF566" s="64" t="n"/>
      <c r="AG566" s="64" t="n"/>
      <c r="AH566" s="64" t="n"/>
      <c r="AI566" s="64" t="n"/>
      <c r="AJ566" s="64" t="n"/>
      <c r="AK566" s="64" t="n"/>
      <c r="AL566" s="64" t="n"/>
      <c r="AM566" s="64" t="n"/>
      <c r="AN566" s="64" t="n"/>
      <c r="AO566" s="64" t="n"/>
      <c r="AP566" s="64" t="n"/>
      <c r="AQ566" s="64" t="n"/>
      <c r="AR566" s="64" t="n"/>
      <c r="AS566" s="64" t="n"/>
      <c r="AT566" s="64" t="n"/>
      <c r="AU566" s="64" t="n"/>
      <c r="AV566" s="177" t="n"/>
      <c r="AW566" s="177" t="n"/>
      <c r="AX566" s="177" t="n"/>
      <c r="AY566" s="177" t="n"/>
      <c r="AZ566" s="177" t="n"/>
      <c r="BA566" s="177" t="n"/>
      <c r="BB566" s="177" t="n"/>
      <c r="BC566" s="177" t="n"/>
      <c r="BD566" s="177" t="n"/>
      <c r="BE566" s="177" t="n"/>
      <c r="BF566" s="177" t="n"/>
      <c r="BG566" s="177" t="n"/>
      <c r="BH566" s="64" t="n"/>
      <c r="BI566" s="64" t="n"/>
      <c r="BJ566" s="64" t="n"/>
      <c r="BK566" s="64" t="n"/>
      <c r="BO566" s="64" t="n"/>
      <c r="BP566" s="64" t="n"/>
      <c r="BQ566" s="64" t="n"/>
      <c r="BR566" s="64" t="n"/>
      <c r="BS566" s="64" t="n"/>
      <c r="BT566" s="64" t="n"/>
      <c r="BU566" s="64" t="n"/>
      <c r="BV566" s="64" t="n"/>
      <c r="BW566" s="64" t="n"/>
    </row>
    <row r="567">
      <c r="B567" s="52" t="inlineStr">
        <is>
          <t>Balance Sheet</t>
        </is>
      </c>
      <c r="C567" s="53" t="n"/>
      <c r="H567" s="64" t="n"/>
      <c r="I567" s="64" t="n"/>
      <c r="J567" s="64" t="n"/>
      <c r="K567" s="64" t="n"/>
      <c r="L567" s="64" t="n"/>
      <c r="M567" s="64" t="n"/>
      <c r="N567" s="64" t="n"/>
      <c r="O567" s="64" t="n"/>
      <c r="P567" s="64" t="n"/>
      <c r="Q567" s="64" t="n"/>
      <c r="R567" s="64" t="n"/>
      <c r="S567" s="64" t="n"/>
      <c r="T567" s="64" t="n"/>
      <c r="U567" s="64" t="n"/>
      <c r="V567" s="64" t="n"/>
      <c r="W567" s="64" t="n"/>
      <c r="X567" s="64" t="n"/>
      <c r="Y567" s="64" t="n"/>
      <c r="Z567" s="64" t="n"/>
      <c r="AA567" s="64" t="n"/>
      <c r="AB567" s="64" t="n"/>
      <c r="AC567" s="64" t="n"/>
      <c r="AD567" s="64" t="n"/>
      <c r="AE567" s="64" t="n"/>
      <c r="AF567" s="64" t="n"/>
      <c r="AG567" s="64" t="n"/>
      <c r="AH567" s="64" t="n"/>
      <c r="AI567" s="64" t="n"/>
      <c r="AJ567" s="64" t="n"/>
      <c r="AK567" s="64" t="n"/>
      <c r="AL567" s="64" t="n"/>
      <c r="AM567" s="64" t="n"/>
      <c r="AN567" s="64" t="n"/>
      <c r="AO567" s="64" t="n"/>
      <c r="AP567" s="64" t="n"/>
      <c r="AQ567" s="64" t="n"/>
      <c r="AR567" s="64" t="n"/>
      <c r="AS567" s="64" t="n"/>
      <c r="AT567" s="64" t="n"/>
      <c r="AU567" s="64" t="n"/>
      <c r="AV567" s="64" t="n"/>
      <c r="AW567" s="64" t="n"/>
      <c r="AX567" s="64" t="n"/>
      <c r="AY567" s="64" t="n"/>
      <c r="AZ567" s="64" t="n"/>
      <c r="BA567" s="64" t="n"/>
      <c r="BB567" s="64" t="n"/>
      <c r="BC567" s="64" t="n"/>
      <c r="BD567" s="64" t="n"/>
      <c r="BE567" s="64" t="n"/>
      <c r="BF567" s="64" t="n"/>
      <c r="BG567" s="64" t="n"/>
      <c r="BH567" s="64" t="n"/>
      <c r="BI567" s="64" t="n"/>
      <c r="BJ567" s="64" t="n"/>
      <c r="BK567" s="64" t="n"/>
      <c r="BO567" s="64" t="n"/>
      <c r="BP567" s="64" t="n"/>
      <c r="BQ567" s="64" t="n"/>
      <c r="BR567" s="64" t="n"/>
      <c r="BS567" s="64" t="n"/>
      <c r="BT567" s="64" t="n"/>
      <c r="BU567" s="64" t="n"/>
      <c r="BV567" s="64" t="n"/>
      <c r="BW567" s="64" t="n"/>
    </row>
    <row r="568">
      <c r="H568" s="64" t="n"/>
      <c r="I568" s="64" t="n"/>
      <c r="J568" s="64" t="n"/>
      <c r="K568" s="64" t="n"/>
      <c r="L568" s="64" t="n"/>
      <c r="M568" s="64" t="n"/>
      <c r="N568" s="64" t="n"/>
      <c r="O568" s="64" t="n"/>
      <c r="P568" s="64" t="n"/>
      <c r="Q568" s="64" t="n"/>
      <c r="R568" s="64" t="n"/>
      <c r="S568" s="64" t="n"/>
      <c r="T568" s="64" t="n"/>
      <c r="U568" s="64" t="n"/>
      <c r="V568" s="64" t="n"/>
      <c r="W568" s="64" t="n"/>
      <c r="X568" s="64" t="n"/>
      <c r="Y568" s="64" t="n"/>
      <c r="Z568" s="64" t="n"/>
      <c r="AA568" s="64" t="n"/>
      <c r="AB568" s="64" t="n"/>
      <c r="AC568" s="64" t="n"/>
      <c r="AD568" s="64" t="n"/>
      <c r="AE568" s="64" t="n"/>
      <c r="AF568" s="64" t="n"/>
      <c r="AG568" s="64" t="n"/>
      <c r="AH568" s="64" t="n"/>
      <c r="AI568" s="64" t="n"/>
      <c r="AJ568" s="64" t="n"/>
      <c r="AK568" s="64" t="n"/>
      <c r="AL568" s="64" t="n"/>
      <c r="AM568" s="64" t="n"/>
      <c r="AN568" s="64" t="n"/>
      <c r="AO568" s="64" t="n"/>
      <c r="AP568" s="64" t="n"/>
      <c r="AQ568" s="64" t="n"/>
      <c r="AR568" s="64" t="n"/>
      <c r="AS568" s="64" t="n"/>
      <c r="AT568" s="64" t="n"/>
      <c r="AU568" s="64" t="n"/>
      <c r="AV568" s="64" t="n"/>
      <c r="AW568" s="64" t="n"/>
      <c r="AX568" s="64" t="n"/>
      <c r="AY568" s="64" t="n"/>
      <c r="AZ568" s="64" t="n"/>
      <c r="BA568" s="64" t="n"/>
      <c r="BB568" s="64" t="n"/>
      <c r="BC568" s="64" t="n"/>
      <c r="BD568" s="64" t="n"/>
      <c r="BE568" s="64" t="n"/>
      <c r="BF568" s="64" t="n"/>
      <c r="BG568" s="64" t="n"/>
      <c r="BH568" s="64" t="n"/>
      <c r="BI568" s="64" t="n"/>
      <c r="BJ568" s="64" t="n"/>
      <c r="BK568" s="64" t="n"/>
      <c r="BO568" s="64" t="n"/>
      <c r="BP568" s="64" t="n"/>
      <c r="BQ568" s="64" t="n"/>
      <c r="BR568" s="64" t="n"/>
      <c r="BS568" s="64" t="n"/>
      <c r="BT568" s="64" t="n"/>
      <c r="BU568" s="64" t="n"/>
      <c r="BV568" s="64" t="n"/>
      <c r="BW568" s="64" t="n"/>
    </row>
    <row r="569">
      <c r="B569" t="inlineStr">
        <is>
          <t>Cash and cash equivalents</t>
        </is>
      </c>
      <c r="H569" s="64" t="n"/>
      <c r="I569" s="64" t="n"/>
      <c r="J569" s="64" t="n"/>
      <c r="K569" s="64" t="n"/>
      <c r="L569" s="81" t="n">
        <v>1282</v>
      </c>
      <c r="M569" s="81" t="n">
        <v>2098</v>
      </c>
      <c r="N569" s="81" t="n">
        <v>2478</v>
      </c>
      <c r="O569" s="81" t="n">
        <v>2384</v>
      </c>
      <c r="P569" s="81" t="n">
        <v>2325</v>
      </c>
      <c r="Q569" s="81" t="n">
        <v>3001</v>
      </c>
      <c r="R569" s="81" t="n">
        <v>3100</v>
      </c>
      <c r="S569" s="81" t="n">
        <v>3323</v>
      </c>
      <c r="T569" s="81" t="n">
        <v>2998</v>
      </c>
      <c r="U569" s="81" t="n">
        <v>4384</v>
      </c>
      <c r="V569" s="81" t="n">
        <v>8999</v>
      </c>
      <c r="W569" s="81" t="n">
        <v>4315</v>
      </c>
      <c r="X569" s="81" t="n">
        <v>3419</v>
      </c>
      <c r="Y569" s="81" t="n">
        <v>5123</v>
      </c>
      <c r="Z569" s="81" t="n">
        <v>4308</v>
      </c>
      <c r="AA569" s="81" t="n">
        <v>4907</v>
      </c>
      <c r="AB569" s="81" t="n">
        <v>6456</v>
      </c>
      <c r="AC569" s="81" t="n">
        <v>5108</v>
      </c>
      <c r="AD569" s="81" t="n">
        <v>6038</v>
      </c>
      <c r="AE569" s="81" t="n">
        <v>8903</v>
      </c>
      <c r="AF569" s="81" t="n">
        <v>7104</v>
      </c>
      <c r="AG569" s="81" t="n">
        <v>6252</v>
      </c>
      <c r="AH569" s="81" t="n">
        <v>7201</v>
      </c>
      <c r="AI569" s="81" t="n">
        <v>8079</v>
      </c>
      <c r="AJ569" s="81" t="n">
        <v>12082</v>
      </c>
      <c r="AK569" s="81" t="n">
        <v>11552</v>
      </c>
      <c r="AL569" s="81" t="n">
        <v>9637</v>
      </c>
      <c r="AM569" s="81" t="n">
        <v>10019</v>
      </c>
      <c r="AN569" s="81" t="n">
        <v>11076</v>
      </c>
      <c r="AO569" s="81" t="n">
        <v>13877</v>
      </c>
      <c r="AP569" s="81" t="n">
        <v>15979</v>
      </c>
      <c r="AQ569" s="81" t="n">
        <v>19079</v>
      </c>
      <c r="AR569" s="81" t="n">
        <v>23618</v>
      </c>
      <c r="AS569" s="81" t="n">
        <v>21045</v>
      </c>
      <c r="AT569" s="81" t="n">
        <v>11617</v>
      </c>
      <c r="AU569" s="81" t="n">
        <v>17576</v>
      </c>
      <c r="AV569" s="81" t="n">
        <v>19513</v>
      </c>
      <c r="AW569" s="81" t="n">
        <v>16186</v>
      </c>
      <c r="AX569" s="81" t="n">
        <v>14496</v>
      </c>
      <c r="AY569" s="81" t="n">
        <v>16601</v>
      </c>
      <c r="AZ569" s="81" t="n">
        <v>14886</v>
      </c>
      <c r="BA569" s="81" t="n">
        <v>12681</v>
      </c>
      <c r="BB569" s="81" t="n">
        <v>14308</v>
      </c>
      <c r="BC569" s="81" t="n">
        <v>14681</v>
      </c>
      <c r="BD569" s="81" t="n">
        <v>11551</v>
      </c>
      <c r="BE569" s="81" t="n">
        <v>28785</v>
      </c>
      <c r="BF569" s="81" t="n">
        <v>36890</v>
      </c>
      <c r="BG569" s="81" t="n">
        <v>41862</v>
      </c>
      <c r="BH569" s="81" t="n">
        <v>32307</v>
      </c>
      <c r="BI569" s="81" t="n">
        <v>32045</v>
      </c>
      <c r="BJ569" s="81" t="n"/>
      <c r="BK569" s="81" t="n"/>
      <c r="BO569" s="64" t="n"/>
      <c r="BP569" s="81" t="n">
        <v>1785</v>
      </c>
      <c r="BQ569" s="81" t="n">
        <v>1512</v>
      </c>
      <c r="BR569" s="64">
        <f>+O569</f>
        <v/>
      </c>
      <c r="BS569" s="64">
        <f>+S569</f>
        <v/>
      </c>
      <c r="BT569" s="64">
        <f>+W569</f>
        <v/>
      </c>
      <c r="BU569" s="64">
        <f>+AA569</f>
        <v/>
      </c>
      <c r="BV569" s="64">
        <f>+AE569</f>
        <v/>
      </c>
      <c r="BW569" s="64">
        <f>+AI569</f>
        <v/>
      </c>
      <c r="BX569" s="64">
        <f>+AM569</f>
        <v/>
      </c>
      <c r="BY569" s="64">
        <f>+AQ569</f>
        <v/>
      </c>
      <c r="BZ569" s="64">
        <f>+AU569</f>
        <v/>
      </c>
      <c r="CA569" s="64">
        <f>+AY569</f>
        <v/>
      </c>
      <c r="CB569" s="64">
        <f>+BC569</f>
        <v/>
      </c>
      <c r="CC569" s="64">
        <f>+BG569</f>
        <v/>
      </c>
      <c r="CD569" s="64" t="n"/>
    </row>
    <row r="570">
      <c r="B570" t="inlineStr">
        <is>
          <t>Marketable securities</t>
        </is>
      </c>
      <c r="H570" s="64" t="n"/>
      <c r="I570" s="64" t="n"/>
      <c r="J570" s="64" t="n"/>
      <c r="K570" s="64" t="n"/>
      <c r="L570" s="81" t="n">
        <v>2628</v>
      </c>
      <c r="M570" s="81" t="n">
        <v>8090</v>
      </c>
      <c r="N570" s="81" t="n">
        <v>7974</v>
      </c>
      <c r="O570" s="81" t="n">
        <v>7242</v>
      </c>
      <c r="P570" s="81" t="n">
        <v>7147</v>
      </c>
      <c r="Q570" s="81" t="n">
        <v>7251</v>
      </c>
      <c r="R570" s="81" t="n">
        <v>6228</v>
      </c>
      <c r="S570" s="81" t="n">
        <v>8126</v>
      </c>
      <c r="T570" s="81" t="n">
        <v>9631</v>
      </c>
      <c r="U570" s="81" t="n">
        <v>9572</v>
      </c>
      <c r="V570" s="81" t="n">
        <v>5251</v>
      </c>
      <c r="W570" s="81" t="n">
        <v>6884</v>
      </c>
      <c r="X570" s="81" t="n">
        <v>8994</v>
      </c>
      <c r="Y570" s="81" t="n">
        <v>9002</v>
      </c>
      <c r="Z570" s="81" t="n">
        <v>11526</v>
      </c>
      <c r="AA570" s="81" t="n">
        <v>13527</v>
      </c>
      <c r="AB570" s="81" t="n">
        <v>14165</v>
      </c>
      <c r="AC570" s="81" t="n">
        <v>18185</v>
      </c>
      <c r="AD570" s="81" t="n">
        <v>20102</v>
      </c>
      <c r="AE570" s="81" t="n">
        <v>20546</v>
      </c>
      <c r="AF570" s="81" t="n">
        <v>25202</v>
      </c>
      <c r="AG570" s="81" t="n">
        <v>29200</v>
      </c>
      <c r="AH570" s="81" t="n">
        <v>31088</v>
      </c>
      <c r="AI570" s="81" t="n">
        <v>33632</v>
      </c>
      <c r="AJ570" s="81" t="n">
        <v>31874</v>
      </c>
      <c r="AK570" s="81" t="n">
        <v>30757</v>
      </c>
      <c r="AL570" s="81" t="n">
        <v>31569</v>
      </c>
      <c r="AM570" s="81" t="n">
        <v>31095</v>
      </c>
      <c r="AN570" s="81" t="n">
        <v>34167</v>
      </c>
      <c r="AO570" s="81" t="n">
        <v>34719</v>
      </c>
      <c r="AP570" s="81" t="n">
        <v>36290</v>
      </c>
      <c r="AQ570" s="81" t="n">
        <v>35776</v>
      </c>
      <c r="AR570" s="81" t="n">
        <v>36671</v>
      </c>
      <c r="AS570" s="81" t="n">
        <v>37195</v>
      </c>
      <c r="AT570" s="81" t="n">
        <v>44003</v>
      </c>
      <c r="AU570" s="81" t="n">
        <v>44378</v>
      </c>
      <c r="AV570" s="81" t="n">
        <v>44706</v>
      </c>
      <c r="AW570" s="81" t="n">
        <v>47894</v>
      </c>
      <c r="AX570" s="81" t="n">
        <v>43579</v>
      </c>
      <c r="AY570" s="81" t="n">
        <v>31397</v>
      </c>
      <c r="AZ570" s="81" t="n">
        <v>29004</v>
      </c>
      <c r="BA570" s="81" t="n">
        <v>27808</v>
      </c>
      <c r="BB570" s="81" t="n">
        <v>27468</v>
      </c>
      <c r="BC570" s="81" t="n">
        <v>26057</v>
      </c>
      <c r="BD570" s="81" t="n">
        <v>25888</v>
      </c>
      <c r="BE570" s="81" t="n">
        <v>24661</v>
      </c>
      <c r="BF570" s="81" t="n">
        <v>24233</v>
      </c>
      <c r="BG570" s="81" t="n">
        <v>23541</v>
      </c>
      <c r="BH570" s="81" t="n">
        <v>25813</v>
      </c>
      <c r="BI570" s="81" t="n">
        <v>26035</v>
      </c>
      <c r="BJ570" s="81" t="n"/>
      <c r="BK570" s="81" t="n"/>
      <c r="BO570" s="64" t="n"/>
      <c r="BP570" s="81" t="n">
        <v>0</v>
      </c>
      <c r="BQ570" s="81" t="n">
        <v>2396</v>
      </c>
      <c r="BR570" s="64">
        <f>+O570</f>
        <v/>
      </c>
      <c r="BS570" s="64">
        <f>+S570</f>
        <v/>
      </c>
      <c r="BT570" s="64">
        <f>+W570</f>
        <v/>
      </c>
      <c r="BU570" s="64">
        <f>+AA570</f>
        <v/>
      </c>
      <c r="BV570" s="64">
        <f>+AE570</f>
        <v/>
      </c>
      <c r="BW570" s="64">
        <f>+AI570</f>
        <v/>
      </c>
      <c r="BX570" s="64">
        <f>+AM570</f>
        <v/>
      </c>
      <c r="BY570" s="64">
        <f>+AQ570</f>
        <v/>
      </c>
      <c r="BZ570" s="64">
        <f>+AU570</f>
        <v/>
      </c>
      <c r="CA570" s="64">
        <f>+AY570</f>
        <v/>
      </c>
      <c r="CB570" s="64">
        <f>+BC570</f>
        <v/>
      </c>
      <c r="CC570" s="64">
        <f>+BG570</f>
        <v/>
      </c>
      <c r="CD570" s="64" t="n"/>
    </row>
    <row r="571">
      <c r="B571" t="inlineStr">
        <is>
          <t>Accounts receivables</t>
        </is>
      </c>
      <c r="H571" s="64" t="n"/>
      <c r="I571" s="64" t="n"/>
      <c r="J571" s="64" t="n"/>
      <c r="K571" s="64" t="n"/>
      <c r="L571" s="81" t="n">
        <v>482</v>
      </c>
      <c r="M571" s="81" t="n">
        <v>578</v>
      </c>
      <c r="N571" s="81" t="n">
        <v>635</v>
      </c>
      <c r="O571" s="81" t="n">
        <v>719</v>
      </c>
      <c r="P571" s="81" t="n">
        <v>659</v>
      </c>
      <c r="Q571" s="81" t="n">
        <v>775</v>
      </c>
      <c r="R571" s="81" t="n">
        <v>872</v>
      </c>
      <c r="S571" s="81" t="n">
        <v>1109</v>
      </c>
      <c r="T571" s="81" t="n">
        <v>1006</v>
      </c>
      <c r="U571" s="81" t="n">
        <v>1190</v>
      </c>
      <c r="V571" s="81" t="n">
        <v>1363</v>
      </c>
      <c r="W571" s="81" t="n">
        <v>1678</v>
      </c>
      <c r="X571" s="81" t="n">
        <v>1508</v>
      </c>
      <c r="Y571" s="81" t="n">
        <v>1815</v>
      </c>
      <c r="Z571" s="81" t="n">
        <v>2010</v>
      </c>
      <c r="AA571" s="81" t="n">
        <v>2559</v>
      </c>
      <c r="AB571" s="81" t="n">
        <v>2348</v>
      </c>
      <c r="AC571" s="81" t="n">
        <v>2801</v>
      </c>
      <c r="AD571" s="81" t="n">
        <v>3070</v>
      </c>
      <c r="AE571" s="81" t="n">
        <v>3993</v>
      </c>
      <c r="AF571" s="81" t="n">
        <v>3415</v>
      </c>
      <c r="AG571" s="81" t="n">
        <v>3897</v>
      </c>
      <c r="AH571" s="81" t="n">
        <v>4424</v>
      </c>
      <c r="AI571" s="81" t="n">
        <v>5832</v>
      </c>
      <c r="AJ571" s="81" t="n">
        <v>5115</v>
      </c>
      <c r="AK571" s="81" t="n">
        <v>5590</v>
      </c>
      <c r="AL571" s="81" t="n">
        <v>6058</v>
      </c>
      <c r="AM571" s="81" t="n">
        <v>7587</v>
      </c>
      <c r="AN571" s="81" t="n">
        <v>6475</v>
      </c>
      <c r="AO571" s="81" t="n">
        <v>7513</v>
      </c>
      <c r="AP571" s="81" t="n">
        <v>7673</v>
      </c>
      <c r="AQ571" s="81" t="n">
        <v>9518</v>
      </c>
      <c r="AR571" s="81" t="n">
        <v>7289</v>
      </c>
      <c r="AS571" s="81" t="n">
        <v>7483</v>
      </c>
      <c r="AT571" s="81" t="n">
        <v>8024</v>
      </c>
      <c r="AU571" s="81" t="n">
        <v>11335</v>
      </c>
      <c r="AV571" s="81" t="n">
        <v>10276</v>
      </c>
      <c r="AW571" s="81" t="n">
        <v>11698</v>
      </c>
      <c r="AX571" s="81" t="n">
        <v>12088</v>
      </c>
      <c r="AY571" s="81" t="n">
        <v>14039</v>
      </c>
      <c r="AZ571" s="81" t="n">
        <v>11390</v>
      </c>
      <c r="BA571" s="81" t="n">
        <v>11525</v>
      </c>
      <c r="BB571" s="81" t="n">
        <v>11227</v>
      </c>
      <c r="BC571" s="81" t="n">
        <v>13466</v>
      </c>
      <c r="BD571" s="81" t="n">
        <v>11044</v>
      </c>
      <c r="BE571" s="81" t="n">
        <v>12511</v>
      </c>
      <c r="BF571" s="81" t="n">
        <v>12944</v>
      </c>
      <c r="BG571" s="81" t="n">
        <v>16169</v>
      </c>
      <c r="BH571" s="81" t="n">
        <v>13430</v>
      </c>
      <c r="BI571" s="81" t="n">
        <v>14505</v>
      </c>
      <c r="BJ571" s="81" t="n"/>
      <c r="BK571" s="81" t="n"/>
      <c r="BO571" s="64" t="n"/>
      <c r="BP571" s="81" t="n">
        <v>373</v>
      </c>
      <c r="BQ571" s="81" t="n">
        <v>547</v>
      </c>
      <c r="BR571" s="64">
        <f>+O571</f>
        <v/>
      </c>
      <c r="BS571" s="64">
        <f>+S571</f>
        <v/>
      </c>
      <c r="BT571" s="64">
        <f>+W571</f>
        <v/>
      </c>
      <c r="BU571" s="64">
        <f>+AA571</f>
        <v/>
      </c>
      <c r="BV571" s="64">
        <f>+AE571</f>
        <v/>
      </c>
      <c r="BW571" s="64">
        <f>+AI571</f>
        <v/>
      </c>
      <c r="BX571" s="64">
        <f>+AM571</f>
        <v/>
      </c>
      <c r="BY571" s="64">
        <f>+AQ571</f>
        <v/>
      </c>
      <c r="BZ571" s="64">
        <f>+AU571</f>
        <v/>
      </c>
      <c r="CA571" s="64">
        <f>+AY571</f>
        <v/>
      </c>
      <c r="CB571" s="64">
        <f>+BC571</f>
        <v/>
      </c>
      <c r="CC571" s="64">
        <f>+BG571</f>
        <v/>
      </c>
      <c r="CD571" s="64" t="n"/>
    </row>
    <row r="572">
      <c r="B572" t="inlineStr">
        <is>
          <t>Income tax refundable</t>
        </is>
      </c>
      <c r="H572" s="64" t="n"/>
      <c r="I572" s="64" t="n"/>
      <c r="J572" s="64" t="n"/>
      <c r="K572" s="64" t="n"/>
      <c r="L572" s="81" t="n">
        <v>0</v>
      </c>
      <c r="M572" s="81" t="n">
        <v>567</v>
      </c>
      <c r="N572" s="81" t="n">
        <v>567</v>
      </c>
      <c r="O572" s="81" t="n">
        <v>451</v>
      </c>
      <c r="P572" s="81" t="n">
        <v>426</v>
      </c>
      <c r="Q572" s="81" t="n">
        <v>7</v>
      </c>
      <c r="R572" s="81" t="n">
        <v>7</v>
      </c>
      <c r="S572" s="81" t="n">
        <v>0</v>
      </c>
      <c r="T572" s="81" t="n">
        <v>0</v>
      </c>
      <c r="U572" s="81" t="n">
        <v>0</v>
      </c>
      <c r="V572" s="81" t="n">
        <v>0</v>
      </c>
      <c r="W572" s="81" t="n">
        <v>0</v>
      </c>
      <c r="X572" s="81" t="n">
        <v>0</v>
      </c>
      <c r="Y572" s="81" t="n">
        <v>0</v>
      </c>
      <c r="Z572" s="81" t="n">
        <v>0</v>
      </c>
      <c r="AA572" s="81" t="n">
        <v>0</v>
      </c>
      <c r="AB572" s="81" t="n">
        <v>0</v>
      </c>
      <c r="AC572" s="81" t="n">
        <v>0</v>
      </c>
      <c r="AD572" s="81" t="n">
        <v>0</v>
      </c>
      <c r="AE572" s="81" t="n">
        <v>0</v>
      </c>
      <c r="AF572" s="81" t="n">
        <v>0</v>
      </c>
      <c r="AG572" s="81" t="n">
        <v>0</v>
      </c>
      <c r="AH572" s="81" t="n">
        <v>0</v>
      </c>
      <c r="AI572" s="81" t="n">
        <v>0</v>
      </c>
      <c r="AJ572" s="81" t="n">
        <v>0</v>
      </c>
      <c r="AK572" s="81" t="n">
        <v>0</v>
      </c>
      <c r="AL572" s="81" t="n">
        <v>0</v>
      </c>
      <c r="AM572" s="81" t="n">
        <v>0</v>
      </c>
      <c r="AN572" s="81" t="n">
        <v>0</v>
      </c>
      <c r="AO572" s="81" t="n">
        <v>0</v>
      </c>
      <c r="AP572" s="81" t="n">
        <v>0</v>
      </c>
      <c r="AQ572" s="81" t="n">
        <v>0</v>
      </c>
      <c r="AR572" s="81" t="n">
        <v>0</v>
      </c>
      <c r="AS572" s="81" t="n">
        <v>0</v>
      </c>
      <c r="AT572" s="81" t="n">
        <v>0</v>
      </c>
      <c r="AU572" s="81" t="n">
        <v>0</v>
      </c>
      <c r="AV572" s="81" t="n">
        <v>0</v>
      </c>
      <c r="AW572" s="81" t="n">
        <v>0</v>
      </c>
      <c r="AX572" s="81" t="n">
        <v>0</v>
      </c>
      <c r="AY572" s="81" t="n">
        <v>0</v>
      </c>
      <c r="AZ572" s="81" t="n">
        <v>0</v>
      </c>
      <c r="BA572" s="81" t="n">
        <v>0</v>
      </c>
      <c r="BB572" s="81" t="n">
        <v>0</v>
      </c>
      <c r="BC572" s="81" t="n">
        <v>0</v>
      </c>
      <c r="BD572" s="81" t="n">
        <v>0</v>
      </c>
      <c r="BE572" s="81" t="n">
        <v>0</v>
      </c>
      <c r="BF572" s="81" t="n">
        <v>0</v>
      </c>
      <c r="BG572" s="81" t="n">
        <v>0</v>
      </c>
      <c r="BH572" s="81" t="n">
        <v>0</v>
      </c>
      <c r="BI572" s="81" t="n">
        <v>0</v>
      </c>
      <c r="BJ572" s="81" t="n"/>
      <c r="BK572" s="81" t="n"/>
      <c r="BO572" s="64" t="n"/>
      <c r="BP572" s="81" t="n">
        <v>0</v>
      </c>
      <c r="BQ572" s="81" t="n">
        <v>0</v>
      </c>
      <c r="BR572" s="64">
        <f>+O572</f>
        <v/>
      </c>
      <c r="BS572" s="64">
        <f>+S572</f>
        <v/>
      </c>
      <c r="BT572" s="64">
        <f>+W572</f>
        <v/>
      </c>
      <c r="BU572" s="64">
        <f>+AA572</f>
        <v/>
      </c>
      <c r="BV572" s="64">
        <f>+AE572</f>
        <v/>
      </c>
      <c r="BW572" s="64">
        <f>+AI572</f>
        <v/>
      </c>
      <c r="BX572" s="64">
        <f>+AM572</f>
        <v/>
      </c>
      <c r="BY572" s="64">
        <f>+AQ572</f>
        <v/>
      </c>
      <c r="BZ572" s="64">
        <f>+AU572</f>
        <v/>
      </c>
      <c r="CA572" s="64">
        <f>+AY572</f>
        <v/>
      </c>
      <c r="CB572" s="64">
        <f>+BC572</f>
        <v/>
      </c>
      <c r="CC572" s="64">
        <f>+BG572</f>
        <v/>
      </c>
      <c r="CD572" s="64" t="n"/>
    </row>
    <row r="573" ht="13.5" customHeight="1">
      <c r="B573" t="inlineStr">
        <is>
          <t>Prepaid expenses and other current assets</t>
        </is>
      </c>
      <c r="H573" s="64" t="n"/>
      <c r="I573" s="64" t="n"/>
      <c r="J573" s="64" t="n"/>
      <c r="K573" s="64" t="n"/>
      <c r="L573" s="82" t="n">
        <v>627</v>
      </c>
      <c r="M573" s="82" t="n">
        <v>634</v>
      </c>
      <c r="N573" s="82" t="n">
        <v>631</v>
      </c>
      <c r="O573" s="82" t="n">
        <v>471</v>
      </c>
      <c r="P573" s="82" t="n">
        <v>485</v>
      </c>
      <c r="Q573" s="82" t="n">
        <v>387</v>
      </c>
      <c r="R573" s="82" t="n">
        <v>342</v>
      </c>
      <c r="S573" s="82" t="n">
        <v>512</v>
      </c>
      <c r="T573" s="82" t="n">
        <v>425</v>
      </c>
      <c r="U573" s="82" t="n">
        <v>411</v>
      </c>
      <c r="V573" s="82" t="n">
        <v>502</v>
      </c>
      <c r="W573" s="82" t="n">
        <v>513</v>
      </c>
      <c r="X573" s="82" t="n">
        <v>1083</v>
      </c>
      <c r="Y573" s="82" t="n">
        <v>1011</v>
      </c>
      <c r="Z573" s="82" t="n">
        <v>1295</v>
      </c>
      <c r="AA573" s="82" t="n">
        <v>659</v>
      </c>
      <c r="AB573" s="82" t="n">
        <v>843</v>
      </c>
      <c r="AC573" s="82" t="n">
        <v>916</v>
      </c>
      <c r="AD573" s="82" t="n">
        <v>1118</v>
      </c>
      <c r="AE573" s="82" t="n">
        <v>959</v>
      </c>
      <c r="AF573" s="82" t="n">
        <v>1209</v>
      </c>
      <c r="AG573" s="82" t="n">
        <v>1455</v>
      </c>
      <c r="AH573" s="82" t="n">
        <v>1490</v>
      </c>
      <c r="AI573" s="82" t="n">
        <v>1020</v>
      </c>
      <c r="AJ573" s="82" t="n">
        <v>1341</v>
      </c>
      <c r="AK573" s="82" t="n">
        <v>1934</v>
      </c>
      <c r="AL573" s="82" t="n">
        <v>1883</v>
      </c>
      <c r="AM573" s="82" t="n">
        <v>1779</v>
      </c>
      <c r="AN573" s="82" t="n">
        <v>1582</v>
      </c>
      <c r="AO573" s="82" t="n">
        <v>1852</v>
      </c>
      <c r="AP573" s="82" t="n">
        <v>2137</v>
      </c>
      <c r="AQ573" s="82" t="n">
        <v>1852</v>
      </c>
      <c r="AR573" s="82" t="n">
        <v>1771</v>
      </c>
      <c r="AS573" s="82" t="n">
        <v>2407</v>
      </c>
      <c r="AT573" s="82" t="n">
        <v>2155</v>
      </c>
      <c r="AU573" s="82" t="n">
        <v>2381</v>
      </c>
      <c r="AV573" s="82" t="n">
        <v>2827</v>
      </c>
      <c r="AW573" s="82" t="n">
        <v>4919</v>
      </c>
      <c r="AX573" s="82" t="n">
        <v>5258</v>
      </c>
      <c r="AY573" s="82" t="n">
        <v>4629</v>
      </c>
      <c r="AZ573" s="82" t="n">
        <v>3985</v>
      </c>
      <c r="BA573" s="82" t="n">
        <v>3973</v>
      </c>
      <c r="BB573" s="82" t="n">
        <v>5312</v>
      </c>
      <c r="BC573" s="82" t="n">
        <v>5345</v>
      </c>
      <c r="BD573" s="82" t="n">
        <v>4000</v>
      </c>
      <c r="BE573" s="82" t="n">
        <v>3603</v>
      </c>
      <c r="BF573" s="82" t="n">
        <v>4311</v>
      </c>
      <c r="BG573" s="82" t="n">
        <v>3793</v>
      </c>
      <c r="BH573" s="82" t="n">
        <v>3780</v>
      </c>
      <c r="BI573" s="82" t="n">
        <v>3846</v>
      </c>
      <c r="BJ573" s="82" t="n"/>
      <c r="BK573" s="82" t="n"/>
      <c r="BO573" s="64" t="n"/>
      <c r="BP573" s="82" t="n">
        <v>88</v>
      </c>
      <c r="BQ573" s="82" t="n">
        <v>149</v>
      </c>
      <c r="BR573" s="65">
        <f>+O573</f>
        <v/>
      </c>
      <c r="BS573" s="65">
        <f>+S573</f>
        <v/>
      </c>
      <c r="BT573" s="65">
        <f>+W573</f>
        <v/>
      </c>
      <c r="BU573" s="65">
        <f>+AA573</f>
        <v/>
      </c>
      <c r="BV573" s="65">
        <f>+AE573</f>
        <v/>
      </c>
      <c r="BW573" s="65">
        <f>+AI573</f>
        <v/>
      </c>
      <c r="BX573" s="65">
        <f>+AM573</f>
        <v/>
      </c>
      <c r="BY573" s="65">
        <f>+AQ573</f>
        <v/>
      </c>
      <c r="BZ573" s="65">
        <f>+AU573</f>
        <v/>
      </c>
      <c r="CA573" s="65">
        <f>+AY573</f>
        <v/>
      </c>
      <c r="CB573" s="65">
        <f>+BC573</f>
        <v/>
      </c>
      <c r="CC573" s="65">
        <f>+BG573</f>
        <v/>
      </c>
      <c r="CD573" s="65" t="n"/>
    </row>
    <row r="574" customFormat="1" s="44">
      <c r="B574" s="110" t="inlineStr">
        <is>
          <t>Total current assets</t>
        </is>
      </c>
      <c r="H574" s="111" t="n"/>
      <c r="I574" s="111" t="n"/>
      <c r="J574" s="111" t="n"/>
      <c r="K574" s="111" t="n"/>
      <c r="L574" s="111">
        <f>SUM(L569:L573)</f>
        <v/>
      </c>
      <c r="M574" s="111">
        <f>SUM(M569:M573)</f>
        <v/>
      </c>
      <c r="N574" s="111">
        <f>SUM(N569:N573)</f>
        <v/>
      </c>
      <c r="O574" s="111">
        <f>SUM(O569:O573)</f>
        <v/>
      </c>
      <c r="P574" s="111">
        <f>SUM(P569:P573)</f>
        <v/>
      </c>
      <c r="Q574" s="111">
        <f>SUM(Q569:Q573)</f>
        <v/>
      </c>
      <c r="R574" s="111">
        <f>SUM(R569:R573)</f>
        <v/>
      </c>
      <c r="S574" s="111">
        <f>SUM(S569:S573)</f>
        <v/>
      </c>
      <c r="T574" s="111">
        <f>SUM(T569:T573)</f>
        <v/>
      </c>
      <c r="U574" s="111">
        <f>SUM(U569:U573)</f>
        <v/>
      </c>
      <c r="V574" s="111">
        <f>SUM(V569:V573)</f>
        <v/>
      </c>
      <c r="W574" s="111">
        <f>SUM(W569:W573)</f>
        <v/>
      </c>
      <c r="X574" s="111">
        <f>SUM(X569:X573)</f>
        <v/>
      </c>
      <c r="Y574" s="111">
        <f>SUM(Y569:Y573)</f>
        <v/>
      </c>
      <c r="Z574" s="111">
        <f>SUM(Z569:Z573)</f>
        <v/>
      </c>
      <c r="AA574" s="111">
        <f>SUM(AA569:AA573)</f>
        <v/>
      </c>
      <c r="AB574" s="111">
        <f>SUM(AB569:AB573)</f>
        <v/>
      </c>
      <c r="AC574" s="111">
        <f>SUM(AC569:AC573)</f>
        <v/>
      </c>
      <c r="AD574" s="111">
        <f>SUM(AD569:AD573)</f>
        <v/>
      </c>
      <c r="AE574" s="111">
        <f>SUM(AE569:AE573)</f>
        <v/>
      </c>
      <c r="AF574" s="111">
        <f>SUM(AF569:AF573)</f>
        <v/>
      </c>
      <c r="AG574" s="111">
        <f>SUM(AG569:AG573)</f>
        <v/>
      </c>
      <c r="AH574" s="111">
        <f>SUM(AH569:AH573)</f>
        <v/>
      </c>
      <c r="AI574" s="111">
        <f>SUM(AI569:AI573)</f>
        <v/>
      </c>
      <c r="AJ574" s="111">
        <f>SUM(AJ569:AJ573)</f>
        <v/>
      </c>
      <c r="AK574" s="111">
        <f>SUM(AK569:AK573)</f>
        <v/>
      </c>
      <c r="AL574" s="111">
        <f>SUM(AL569:AL573)</f>
        <v/>
      </c>
      <c r="AM574" s="111">
        <f>SUM(AM569:AM573)</f>
        <v/>
      </c>
      <c r="AN574" s="111">
        <f>SUM(AN569:AN573)</f>
        <v/>
      </c>
      <c r="AO574" s="111">
        <f>SUM(AO569:AO573)</f>
        <v/>
      </c>
      <c r="AP574" s="111">
        <f>SUM(AP569:AP573)</f>
        <v/>
      </c>
      <c r="AQ574" s="111">
        <f>SUM(AQ569:AQ573)</f>
        <v/>
      </c>
      <c r="AR574" s="111">
        <f>SUM(AR569:AR573)</f>
        <v/>
      </c>
      <c r="AS574" s="111">
        <f>SUM(AS569:AS573)</f>
        <v/>
      </c>
      <c r="AT574" s="111">
        <f>SUM(AT569:AT573)</f>
        <v/>
      </c>
      <c r="AU574" s="111">
        <f>SUM(AU569:AU573)</f>
        <v/>
      </c>
      <c r="AV574" s="111">
        <f>SUM(AV569:AV573)</f>
        <v/>
      </c>
      <c r="AW574" s="111">
        <f>SUM(AW569:AW573)</f>
        <v/>
      </c>
      <c r="AX574" s="111">
        <f>SUM(AX569:AX573)</f>
        <v/>
      </c>
      <c r="AY574" s="111">
        <f>SUM(AY569:AY573)</f>
        <v/>
      </c>
      <c r="AZ574" s="111">
        <f>SUM(AZ569:AZ573)</f>
        <v/>
      </c>
      <c r="BA574" s="111">
        <f>SUM(BA569:BA573)</f>
        <v/>
      </c>
      <c r="BB574" s="111">
        <f>SUM(BB569:BB573)</f>
        <v/>
      </c>
      <c r="BC574" s="111">
        <f>SUM(BC569:BC573)</f>
        <v/>
      </c>
      <c r="BD574" s="111">
        <f>SUM(BD569:BD573)</f>
        <v/>
      </c>
      <c r="BE574" s="111">
        <f>SUM(BE569:BE573)</f>
        <v/>
      </c>
      <c r="BF574" s="111">
        <f>SUM(BF569:BF573)</f>
        <v/>
      </c>
      <c r="BG574" s="111">
        <f>SUM(BG569:BG573)</f>
        <v/>
      </c>
      <c r="BH574" s="111">
        <f>SUM(BH569:BH573)</f>
        <v/>
      </c>
      <c r="BI574" s="111">
        <f>SUM(BI569:BI573)</f>
        <v/>
      </c>
      <c r="BJ574" s="111" t="n"/>
      <c r="BK574" s="111" t="n"/>
      <c r="BO574" s="111" t="n"/>
      <c r="BP574" s="111">
        <f>SUM(BP569:BP573)</f>
        <v/>
      </c>
      <c r="BQ574" s="111">
        <f>SUM(BQ569:BQ573)</f>
        <v/>
      </c>
      <c r="BR574" s="111">
        <f>SUM(BR569:BR573)</f>
        <v/>
      </c>
      <c r="BS574" s="111">
        <f>SUM(BS569:BS573)</f>
        <v/>
      </c>
      <c r="BT574" s="111">
        <f>SUM(BT569:BT573)</f>
        <v/>
      </c>
      <c r="BU574" s="111">
        <f>SUM(BU569:BU573)</f>
        <v/>
      </c>
      <c r="BV574" s="111">
        <f>SUM(BV569:BV573)</f>
        <v/>
      </c>
      <c r="BW574" s="111">
        <f>SUM(BW569:BW573)</f>
        <v/>
      </c>
      <c r="BX574" s="111">
        <f>SUM(BX569:BX573)</f>
        <v/>
      </c>
      <c r="BY574" s="111">
        <f>SUM(BY569:BY573)</f>
        <v/>
      </c>
      <c r="BZ574" s="111">
        <f>+AU574</f>
        <v/>
      </c>
      <c r="CA574" s="111">
        <f>+AY574</f>
        <v/>
      </c>
      <c r="CB574" s="111">
        <f>+BC574</f>
        <v/>
      </c>
      <c r="CC574" s="111">
        <f>+BG574</f>
        <v/>
      </c>
      <c r="CD574" s="111" t="n"/>
    </row>
    <row r="575">
      <c r="H575" s="64" t="n"/>
      <c r="I575" s="64" t="n"/>
      <c r="J575" s="64" t="n"/>
      <c r="K575" s="64" t="n"/>
      <c r="L575" s="64" t="n"/>
      <c r="M575" s="64" t="n"/>
      <c r="N575" s="64" t="n"/>
      <c r="O575" s="64" t="n"/>
      <c r="P575" s="64" t="n"/>
      <c r="Q575" s="64" t="n"/>
      <c r="R575" s="64" t="n"/>
      <c r="S575" s="64" t="n"/>
      <c r="T575" s="64" t="n"/>
      <c r="U575" s="64" t="n"/>
      <c r="V575" s="64" t="n"/>
      <c r="W575" s="64" t="n"/>
      <c r="X575" s="64" t="n"/>
      <c r="Y575" s="64" t="n"/>
      <c r="Z575" s="64" t="n"/>
      <c r="AA575" s="64" t="n"/>
      <c r="AB575" s="64" t="n"/>
      <c r="AC575" s="64" t="n"/>
      <c r="AD575" s="64" t="n"/>
      <c r="AE575" s="64" t="n"/>
      <c r="AF575" s="64" t="n"/>
      <c r="AG575" s="64" t="n"/>
      <c r="AH575" s="64" t="n"/>
      <c r="AI575" s="64" t="n"/>
      <c r="AJ575" s="64" t="n"/>
      <c r="AK575" s="64" t="n"/>
      <c r="AL575" s="64" t="n"/>
      <c r="AM575" s="64" t="n"/>
      <c r="AN575" s="64" t="n"/>
      <c r="AO575" s="64" t="n"/>
      <c r="AP575" s="64" t="n"/>
      <c r="AQ575" s="64" t="n"/>
      <c r="AR575" s="64" t="n"/>
      <c r="AS575" s="64" t="n"/>
      <c r="AT575" s="64" t="n"/>
      <c r="AU575" s="64" t="n"/>
      <c r="AV575" s="64" t="n"/>
      <c r="AW575" s="64" t="n"/>
      <c r="AX575" s="64" t="n"/>
      <c r="AY575" s="64" t="n"/>
      <c r="AZ575" s="64" t="n"/>
      <c r="BA575" s="64" t="n"/>
      <c r="BB575" s="64" t="n"/>
      <c r="BC575" s="64" t="n"/>
      <c r="BD575" s="64" t="n"/>
      <c r="BE575" s="64" t="n"/>
      <c r="BF575" s="64" t="n"/>
      <c r="BG575" s="64" t="n"/>
      <c r="BH575" s="64" t="n"/>
      <c r="BI575" s="64" t="n"/>
      <c r="BJ575" s="64" t="n"/>
      <c r="BK575" s="64" t="n"/>
      <c r="BO575" s="64" t="n"/>
      <c r="BP575" s="64" t="n"/>
      <c r="BQ575" s="64" t="n"/>
      <c r="BR575" s="64" t="n"/>
      <c r="BS575" s="64" t="n"/>
      <c r="BT575" s="64" t="n"/>
      <c r="BU575" s="64" t="n"/>
      <c r="BV575" s="64" t="n"/>
      <c r="BW575" s="64" t="n"/>
      <c r="BX575" s="64" t="n"/>
      <c r="BY575" s="64" t="n"/>
      <c r="BZ575" s="64" t="n"/>
      <c r="CA575" s="64" t="n"/>
      <c r="CB575" s="64" t="n"/>
      <c r="CC575" s="64" t="n"/>
      <c r="CD575" s="64" t="n"/>
    </row>
    <row r="576">
      <c r="B576" t="inlineStr">
        <is>
          <t>Property and equipment, net</t>
        </is>
      </c>
      <c r="H576" s="64" t="n"/>
      <c r="I576" s="64" t="n"/>
      <c r="J576" s="64" t="n"/>
      <c r="K576" s="64" t="n"/>
      <c r="L576" s="81" t="n">
        <v>1855</v>
      </c>
      <c r="M576" s="81" t="n">
        <v>2105</v>
      </c>
      <c r="N576" s="81" t="n">
        <v>2289</v>
      </c>
      <c r="O576" s="81" t="n">
        <v>2391</v>
      </c>
      <c r="P576" s="81" t="n">
        <v>2533</v>
      </c>
      <c r="Q576" s="81" t="n">
        <v>2577</v>
      </c>
      <c r="R576" s="81" t="n">
        <v>2685</v>
      </c>
      <c r="S576" s="81" t="n">
        <v>2882</v>
      </c>
      <c r="T576" s="81" t="n">
        <v>3074</v>
      </c>
      <c r="U576" s="81" t="n">
        <v>3334</v>
      </c>
      <c r="V576" s="81" t="n">
        <v>3703</v>
      </c>
      <c r="W576" s="81" t="n">
        <v>3967</v>
      </c>
      <c r="X576" s="81" t="n">
        <v>4619</v>
      </c>
      <c r="Y576" s="81" t="n">
        <v>4955</v>
      </c>
      <c r="Z576" s="81" t="n">
        <v>5335</v>
      </c>
      <c r="AA576" s="81" t="n">
        <v>5687</v>
      </c>
      <c r="AB576" s="81" t="n">
        <v>6467</v>
      </c>
      <c r="AC576" s="81" t="n">
        <v>7104</v>
      </c>
      <c r="AD576" s="81" t="n">
        <v>7899</v>
      </c>
      <c r="AE576" s="81" t="n">
        <v>8591</v>
      </c>
      <c r="AF576" s="81" t="n">
        <v>9462</v>
      </c>
      <c r="AG576" s="81" t="n">
        <v>10628</v>
      </c>
      <c r="AH576" s="81" t="n">
        <v>12158</v>
      </c>
      <c r="AI576" s="81" t="n">
        <v>13721</v>
      </c>
      <c r="AJ576" s="81" t="n">
        <v>16211</v>
      </c>
      <c r="AK576" s="81" t="n">
        <v>18357</v>
      </c>
      <c r="AL576" s="81" t="n">
        <v>21112</v>
      </c>
      <c r="AM576" s="81" t="n">
        <v>24683</v>
      </c>
      <c r="AN576" s="81" t="n">
        <v>27345</v>
      </c>
      <c r="AO576" s="81" t="n">
        <v>29999</v>
      </c>
      <c r="AP576" s="81" t="n">
        <v>32284</v>
      </c>
      <c r="AQ576" s="81" t="n">
        <v>35323</v>
      </c>
      <c r="AR576" s="81" t="n">
        <v>37127</v>
      </c>
      <c r="AS576" s="81" t="n">
        <v>39006</v>
      </c>
      <c r="AT576" s="81" t="n">
        <v>42291</v>
      </c>
      <c r="AU576" s="81" t="n">
        <v>45633</v>
      </c>
      <c r="AV576" s="81" t="n">
        <v>47720</v>
      </c>
      <c r="AW576" s="81" t="n">
        <v>50909</v>
      </c>
      <c r="AX576" s="81" t="n">
        <v>53726</v>
      </c>
      <c r="AY576" s="81" t="n">
        <v>57809</v>
      </c>
      <c r="AZ576" s="81" t="n">
        <v>61582</v>
      </c>
      <c r="BA576" s="81" t="n">
        <v>67588</v>
      </c>
      <c r="BB576" s="81" t="n">
        <v>73738</v>
      </c>
      <c r="BC576" s="81" t="n">
        <v>79518</v>
      </c>
      <c r="BD576" s="81" t="n">
        <v>84156</v>
      </c>
      <c r="BE576" s="81" t="n">
        <v>87949</v>
      </c>
      <c r="BF576" s="81" t="n">
        <v>91772</v>
      </c>
      <c r="BG576" s="81" t="n">
        <v>96587</v>
      </c>
      <c r="BH576" s="81" t="n">
        <v>98908</v>
      </c>
      <c r="BI576" s="81" t="n">
        <v>102959</v>
      </c>
      <c r="BJ576" s="81" t="n"/>
      <c r="BK576" s="81" t="n"/>
      <c r="BO576" s="64" t="n"/>
      <c r="BP576" s="81" t="n">
        <v>574</v>
      </c>
      <c r="BQ576" s="81" t="n">
        <v>1475</v>
      </c>
      <c r="BR576" s="64">
        <f>+O576</f>
        <v/>
      </c>
      <c r="BS576" s="64">
        <f>+S576</f>
        <v/>
      </c>
      <c r="BT576" s="64">
        <f>+W576</f>
        <v/>
      </c>
      <c r="BU576" s="64">
        <f>+AA576</f>
        <v/>
      </c>
      <c r="BV576" s="64">
        <f>+AE576</f>
        <v/>
      </c>
      <c r="BW576" s="64">
        <f>+AI576</f>
        <v/>
      </c>
      <c r="BX576" s="64">
        <f>+AM576</f>
        <v/>
      </c>
      <c r="BY576" s="64">
        <f>+AQ576</f>
        <v/>
      </c>
      <c r="BZ576" s="64">
        <f>+AU576</f>
        <v/>
      </c>
      <c r="CA576" s="64">
        <f>+AY576</f>
        <v/>
      </c>
      <c r="CB576" s="64">
        <f>+BC576</f>
        <v/>
      </c>
      <c r="CC576" s="64">
        <f>+BG576</f>
        <v/>
      </c>
      <c r="CD576" s="64" t="n"/>
    </row>
    <row r="577">
      <c r="B577" t="inlineStr">
        <is>
          <t>Goodwill</t>
        </is>
      </c>
      <c r="H577" s="64" t="n"/>
      <c r="I577" s="64" t="n"/>
      <c r="J577" s="64" t="n"/>
      <c r="K577" s="64" t="n"/>
      <c r="L577" s="81" t="n">
        <v>0</v>
      </c>
      <c r="M577" s="81" t="n">
        <v>0</v>
      </c>
      <c r="N577" s="81" t="n">
        <v>0</v>
      </c>
      <c r="O577" s="81" t="n">
        <v>0</v>
      </c>
      <c r="P577" s="81" t="n">
        <v>0</v>
      </c>
      <c r="Q577" s="81" t="n">
        <v>0</v>
      </c>
      <c r="R577" s="81" t="n">
        <v>0</v>
      </c>
      <c r="S577" s="81" t="n">
        <v>839</v>
      </c>
      <c r="T577" s="81" t="n">
        <v>0</v>
      </c>
      <c r="U577" s="81" t="n">
        <v>0</v>
      </c>
      <c r="V577" s="81" t="n">
        <v>2612</v>
      </c>
      <c r="W577" s="81" t="n">
        <v>17981</v>
      </c>
      <c r="X577" s="81" t="n">
        <v>18005</v>
      </c>
      <c r="Y577" s="81" t="n">
        <v>18025</v>
      </c>
      <c r="Z577" s="81" t="n">
        <v>18024</v>
      </c>
      <c r="AA577" s="81" t="n">
        <v>18026</v>
      </c>
      <c r="AB577" s="81" t="n">
        <v>18029</v>
      </c>
      <c r="AC577" s="81" t="n">
        <v>18043</v>
      </c>
      <c r="AD577" s="81" t="n">
        <v>18085</v>
      </c>
      <c r="AE577" s="81" t="n">
        <v>18122</v>
      </c>
      <c r="AF577" s="81" t="n">
        <v>18126</v>
      </c>
      <c r="AG577" s="81" t="n">
        <v>18129</v>
      </c>
      <c r="AH577" s="81" t="n">
        <v>18213</v>
      </c>
      <c r="AI577" s="81" t="n">
        <v>18221</v>
      </c>
      <c r="AJ577" s="81" t="n">
        <v>18268</v>
      </c>
      <c r="AK577" s="81" t="n">
        <v>18263</v>
      </c>
      <c r="AL577" s="81" t="n">
        <v>18304</v>
      </c>
      <c r="AM577" s="81" t="n">
        <v>18301</v>
      </c>
      <c r="AN577" s="81" t="n">
        <v>18333</v>
      </c>
      <c r="AO577" s="81" t="n">
        <v>18334</v>
      </c>
      <c r="AP577" s="81" t="n">
        <v>18338</v>
      </c>
      <c r="AQ577" s="81" t="n">
        <v>18715</v>
      </c>
      <c r="AR577" s="81" t="n">
        <v>18811</v>
      </c>
      <c r="AS577" s="81" t="n">
        <v>19029</v>
      </c>
      <c r="AT577" s="81" t="n">
        <v>19031</v>
      </c>
      <c r="AU577" s="81" t="n">
        <v>19050</v>
      </c>
      <c r="AV577" s="81" t="n">
        <v>19056</v>
      </c>
      <c r="AW577" s="81" t="n">
        <v>19219</v>
      </c>
      <c r="AX577" s="81" t="n">
        <v>19065</v>
      </c>
      <c r="AY577" s="81" t="n">
        <v>19197</v>
      </c>
      <c r="AZ577" s="81" t="n">
        <v>19923</v>
      </c>
      <c r="BA577" s="81" t="n">
        <v>20229</v>
      </c>
      <c r="BB577" s="81" t="n">
        <v>20268</v>
      </c>
      <c r="BC577" s="81" t="n">
        <v>20306</v>
      </c>
      <c r="BD577" s="81" t="n">
        <v>20649</v>
      </c>
      <c r="BE577" s="81" t="n">
        <v>20659</v>
      </c>
      <c r="BF577" s="81" t="n">
        <v>20668</v>
      </c>
      <c r="BG577" s="81" t="n">
        <v>20654</v>
      </c>
      <c r="BH577" s="81" t="n">
        <v>20654</v>
      </c>
      <c r="BI577" s="81" t="n">
        <v>20654</v>
      </c>
      <c r="BJ577" s="81" t="n"/>
      <c r="BK577" s="81" t="n"/>
      <c r="BO577" s="64" t="n"/>
      <c r="BP577" s="81" t="n">
        <v>0</v>
      </c>
      <c r="BQ577" s="81" t="n">
        <v>0</v>
      </c>
      <c r="BR577" s="64">
        <f>+O577</f>
        <v/>
      </c>
      <c r="BS577" s="64">
        <f>+S577</f>
        <v/>
      </c>
      <c r="BT577" s="64">
        <f>+W577</f>
        <v/>
      </c>
      <c r="BU577" s="64">
        <f>+AA577</f>
        <v/>
      </c>
      <c r="BV577" s="64">
        <f>+AE577</f>
        <v/>
      </c>
      <c r="BW577" s="64">
        <f>+AI577</f>
        <v/>
      </c>
      <c r="BX577" s="64">
        <f>+AM577</f>
        <v/>
      </c>
      <c r="BY577" s="64">
        <f>+AQ577</f>
        <v/>
      </c>
      <c r="BZ577" s="64">
        <f>+AU577</f>
        <v/>
      </c>
      <c r="CA577" s="64">
        <f>+AY577</f>
        <v/>
      </c>
      <c r="CB577" s="64">
        <f>+BC577</f>
        <v/>
      </c>
      <c r="CC577" s="64">
        <f>+BG577</f>
        <v/>
      </c>
      <c r="CD577" s="64" t="n"/>
    </row>
    <row r="578">
      <c r="B578" t="inlineStr">
        <is>
          <t>Intangible assets, net</t>
        </is>
      </c>
      <c r="H578" s="64" t="n"/>
      <c r="I578" s="64" t="n"/>
      <c r="J578" s="64" t="n"/>
      <c r="K578" s="64" t="n"/>
      <c r="L578" s="81" t="n">
        <v>0</v>
      </c>
      <c r="M578" s="81" t="n">
        <v>0</v>
      </c>
      <c r="N578" s="81" t="n">
        <v>0</v>
      </c>
      <c r="O578" s="81" t="n">
        <v>0</v>
      </c>
      <c r="P578" s="81" t="n">
        <v>0</v>
      </c>
      <c r="Q578" s="81" t="n">
        <v>0</v>
      </c>
      <c r="R578" s="81" t="n">
        <v>0</v>
      </c>
      <c r="S578" s="81" t="n">
        <v>883</v>
      </c>
      <c r="T578" s="81" t="n">
        <v>0</v>
      </c>
      <c r="U578" s="81" t="n">
        <v>0</v>
      </c>
      <c r="V578" s="81" t="n">
        <v>1317</v>
      </c>
      <c r="W578" s="81" t="n">
        <v>3929</v>
      </c>
      <c r="X578" s="81" t="n">
        <v>3774</v>
      </c>
      <c r="Y578" s="81" t="n">
        <v>3605</v>
      </c>
      <c r="Z578" s="81" t="n">
        <v>3437</v>
      </c>
      <c r="AA578" s="81" t="n">
        <v>3246</v>
      </c>
      <c r="AB578" s="81" t="n">
        <v>3067</v>
      </c>
      <c r="AC578" s="81" t="n">
        <v>2879</v>
      </c>
      <c r="AD578" s="81" t="n">
        <v>2702</v>
      </c>
      <c r="AE578" s="81" t="n">
        <v>2535</v>
      </c>
      <c r="AF578" s="81" t="n">
        <v>2360</v>
      </c>
      <c r="AG578" s="81" t="n">
        <v>2186</v>
      </c>
      <c r="AH578" s="81" t="n">
        <v>2050</v>
      </c>
      <c r="AI578" s="81" t="n">
        <v>1884</v>
      </c>
      <c r="AJ578" s="81" t="n">
        <v>1735</v>
      </c>
      <c r="AK578" s="81" t="n">
        <v>1573</v>
      </c>
      <c r="AL578" s="81" t="n">
        <v>1451</v>
      </c>
      <c r="AM578" s="81" t="n">
        <v>1294</v>
      </c>
      <c r="AN578" s="81" t="n">
        <v>1150</v>
      </c>
      <c r="AO578" s="81" t="n">
        <v>994</v>
      </c>
      <c r="AP578" s="81" t="n">
        <v>853</v>
      </c>
      <c r="AQ578" s="81" t="n">
        <v>894</v>
      </c>
      <c r="AR578" s="81" t="n">
        <v>838</v>
      </c>
      <c r="AS578" s="81" t="n">
        <v>859</v>
      </c>
      <c r="AT578" s="81" t="n">
        <v>744</v>
      </c>
      <c r="AU578" s="81" t="n">
        <v>623</v>
      </c>
      <c r="AV578" s="81" t="n">
        <v>505</v>
      </c>
      <c r="AW578" s="81" t="n">
        <v>514</v>
      </c>
      <c r="AX578" s="81" t="n">
        <v>365</v>
      </c>
      <c r="AY578" s="81" t="n">
        <v>634</v>
      </c>
      <c r="AZ578" s="81" t="n">
        <v>910</v>
      </c>
      <c r="BA578" s="81" t="n">
        <v>965</v>
      </c>
      <c r="BB578" s="81" t="n">
        <v>875</v>
      </c>
      <c r="BC578" s="81" t="n">
        <v>897</v>
      </c>
      <c r="BD578" s="81" t="n">
        <v>949</v>
      </c>
      <c r="BE578" s="81" t="n">
        <v>856</v>
      </c>
      <c r="BF578" s="81" t="n">
        <v>813</v>
      </c>
      <c r="BG578" s="81" t="n">
        <v>788</v>
      </c>
      <c r="BH578" s="81" t="n">
        <v>0</v>
      </c>
      <c r="BI578" s="81" t="n">
        <v>0</v>
      </c>
      <c r="BJ578" s="81" t="n"/>
      <c r="BK578" s="81" t="n"/>
      <c r="BO578" s="64" t="n"/>
      <c r="BP578" s="81" t="n">
        <v>0</v>
      </c>
      <c r="BQ578" s="81" t="n">
        <v>0</v>
      </c>
      <c r="BR578" s="64">
        <f>+O578</f>
        <v/>
      </c>
      <c r="BS578" s="64">
        <f>+S578</f>
        <v/>
      </c>
      <c r="BT578" s="64">
        <f>+W578</f>
        <v/>
      </c>
      <c r="BU578" s="64">
        <f>+AA578</f>
        <v/>
      </c>
      <c r="BV578" s="64">
        <f>+AE578</f>
        <v/>
      </c>
      <c r="BW578" s="64">
        <f>+AI578</f>
        <v/>
      </c>
      <c r="BX578" s="64">
        <f>+AM578</f>
        <v/>
      </c>
      <c r="BY578" s="64">
        <f>+AQ578</f>
        <v/>
      </c>
      <c r="BZ578" s="64">
        <f>+AU578</f>
        <v/>
      </c>
      <c r="CA578" s="64">
        <f>+AY578</f>
        <v/>
      </c>
      <c r="CB578" s="64">
        <f>+BC578</f>
        <v/>
      </c>
      <c r="CC578" s="64">
        <f>+BG578</f>
        <v/>
      </c>
      <c r="CD578" s="64" t="n"/>
    </row>
    <row r="579">
      <c r="B579" t="inlineStr">
        <is>
          <t>Goodwill and intangible assets, net</t>
        </is>
      </c>
      <c r="H579" s="64" t="n"/>
      <c r="I579" s="64" t="n"/>
      <c r="J579" s="64" t="n"/>
      <c r="K579" s="64" t="n"/>
      <c r="L579" s="81" t="n">
        <v>189</v>
      </c>
      <c r="M579" s="81" t="n">
        <v>809</v>
      </c>
      <c r="N579" s="81" t="n">
        <v>1423</v>
      </c>
      <c r="O579" s="81" t="n">
        <v>1388</v>
      </c>
      <c r="P579" s="81" t="n">
        <v>1501</v>
      </c>
      <c r="Q579" s="81" t="n">
        <v>1631</v>
      </c>
      <c r="R579" s="81" t="n">
        <v>1609</v>
      </c>
      <c r="S579" s="81" t="n">
        <v>0</v>
      </c>
      <c r="T579" s="81" t="n">
        <v>1682</v>
      </c>
      <c r="U579" s="81" t="n">
        <v>1672</v>
      </c>
      <c r="V579" s="81" t="n">
        <v>0</v>
      </c>
      <c r="W579" s="81" t="n">
        <v>0</v>
      </c>
      <c r="X579" s="81" t="n">
        <v>0</v>
      </c>
      <c r="Y579" s="81" t="n">
        <v>0</v>
      </c>
      <c r="Z579" s="81" t="n">
        <v>0</v>
      </c>
      <c r="AA579" s="81" t="n">
        <v>0</v>
      </c>
      <c r="AB579" s="81" t="n">
        <v>0</v>
      </c>
      <c r="AC579" s="81" t="n">
        <v>0</v>
      </c>
      <c r="AD579" s="81" t="n">
        <v>0</v>
      </c>
      <c r="AE579" s="81" t="n">
        <v>0</v>
      </c>
      <c r="AF579" s="81" t="n">
        <v>0</v>
      </c>
      <c r="AG579" s="81" t="n">
        <v>0</v>
      </c>
      <c r="AH579" s="81" t="n">
        <v>0</v>
      </c>
      <c r="AI579" s="81" t="n">
        <v>0</v>
      </c>
      <c r="AJ579" s="81" t="n">
        <v>0</v>
      </c>
      <c r="AK579" s="81" t="n">
        <v>0</v>
      </c>
      <c r="AL579" s="81" t="n">
        <v>0</v>
      </c>
      <c r="AM579" s="81" t="n">
        <v>0</v>
      </c>
      <c r="AN579" s="81" t="n">
        <v>0</v>
      </c>
      <c r="AO579" s="81" t="n">
        <v>0</v>
      </c>
      <c r="AP579" s="81" t="n">
        <v>0</v>
      </c>
      <c r="AQ579" s="81" t="n">
        <v>0</v>
      </c>
      <c r="AR579" s="81" t="n">
        <v>0</v>
      </c>
      <c r="AS579" s="81" t="n">
        <v>0</v>
      </c>
      <c r="AT579" s="81" t="n">
        <v>0</v>
      </c>
      <c r="AU579" s="81" t="n">
        <v>0</v>
      </c>
      <c r="AV579" s="81" t="n">
        <v>0</v>
      </c>
      <c r="AW579" s="81" t="n">
        <v>0</v>
      </c>
      <c r="AX579" s="81" t="n">
        <v>0</v>
      </c>
      <c r="AY579" s="81" t="n">
        <v>0</v>
      </c>
      <c r="AZ579" s="81" t="n">
        <v>0</v>
      </c>
      <c r="BA579" s="81" t="n">
        <v>0</v>
      </c>
      <c r="BB579" s="81" t="n">
        <v>0</v>
      </c>
      <c r="BC579" s="81" t="n">
        <v>0</v>
      </c>
      <c r="BD579" s="81" t="n">
        <v>0</v>
      </c>
      <c r="BE579" s="81" t="n">
        <v>0</v>
      </c>
      <c r="BF579" s="81" t="n">
        <v>0</v>
      </c>
      <c r="BG579" s="81" t="n">
        <v>0</v>
      </c>
      <c r="BH579" s="81" t="n">
        <v>0</v>
      </c>
      <c r="BI579" s="81" t="n">
        <v>0</v>
      </c>
      <c r="BJ579" s="81" t="n"/>
      <c r="BK579" s="81" t="n"/>
      <c r="BO579" s="64" t="n"/>
      <c r="BP579" s="81" t="n">
        <v>96</v>
      </c>
      <c r="BQ579" s="81" t="n">
        <v>162</v>
      </c>
      <c r="BR579" s="64">
        <f>+O579</f>
        <v/>
      </c>
      <c r="BS579" s="64">
        <f>+S579</f>
        <v/>
      </c>
      <c r="BT579" s="64">
        <f>+W579</f>
        <v/>
      </c>
      <c r="BU579" s="64">
        <f>+AA579</f>
        <v/>
      </c>
      <c r="BV579" s="64">
        <f>+AE579</f>
        <v/>
      </c>
      <c r="BW579" s="64">
        <f>+AI579</f>
        <v/>
      </c>
      <c r="BX579" s="64">
        <f>+AM579</f>
        <v/>
      </c>
      <c r="BY579" s="64">
        <f>+AQ579</f>
        <v/>
      </c>
      <c r="BZ579" s="64">
        <f>+AU579</f>
        <v/>
      </c>
      <c r="CA579" s="64">
        <f>+AY579</f>
        <v/>
      </c>
      <c r="CB579" s="64">
        <f>+BC579</f>
        <v/>
      </c>
      <c r="CC579" s="64">
        <f>+BG579</f>
        <v/>
      </c>
      <c r="CD579" s="64" t="n"/>
    </row>
    <row r="580">
      <c r="B580" t="inlineStr">
        <is>
          <t>Operating lease right-of-use asset</t>
        </is>
      </c>
      <c r="H580" s="64" t="n"/>
      <c r="I580" s="64" t="n"/>
      <c r="J580" s="64" t="n"/>
      <c r="K580" s="64" t="n"/>
      <c r="L580" s="81" t="n">
        <v>0</v>
      </c>
      <c r="M580" s="81" t="n">
        <v>0</v>
      </c>
      <c r="N580" s="81" t="n">
        <v>0</v>
      </c>
      <c r="O580" s="81" t="n">
        <v>0</v>
      </c>
      <c r="P580" s="81" t="n">
        <v>0</v>
      </c>
      <c r="Q580" s="81" t="n">
        <v>0</v>
      </c>
      <c r="R580" s="81" t="n">
        <v>0</v>
      </c>
      <c r="S580" s="81" t="n">
        <v>0</v>
      </c>
      <c r="T580" s="81" t="n">
        <v>0</v>
      </c>
      <c r="U580" s="81" t="n">
        <v>0</v>
      </c>
      <c r="V580" s="81" t="n">
        <v>0</v>
      </c>
      <c r="W580" s="81" t="n">
        <v>0</v>
      </c>
      <c r="X580" s="81" t="n">
        <v>0</v>
      </c>
      <c r="Y580" s="81" t="n">
        <v>0</v>
      </c>
      <c r="Z580" s="81" t="n">
        <v>0</v>
      </c>
      <c r="AA580" s="81" t="n">
        <v>0</v>
      </c>
      <c r="AB580" s="81" t="n">
        <v>0</v>
      </c>
      <c r="AC580" s="81" t="n">
        <v>0</v>
      </c>
      <c r="AD580" s="81" t="n">
        <v>0</v>
      </c>
      <c r="AE580" s="81" t="n">
        <v>0</v>
      </c>
      <c r="AF580" s="81" t="n">
        <v>0</v>
      </c>
      <c r="AG580" s="81" t="n">
        <v>0</v>
      </c>
      <c r="AH580" s="81" t="n">
        <v>0</v>
      </c>
      <c r="AI580" s="81" t="n">
        <v>0</v>
      </c>
      <c r="AJ580" s="81" t="n">
        <v>0</v>
      </c>
      <c r="AK580" s="81" t="n">
        <v>0</v>
      </c>
      <c r="AL580" s="81" t="n">
        <v>0</v>
      </c>
      <c r="AM580" s="81" t="n">
        <v>0</v>
      </c>
      <c r="AN580" s="81" t="n">
        <v>6747</v>
      </c>
      <c r="AO580" s="81" t="n">
        <v>7272</v>
      </c>
      <c r="AP580" s="81" t="n">
        <v>8403</v>
      </c>
      <c r="AQ580" s="81" t="n">
        <v>9460</v>
      </c>
      <c r="AR580" s="81" t="n">
        <v>9359</v>
      </c>
      <c r="AS580" s="81" t="n">
        <v>9429</v>
      </c>
      <c r="AT580" s="81" t="n">
        <v>9439</v>
      </c>
      <c r="AU580" s="81" t="n">
        <v>9348</v>
      </c>
      <c r="AV580" s="81" t="n">
        <v>10202</v>
      </c>
      <c r="AW580" s="81" t="n">
        <v>10525</v>
      </c>
      <c r="AX580" s="81" t="n">
        <v>11063</v>
      </c>
      <c r="AY580" s="81" t="n">
        <v>12155</v>
      </c>
      <c r="AZ580" s="81" t="n">
        <v>12241</v>
      </c>
      <c r="BA580" s="81" t="n">
        <v>14130</v>
      </c>
      <c r="BB580" s="81" t="n">
        <v>13641</v>
      </c>
      <c r="BC580" s="81" t="n">
        <v>12673</v>
      </c>
      <c r="BD580" s="81" t="n">
        <v>12899</v>
      </c>
      <c r="BE580" s="81" t="n">
        <v>12955</v>
      </c>
      <c r="BF580" s="81" t="n">
        <v>13033</v>
      </c>
      <c r="BG580" s="81" t="n">
        <v>13294</v>
      </c>
      <c r="BH580" s="81" t="n">
        <v>13555</v>
      </c>
      <c r="BI580" s="81" t="n">
        <v>14058</v>
      </c>
      <c r="BJ580" s="81" t="n"/>
      <c r="BK580" s="81" t="n"/>
      <c r="BO580" s="64" t="n"/>
      <c r="BP580" s="81" t="n">
        <v>0</v>
      </c>
      <c r="BQ580" s="81" t="n">
        <v>0</v>
      </c>
      <c r="BR580" s="64">
        <f>+O580</f>
        <v/>
      </c>
      <c r="BS580" s="64">
        <f>+S580</f>
        <v/>
      </c>
      <c r="BT580" s="64">
        <f>+W580</f>
        <v/>
      </c>
      <c r="BU580" s="64">
        <f>+AA580</f>
        <v/>
      </c>
      <c r="BV580" s="64">
        <f>+AE580</f>
        <v/>
      </c>
      <c r="BW580" s="64">
        <f>+AI580</f>
        <v/>
      </c>
      <c r="BX580" s="64">
        <f>+AM580</f>
        <v/>
      </c>
      <c r="BY580" s="64">
        <f>+AQ580</f>
        <v/>
      </c>
      <c r="BZ580" s="64">
        <f>+AU580</f>
        <v/>
      </c>
      <c r="CA580" s="64">
        <f>+AY580</f>
        <v/>
      </c>
      <c r="CB580" s="64">
        <f>+BC580</f>
        <v/>
      </c>
      <c r="CC580" s="64">
        <f>+BG580</f>
        <v/>
      </c>
      <c r="CD580" s="64" t="n"/>
    </row>
    <row r="581">
      <c r="B581" t="inlineStr">
        <is>
          <t>Equity investments</t>
        </is>
      </c>
      <c r="H581" s="64" t="n"/>
      <c r="I581" s="64" t="n"/>
      <c r="J581" s="64" t="n"/>
      <c r="K581" s="64" t="n"/>
      <c r="L581" s="81" t="n"/>
      <c r="M581" s="81" t="n"/>
      <c r="N581" s="81" t="n"/>
      <c r="O581" s="81" t="n"/>
      <c r="P581" s="81" t="n"/>
      <c r="Q581" s="81" t="n"/>
      <c r="R581" s="81" t="n"/>
      <c r="S581" s="81" t="n"/>
      <c r="T581" s="81" t="n"/>
      <c r="U581" s="81" t="n"/>
      <c r="V581" s="81" t="n"/>
      <c r="W581" s="81" t="n"/>
      <c r="X581" s="81" t="n"/>
      <c r="Y581" s="81" t="n"/>
      <c r="Z581" s="81" t="n"/>
      <c r="AA581" s="81" t="n"/>
      <c r="AB581" s="81" t="n"/>
      <c r="AC581" s="81" t="n"/>
      <c r="AD581" s="81" t="n"/>
      <c r="AE581" s="81" t="n"/>
      <c r="AF581" s="81" t="n">
        <v>0</v>
      </c>
      <c r="AG581" s="81" t="n">
        <v>0</v>
      </c>
      <c r="AH581" s="81" t="n">
        <v>0</v>
      </c>
      <c r="AI581" s="81" t="n">
        <v>0</v>
      </c>
      <c r="AJ581" s="81" t="n">
        <v>0</v>
      </c>
      <c r="AK581" s="81" t="n">
        <v>0</v>
      </c>
      <c r="AL581" s="81" t="n">
        <v>0</v>
      </c>
      <c r="AM581" s="81" t="n">
        <v>0</v>
      </c>
      <c r="AN581" s="81" t="n">
        <v>0</v>
      </c>
      <c r="AO581" s="81" t="n">
        <v>0</v>
      </c>
      <c r="AP581" s="81" t="n">
        <v>0</v>
      </c>
      <c r="AQ581" s="81" t="n">
        <v>0</v>
      </c>
      <c r="AR581" s="81" t="n">
        <v>0</v>
      </c>
      <c r="AS581" s="81" t="n">
        <v>0</v>
      </c>
      <c r="AT581" s="81" t="n">
        <v>6164</v>
      </c>
      <c r="AU581" s="81" t="n">
        <v>6234</v>
      </c>
      <c r="AV581" s="81" t="n">
        <v>6342</v>
      </c>
      <c r="AW581" s="81" t="n">
        <v>6393</v>
      </c>
      <c r="AX581" s="81" t="n">
        <v>6758</v>
      </c>
      <c r="AY581" s="81" t="n">
        <v>6775</v>
      </c>
      <c r="AZ581" s="81" t="n">
        <v>6775</v>
      </c>
      <c r="BA581" s="81" t="n">
        <v>6536</v>
      </c>
      <c r="BB581" s="81" t="n">
        <v>6528</v>
      </c>
      <c r="BC581" s="81" t="n">
        <v>6201</v>
      </c>
      <c r="BD581" s="81" t="n">
        <v>6167</v>
      </c>
      <c r="BE581" s="81" t="n">
        <v>6208</v>
      </c>
      <c r="BF581" s="81" t="n">
        <v>6142</v>
      </c>
      <c r="BG581" s="81" t="n">
        <v>6141</v>
      </c>
      <c r="BH581" s="81" t="n">
        <v>6218</v>
      </c>
      <c r="BI581" s="81" t="n">
        <v>6207</v>
      </c>
      <c r="BJ581" s="81" t="n"/>
      <c r="BK581" s="81" t="n"/>
      <c r="BO581" s="64" t="n"/>
      <c r="BP581" s="81" t="n">
        <v>0</v>
      </c>
      <c r="BQ581" s="81" t="n"/>
      <c r="BR581" s="64">
        <f>+O581</f>
        <v/>
      </c>
      <c r="BS581" s="64">
        <f>+S581</f>
        <v/>
      </c>
      <c r="BT581" s="64">
        <f>+W581</f>
        <v/>
      </c>
      <c r="BU581" s="64">
        <f>+AA581</f>
        <v/>
      </c>
      <c r="BV581" s="64">
        <f>+AE581</f>
        <v/>
      </c>
      <c r="BW581" s="64">
        <f>+AI581</f>
        <v/>
      </c>
      <c r="BX581" s="64">
        <f>+AM581</f>
        <v/>
      </c>
      <c r="BY581" s="64">
        <f>+AQ581</f>
        <v/>
      </c>
      <c r="BZ581" s="64">
        <f>+AU581</f>
        <v/>
      </c>
      <c r="CA581" s="64">
        <f>+AY581</f>
        <v/>
      </c>
      <c r="CB581" s="64">
        <f>+BC581</f>
        <v/>
      </c>
      <c r="CC581" s="64">
        <f>+BG581</f>
        <v/>
      </c>
      <c r="CD581" s="64" t="n"/>
    </row>
    <row r="582" ht="13.5" customHeight="1">
      <c r="B582" t="inlineStr">
        <is>
          <t>Other assets</t>
        </is>
      </c>
      <c r="H582" s="64" t="n"/>
      <c r="I582" s="64" t="n"/>
      <c r="J582" s="64" t="n"/>
      <c r="K582" s="64" t="n"/>
      <c r="L582" s="82" t="n">
        <v>121</v>
      </c>
      <c r="M582" s="82" t="n">
        <v>47</v>
      </c>
      <c r="N582" s="82" t="n">
        <v>41</v>
      </c>
      <c r="O582" s="82" t="n">
        <v>57</v>
      </c>
      <c r="P582" s="82" t="n">
        <v>87</v>
      </c>
      <c r="Q582" s="82" t="n">
        <v>95</v>
      </c>
      <c r="R582" s="82" t="n">
        <v>90</v>
      </c>
      <c r="S582" s="82" t="n">
        <v>221</v>
      </c>
      <c r="T582" s="82" t="n">
        <v>212</v>
      </c>
      <c r="U582" s="82" t="n">
        <v>206</v>
      </c>
      <c r="V582" s="82" t="n">
        <v>441</v>
      </c>
      <c r="W582" s="82" t="n">
        <v>699</v>
      </c>
      <c r="X582" s="82" t="n">
        <v>605</v>
      </c>
      <c r="Y582" s="82" t="n">
        <v>594</v>
      </c>
      <c r="Z582" s="82" t="n">
        <v>534</v>
      </c>
      <c r="AA582" s="82" t="n">
        <v>796</v>
      </c>
      <c r="AB582" s="82" t="n">
        <v>700</v>
      </c>
      <c r="AC582" s="82" t="n">
        <v>703</v>
      </c>
      <c r="AD582" s="82" t="n">
        <v>660</v>
      </c>
      <c r="AE582" s="82" t="n">
        <v>1312</v>
      </c>
      <c r="AF582" s="82" t="n">
        <v>1836</v>
      </c>
      <c r="AG582" s="82" t="n">
        <v>2096</v>
      </c>
      <c r="AH582" s="82" t="n">
        <v>2374</v>
      </c>
      <c r="AI582" s="82" t="n">
        <v>2135</v>
      </c>
      <c r="AJ582" s="82" t="n">
        <v>2319</v>
      </c>
      <c r="AK582" s="82" t="n">
        <v>2265</v>
      </c>
      <c r="AL582" s="82" t="n">
        <v>2438</v>
      </c>
      <c r="AM582" s="82" t="n">
        <v>2576</v>
      </c>
      <c r="AN582" s="82" t="n">
        <v>2602</v>
      </c>
      <c r="AO582" s="82" t="n">
        <v>2446</v>
      </c>
      <c r="AP582" s="82" t="n">
        <v>2461</v>
      </c>
      <c r="AQ582" s="82" t="n">
        <v>2759</v>
      </c>
      <c r="AR582" s="82" t="n">
        <v>2887</v>
      </c>
      <c r="AS582" s="82" t="n">
        <v>3238</v>
      </c>
      <c r="AT582" s="82" t="n">
        <v>2969</v>
      </c>
      <c r="AU582" s="82" t="n">
        <v>2758</v>
      </c>
      <c r="AV582" s="82" t="n">
        <v>2376</v>
      </c>
      <c r="AW582" s="82" t="n">
        <v>2352</v>
      </c>
      <c r="AX582" s="82" t="n">
        <v>3187</v>
      </c>
      <c r="AY582" s="82" t="n">
        <v>2751</v>
      </c>
      <c r="AZ582" s="82" t="n">
        <v>3522</v>
      </c>
      <c r="BA582" s="82" t="n">
        <v>4344</v>
      </c>
      <c r="BB582" s="82" t="n">
        <v>5529</v>
      </c>
      <c r="BC582" s="82" t="n">
        <v>6583</v>
      </c>
      <c r="BD582" s="82" t="n">
        <v>7188</v>
      </c>
      <c r="BE582" s="82" t="n">
        <v>8501</v>
      </c>
      <c r="BF582" s="82" t="n">
        <v>5468</v>
      </c>
      <c r="BG582" s="82" t="n">
        <v>6794</v>
      </c>
      <c r="BH582" s="82" t="n">
        <v>8179</v>
      </c>
      <c r="BI582" s="82" t="n">
        <v>9929</v>
      </c>
      <c r="BJ582" s="82" t="n"/>
      <c r="BK582" s="82" t="n"/>
      <c r="BO582" s="64" t="n"/>
      <c r="BP582" s="82" t="n">
        <v>74</v>
      </c>
      <c r="BQ582" s="82" t="n">
        <v>90</v>
      </c>
      <c r="BR582" s="65">
        <f>+O582</f>
        <v/>
      </c>
      <c r="BS582" s="65">
        <f>+S582</f>
        <v/>
      </c>
      <c r="BT582" s="65">
        <f>+W582</f>
        <v/>
      </c>
      <c r="BU582" s="65">
        <f>+AA582</f>
        <v/>
      </c>
      <c r="BV582" s="65">
        <f>+AE582</f>
        <v/>
      </c>
      <c r="BW582" s="65">
        <f>+AI582</f>
        <v/>
      </c>
      <c r="BX582" s="65">
        <f>+AM582</f>
        <v/>
      </c>
      <c r="BY582" s="65">
        <f>+AQ582</f>
        <v/>
      </c>
      <c r="BZ582" s="65">
        <f>+AU582</f>
        <v/>
      </c>
      <c r="CA582" s="65">
        <f>+AY582</f>
        <v/>
      </c>
      <c r="CB582" s="65">
        <f>+BC582</f>
        <v/>
      </c>
      <c r="CC582" s="65">
        <f>+BG582</f>
        <v/>
      </c>
      <c r="CD582" s="65" t="n"/>
    </row>
    <row r="583" customFormat="1" s="44">
      <c r="B583" s="110" t="inlineStr">
        <is>
          <t>Total assets</t>
        </is>
      </c>
      <c r="H583" s="111" t="n"/>
      <c r="I583" s="111" t="n"/>
      <c r="J583" s="111" t="n"/>
      <c r="K583" s="111" t="n"/>
      <c r="L583" s="111">
        <f>+L574+SUM(L576:L582)</f>
        <v/>
      </c>
      <c r="M583" s="111">
        <f>+M574+SUM(M576:M582)</f>
        <v/>
      </c>
      <c r="N583" s="111">
        <f>+N574+SUM(N576:N582)</f>
        <v/>
      </c>
      <c r="O583" s="111">
        <f>+O574+SUM(O576:O582)</f>
        <v/>
      </c>
      <c r="P583" s="111">
        <f>+P574+SUM(P576:P582)</f>
        <v/>
      </c>
      <c r="Q583" s="111">
        <f>+Q574+SUM(Q576:Q582)</f>
        <v/>
      </c>
      <c r="R583" s="111">
        <f>+R574+SUM(R576:R582)</f>
        <v/>
      </c>
      <c r="S583" s="111">
        <f>+S574+SUM(S576:S582)</f>
        <v/>
      </c>
      <c r="T583" s="111">
        <f>+T574+SUM(T576:T582)</f>
        <v/>
      </c>
      <c r="U583" s="111">
        <f>+U574+SUM(U576:U582)</f>
        <v/>
      </c>
      <c r="V583" s="111">
        <f>+V574+SUM(V576:V582)</f>
        <v/>
      </c>
      <c r="W583" s="111">
        <f>+W574+SUM(W576:W582)</f>
        <v/>
      </c>
      <c r="X583" s="111">
        <f>+X574+SUM(X576:X582)</f>
        <v/>
      </c>
      <c r="Y583" s="111">
        <f>+Y574+SUM(Y576:Y582)</f>
        <v/>
      </c>
      <c r="Z583" s="111">
        <f>+Z574+SUM(Z576:Z582)</f>
        <v/>
      </c>
      <c r="AA583" s="111">
        <f>+AA574+SUM(AA576:AA582)</f>
        <v/>
      </c>
      <c r="AB583" s="111">
        <f>+AB574+SUM(AB576:AB582)</f>
        <v/>
      </c>
      <c r="AC583" s="111">
        <f>+AC574+SUM(AC576:AC582)</f>
        <v/>
      </c>
      <c r="AD583" s="111">
        <f>+AD574+SUM(AD576:AD582)</f>
        <v/>
      </c>
      <c r="AE583" s="111">
        <f>+AE574+SUM(AE576:AE582)</f>
        <v/>
      </c>
      <c r="AF583" s="111">
        <f>+AF574+SUM(AF576:AF582)</f>
        <v/>
      </c>
      <c r="AG583" s="111">
        <f>+AG574+SUM(AG576:AG582)</f>
        <v/>
      </c>
      <c r="AH583" s="111">
        <f>+AH574+SUM(AH576:AH582)</f>
        <v/>
      </c>
      <c r="AI583" s="111">
        <f>+AI574+SUM(AI576:AI582)</f>
        <v/>
      </c>
      <c r="AJ583" s="111">
        <f>+AJ574+SUM(AJ576:AJ582)</f>
        <v/>
      </c>
      <c r="AK583" s="111">
        <f>+AK574+SUM(AK576:AK582)</f>
        <v/>
      </c>
      <c r="AL583" s="111">
        <f>+AL574+SUM(AL576:AL582)</f>
        <v/>
      </c>
      <c r="AM583" s="111">
        <f>+AM574+SUM(AM576:AM582)</f>
        <v/>
      </c>
      <c r="AN583" s="111">
        <f>+AN574+SUM(AN576:AN582)</f>
        <v/>
      </c>
      <c r="AO583" s="111">
        <f>+AO574+SUM(AO576:AO582)</f>
        <v/>
      </c>
      <c r="AP583" s="111">
        <f>+AP574+SUM(AP576:AP582)</f>
        <v/>
      </c>
      <c r="AQ583" s="111">
        <f>+AQ574+SUM(AQ576:AQ582)</f>
        <v/>
      </c>
      <c r="AR583" s="111">
        <f>+AR574+SUM(AR576:AR582)</f>
        <v/>
      </c>
      <c r="AS583" s="111">
        <f>+AS574+SUM(AS576:AS582)</f>
        <v/>
      </c>
      <c r="AT583" s="111">
        <f>+AT574+SUM(AT576:AT582)</f>
        <v/>
      </c>
      <c r="AU583" s="111">
        <f>+AU574+SUM(AU576:AU582)</f>
        <v/>
      </c>
      <c r="AV583" s="111">
        <f>+AV574+SUM(AV576:AV582)</f>
        <v/>
      </c>
      <c r="AW583" s="111">
        <f>+AW574+SUM(AW576:AW582)</f>
        <v/>
      </c>
      <c r="AX583" s="111">
        <f>+AX574+SUM(AX576:AX582)</f>
        <v/>
      </c>
      <c r="AY583" s="111">
        <f>+AY574+SUM(AY576:AY582)</f>
        <v/>
      </c>
      <c r="AZ583" s="111">
        <f>+AZ574+SUM(AZ576:AZ582)</f>
        <v/>
      </c>
      <c r="BA583" s="111">
        <f>+BA574+SUM(BA576:BA582)</f>
        <v/>
      </c>
      <c r="BB583" s="111">
        <f>+BB574+SUM(BB576:BB582)</f>
        <v/>
      </c>
      <c r="BC583" s="111">
        <f>+BC574+SUM(BC576:BC582)</f>
        <v/>
      </c>
      <c r="BD583" s="111">
        <f>+BD574+SUM(BD576:BD582)</f>
        <v/>
      </c>
      <c r="BE583" s="111">
        <f>+BE574+SUM(BE576:BE582)</f>
        <v/>
      </c>
      <c r="BF583" s="111">
        <f>+BF574+SUM(BF576:BF582)</f>
        <v/>
      </c>
      <c r="BG583" s="111">
        <f>+BG574+SUM(BG576:BG582)</f>
        <v/>
      </c>
      <c r="BH583" s="111">
        <f>+BH574+SUM(BH576:BH582)</f>
        <v/>
      </c>
      <c r="BI583" s="111">
        <f>+BI574+SUM(BI576:BI582)</f>
        <v/>
      </c>
      <c r="BJ583" s="111" t="n"/>
      <c r="BK583" s="111" t="n"/>
      <c r="BO583" s="111" t="n"/>
      <c r="BP583" s="111">
        <f>+BP574+SUM(BP576:BP582)</f>
        <v/>
      </c>
      <c r="BQ583" s="111">
        <f>+BQ574+SUM(BQ576:BQ582)</f>
        <v/>
      </c>
      <c r="BR583" s="111">
        <f>+BR574+SUM(BR576:BR582)</f>
        <v/>
      </c>
      <c r="BS583" s="111">
        <f>+BS574+SUM(BS576:BS582)</f>
        <v/>
      </c>
      <c r="BT583" s="111">
        <f>+BT574+SUM(BT576:BT582)</f>
        <v/>
      </c>
      <c r="BU583" s="111">
        <f>+BU574+SUM(BU576:BU582)</f>
        <v/>
      </c>
      <c r="BV583" s="111">
        <f>+BV574+SUM(BV576:BV582)</f>
        <v/>
      </c>
      <c r="BW583" s="111">
        <f>+BW574+SUM(BW576:BW582)</f>
        <v/>
      </c>
      <c r="BX583" s="111">
        <f>+BX574+SUM(BX576:BX582)</f>
        <v/>
      </c>
      <c r="BY583" s="111">
        <f>+BY574+SUM(BY576:BY582)</f>
        <v/>
      </c>
      <c r="BZ583" s="111">
        <f>+AU583</f>
        <v/>
      </c>
      <c r="CA583" s="111">
        <f>+AY583</f>
        <v/>
      </c>
      <c r="CB583" s="111">
        <f>+BC583</f>
        <v/>
      </c>
      <c r="CC583" s="111">
        <f>+BG583</f>
        <v/>
      </c>
      <c r="CD583" s="111" t="n"/>
    </row>
    <row r="584">
      <c r="H584" s="64" t="n"/>
      <c r="I584" s="64" t="n"/>
      <c r="J584" s="64" t="n"/>
      <c r="K584" s="64" t="n"/>
      <c r="L584" s="64" t="n"/>
      <c r="M584" s="64" t="n"/>
      <c r="N584" s="64" t="n"/>
      <c r="O584" s="64" t="n"/>
      <c r="P584" s="64" t="n"/>
      <c r="Q584" s="64" t="n"/>
      <c r="R584" s="64" t="n"/>
      <c r="S584" s="64" t="n"/>
      <c r="T584" s="64" t="n"/>
      <c r="U584" s="64" t="n"/>
      <c r="V584" s="64" t="n"/>
      <c r="W584" s="64" t="n"/>
      <c r="X584" s="64" t="n"/>
      <c r="Y584" s="64" t="n"/>
      <c r="Z584" s="64" t="n"/>
      <c r="AA584" s="64" t="n"/>
      <c r="AB584" s="64" t="n"/>
      <c r="AC584" s="64" t="n"/>
      <c r="AD584" s="64" t="n"/>
      <c r="AE584" s="64" t="n"/>
      <c r="AF584" s="64" t="n"/>
      <c r="AG584" s="64" t="n"/>
      <c r="AH584" s="64" t="n"/>
      <c r="AI584" s="64" t="n"/>
      <c r="AJ584" s="64" t="n"/>
      <c r="AK584" s="64" t="n"/>
      <c r="AL584" s="64" t="n"/>
      <c r="AM584" s="64" t="n"/>
      <c r="AN584" s="64" t="n"/>
      <c r="AO584" s="64" t="n"/>
      <c r="AP584" s="64" t="n"/>
      <c r="AQ584" s="64" t="n"/>
      <c r="AR584" s="64" t="n"/>
      <c r="AS584" s="64" t="n"/>
      <c r="AT584" s="64" t="n"/>
      <c r="AU584" s="64" t="n"/>
      <c r="AV584" s="64" t="n"/>
      <c r="AW584" s="64" t="n"/>
      <c r="AX584" s="64" t="n"/>
      <c r="AY584" s="64" t="n"/>
      <c r="AZ584" s="64" t="n"/>
      <c r="BA584" s="64" t="n"/>
      <c r="BB584" s="64" t="n"/>
      <c r="BC584" s="64" t="n"/>
      <c r="BD584" s="64" t="n"/>
      <c r="BE584" s="64" t="n"/>
      <c r="BF584" s="64" t="n"/>
      <c r="BG584" s="64" t="n"/>
      <c r="BH584" s="64" t="n"/>
      <c r="BI584" s="64" t="n"/>
      <c r="BJ584" s="64" t="n"/>
      <c r="BK584" s="64" t="n"/>
      <c r="BO584" s="64" t="n"/>
      <c r="BP584" s="64" t="n"/>
      <c r="BQ584" s="64" t="n"/>
      <c r="BR584" s="64" t="n"/>
      <c r="BS584" s="64" t="n"/>
      <c r="BT584" s="64" t="n"/>
      <c r="BU584" s="64" t="n"/>
      <c r="BV584" s="64" t="n"/>
      <c r="BW584" s="64" t="n"/>
      <c r="BX584" s="64" t="n"/>
      <c r="BY584" s="64" t="n"/>
      <c r="BZ584" s="64" t="n"/>
      <c r="CA584" s="64" t="n"/>
      <c r="CB584" s="64" t="n"/>
      <c r="CC584" s="64" t="n"/>
      <c r="CD584" s="64" t="n"/>
    </row>
    <row r="585">
      <c r="B585" t="inlineStr">
        <is>
          <t>Accounts payable</t>
        </is>
      </c>
      <c r="H585" s="64" t="n"/>
      <c r="I585" s="64" t="n"/>
      <c r="J585" s="64" t="n"/>
      <c r="K585" s="64" t="n"/>
      <c r="L585" s="81" t="n">
        <v>129</v>
      </c>
      <c r="M585" s="81" t="n">
        <v>43</v>
      </c>
      <c r="N585" s="81" t="n">
        <v>59</v>
      </c>
      <c r="O585" s="81" t="n">
        <v>65</v>
      </c>
      <c r="P585" s="81" t="n">
        <v>75</v>
      </c>
      <c r="Q585" s="81" t="n">
        <v>55</v>
      </c>
      <c r="R585" s="81" t="n">
        <v>36</v>
      </c>
      <c r="S585" s="81" t="n">
        <v>87</v>
      </c>
      <c r="T585" s="81" t="n">
        <v>85</v>
      </c>
      <c r="U585" s="81" t="n">
        <v>146</v>
      </c>
      <c r="V585" s="81" t="n">
        <v>120</v>
      </c>
      <c r="W585" s="81" t="n">
        <v>176</v>
      </c>
      <c r="X585" s="81" t="n">
        <v>129</v>
      </c>
      <c r="Y585" s="81" t="n">
        <v>139</v>
      </c>
      <c r="Z585" s="81" t="n">
        <v>149</v>
      </c>
      <c r="AA585" s="81" t="n">
        <v>196</v>
      </c>
      <c r="AB585" s="81" t="n">
        <v>149</v>
      </c>
      <c r="AC585" s="81" t="n">
        <v>130</v>
      </c>
      <c r="AD585" s="81" t="n">
        <v>260</v>
      </c>
      <c r="AE585" s="81" t="n">
        <v>302</v>
      </c>
      <c r="AF585" s="81" t="n">
        <v>170</v>
      </c>
      <c r="AG585" s="81" t="n">
        <v>323</v>
      </c>
      <c r="AH585" s="81" t="n">
        <v>383</v>
      </c>
      <c r="AI585" s="81" t="n">
        <v>380</v>
      </c>
      <c r="AJ585" s="81" t="n">
        <v>593</v>
      </c>
      <c r="AK585" s="81" t="n">
        <v>419</v>
      </c>
      <c r="AL585" s="81" t="n">
        <v>590</v>
      </c>
      <c r="AM585" s="81" t="n">
        <v>820</v>
      </c>
      <c r="AN585" s="81" t="n">
        <v>604</v>
      </c>
      <c r="AO585" s="81" t="n">
        <v>655</v>
      </c>
      <c r="AP585" s="81" t="n">
        <v>860</v>
      </c>
      <c r="AQ585" s="81" t="n">
        <v>1363</v>
      </c>
      <c r="AR585" s="81" t="n">
        <v>829</v>
      </c>
      <c r="AS585" s="81" t="n">
        <v>920</v>
      </c>
      <c r="AT585" s="81" t="n">
        <v>1106</v>
      </c>
      <c r="AU585" s="81" t="n">
        <v>1331</v>
      </c>
      <c r="AV585" s="81" t="n">
        <v>878</v>
      </c>
      <c r="AW585" s="81" t="n">
        <v>973</v>
      </c>
      <c r="AX585" s="81" t="n">
        <v>2195</v>
      </c>
      <c r="AY585" s="81" t="n">
        <v>4083</v>
      </c>
      <c r="AZ585" s="81" t="n">
        <v>3246</v>
      </c>
      <c r="BA585" s="81" t="n">
        <v>4008</v>
      </c>
      <c r="BB585" s="81" t="n">
        <v>3871</v>
      </c>
      <c r="BC585" s="81" t="n">
        <v>4990</v>
      </c>
      <c r="BD585" s="81" t="n">
        <v>3672</v>
      </c>
      <c r="BE585" s="81" t="n">
        <v>3093</v>
      </c>
      <c r="BF585" s="81" t="n">
        <v>4372</v>
      </c>
      <c r="BG585" s="81" t="n">
        <v>4849</v>
      </c>
      <c r="BH585" s="81" t="n">
        <v>3785</v>
      </c>
      <c r="BI585" s="81" t="n">
        <v>3173</v>
      </c>
      <c r="BJ585" s="81" t="n"/>
      <c r="BK585" s="81" t="n"/>
      <c r="BO585" s="64" t="n"/>
      <c r="BP585" s="81" t="n">
        <v>29</v>
      </c>
      <c r="BQ585" s="81" t="n">
        <v>63</v>
      </c>
      <c r="BR585" s="64">
        <f>+O585</f>
        <v/>
      </c>
      <c r="BS585" s="64">
        <f>+S585</f>
        <v/>
      </c>
      <c r="BT585" s="64">
        <f>+W585</f>
        <v/>
      </c>
      <c r="BU585" s="64">
        <f>+AA585</f>
        <v/>
      </c>
      <c r="BV585" s="64">
        <f>+AE585</f>
        <v/>
      </c>
      <c r="BW585" s="64">
        <f>+AI585</f>
        <v/>
      </c>
      <c r="BX585" s="64">
        <f>+AM585</f>
        <v/>
      </c>
      <c r="BY585" s="64">
        <f>+AQ585</f>
        <v/>
      </c>
      <c r="BZ585" s="64">
        <f>+AU585</f>
        <v/>
      </c>
      <c r="CA585" s="64">
        <f>+AY585</f>
        <v/>
      </c>
      <c r="CB585" s="64">
        <f>+BC585</f>
        <v/>
      </c>
      <c r="CC585" s="64">
        <f>+BG585</f>
        <v/>
      </c>
      <c r="CD585" s="64" t="n"/>
    </row>
    <row r="586">
      <c r="B586" t="inlineStr">
        <is>
          <t>Accrued expenses and other current liabilities</t>
        </is>
      </c>
      <c r="H586" s="64" t="n"/>
      <c r="I586" s="64" t="n"/>
      <c r="J586" s="64" t="n"/>
      <c r="K586" s="64" t="n"/>
      <c r="L586" s="81" t="n">
        <v>337</v>
      </c>
      <c r="M586" s="81" t="n">
        <v>441</v>
      </c>
      <c r="N586" s="81" t="n">
        <v>409</v>
      </c>
      <c r="O586" s="81" t="n">
        <v>423</v>
      </c>
      <c r="P586" s="81" t="n">
        <v>430</v>
      </c>
      <c r="Q586" s="81" t="n">
        <v>505</v>
      </c>
      <c r="R586" s="81" t="n">
        <v>453</v>
      </c>
      <c r="S586" s="81" t="n">
        <v>555</v>
      </c>
      <c r="T586" s="81" t="n">
        <v>525</v>
      </c>
      <c r="U586" s="81" t="n">
        <v>666</v>
      </c>
      <c r="V586" s="81" t="n">
        <v>709</v>
      </c>
      <c r="W586" s="81" t="n">
        <v>866</v>
      </c>
      <c r="X586" s="81" t="n">
        <v>1300</v>
      </c>
      <c r="Y586" s="81" t="n">
        <v>1472</v>
      </c>
      <c r="Z586" s="81" t="n">
        <v>1338</v>
      </c>
      <c r="AA586" s="81" t="n">
        <v>1449</v>
      </c>
      <c r="AB586" s="81" t="n">
        <v>1389</v>
      </c>
      <c r="AC586" s="81" t="n">
        <v>1770</v>
      </c>
      <c r="AD586" s="81" t="n">
        <v>2018</v>
      </c>
      <c r="AE586" s="81" t="n">
        <v>2203</v>
      </c>
      <c r="AF586" s="81" t="n">
        <v>2400</v>
      </c>
      <c r="AG586" s="81" t="n">
        <v>2626</v>
      </c>
      <c r="AH586" s="81" t="n">
        <v>2503</v>
      </c>
      <c r="AI586" s="81" t="n">
        <v>2892</v>
      </c>
      <c r="AJ586" s="81" t="n">
        <v>4003</v>
      </c>
      <c r="AK586" s="81" t="n">
        <v>3720</v>
      </c>
      <c r="AL586" s="81" t="n">
        <v>4255</v>
      </c>
      <c r="AM586" s="81" t="n">
        <v>5509</v>
      </c>
      <c r="AN586" s="81" t="n">
        <v>7980</v>
      </c>
      <c r="AO586" s="81" t="n">
        <v>10878</v>
      </c>
      <c r="AP586" s="81" t="n">
        <v>10877</v>
      </c>
      <c r="AQ586" s="81" t="n">
        <v>11735</v>
      </c>
      <c r="AR586" s="81" t="n">
        <v>12446</v>
      </c>
      <c r="AS586" s="81" t="n">
        <v>8496</v>
      </c>
      <c r="AT586" s="81" t="n">
        <v>8684</v>
      </c>
      <c r="AU586" s="81" t="n">
        <v>11152</v>
      </c>
      <c r="AV586" s="81" t="n">
        <v>9411</v>
      </c>
      <c r="AW586" s="81" t="n">
        <v>11510</v>
      </c>
      <c r="AX586" s="81" t="n">
        <v>13158</v>
      </c>
      <c r="AY586" s="81" t="n">
        <v>14312</v>
      </c>
      <c r="AZ586" s="81" t="n">
        <v>15226</v>
      </c>
      <c r="BA586" s="81" t="n">
        <v>15420</v>
      </c>
      <c r="BB586" s="81" t="n">
        <v>16036</v>
      </c>
      <c r="BC586" s="81" t="n">
        <v>19552</v>
      </c>
      <c r="BD586" s="81" t="n">
        <v>19345</v>
      </c>
      <c r="BE586" s="81" t="n">
        <v>24660</v>
      </c>
      <c r="BF586" s="81" t="n">
        <v>23929</v>
      </c>
      <c r="BG586" s="81" t="n">
        <v>24625</v>
      </c>
      <c r="BH586" s="81" t="n">
        <v>22640</v>
      </c>
      <c r="BI586" s="81" t="n">
        <v>21914</v>
      </c>
      <c r="BJ586" s="81" t="n"/>
      <c r="BK586" s="81" t="n"/>
      <c r="BO586" s="64" t="n"/>
      <c r="BP586" s="81" t="n">
        <v>137</v>
      </c>
      <c r="BQ586" s="81" t="n">
        <v>296</v>
      </c>
      <c r="BR586" s="64">
        <f>+O586</f>
        <v/>
      </c>
      <c r="BS586" s="64">
        <f>+S586</f>
        <v/>
      </c>
      <c r="BT586" s="64">
        <f>+W586</f>
        <v/>
      </c>
      <c r="BU586" s="64">
        <f>+AA586</f>
        <v/>
      </c>
      <c r="BV586" s="64">
        <f>+AE586</f>
        <v/>
      </c>
      <c r="BW586" s="64">
        <f>+AI586</f>
        <v/>
      </c>
      <c r="BX586" s="64">
        <f>+AM586</f>
        <v/>
      </c>
      <c r="BY586" s="64">
        <f>+AQ586</f>
        <v/>
      </c>
      <c r="BZ586" s="64">
        <f>+AU586</f>
        <v/>
      </c>
      <c r="CA586" s="64">
        <f>+AY586</f>
        <v/>
      </c>
      <c r="CB586" s="64">
        <f>+BC586</f>
        <v/>
      </c>
      <c r="CC586" s="64">
        <f>+BG586</f>
        <v/>
      </c>
      <c r="CD586" s="64" t="n"/>
    </row>
    <row r="587">
      <c r="B587" t="inlineStr">
        <is>
          <t>Current portion of capital lease obligations</t>
        </is>
      </c>
      <c r="H587" s="64" t="n"/>
      <c r="I587" s="64" t="n"/>
      <c r="J587" s="64" t="n"/>
      <c r="K587" s="64" t="n"/>
      <c r="L587" s="81" t="n">
        <v>302</v>
      </c>
      <c r="M587" s="81" t="n">
        <v>312</v>
      </c>
      <c r="N587" s="81" t="n">
        <v>372</v>
      </c>
      <c r="O587" s="81" t="n">
        <v>365</v>
      </c>
      <c r="P587" s="81" t="n">
        <v>338</v>
      </c>
      <c r="Q587" s="81" t="n">
        <v>316</v>
      </c>
      <c r="R587" s="81" t="n">
        <v>288</v>
      </c>
      <c r="S587" s="81" t="n">
        <v>239</v>
      </c>
      <c r="T587" s="81" t="n">
        <v>201</v>
      </c>
      <c r="U587" s="81" t="n">
        <v>173</v>
      </c>
      <c r="V587" s="81" t="n">
        <v>149</v>
      </c>
      <c r="W587" s="81" t="n">
        <v>114</v>
      </c>
      <c r="X587" s="81" t="n">
        <v>73</v>
      </c>
      <c r="Y587" s="81" t="n">
        <v>39</v>
      </c>
      <c r="Z587" s="81" t="n">
        <v>17</v>
      </c>
      <c r="AA587" s="81" t="n">
        <v>7</v>
      </c>
      <c r="AB587" s="81" t="n">
        <v>0</v>
      </c>
      <c r="AC587" s="81" t="n">
        <v>0</v>
      </c>
      <c r="AD587" s="81" t="n">
        <v>0</v>
      </c>
      <c r="AE587" s="81" t="n">
        <v>0</v>
      </c>
      <c r="AF587" s="81" t="n">
        <v>0</v>
      </c>
      <c r="AG587" s="81" t="n">
        <v>0</v>
      </c>
      <c r="AH587" s="81" t="n">
        <v>0</v>
      </c>
      <c r="AI587" s="81" t="n">
        <v>0</v>
      </c>
      <c r="AJ587" s="81" t="n">
        <v>0</v>
      </c>
      <c r="AK587" s="81" t="n">
        <v>0</v>
      </c>
      <c r="AL587" s="81" t="n">
        <v>0</v>
      </c>
      <c r="AM587" s="81" t="n">
        <v>0</v>
      </c>
      <c r="AN587" s="81" t="n">
        <v>0</v>
      </c>
      <c r="AO587" s="81" t="n">
        <v>0</v>
      </c>
      <c r="AP587" s="81" t="n">
        <v>0</v>
      </c>
      <c r="AQ587" s="81" t="n">
        <v>0</v>
      </c>
      <c r="AR587" s="81" t="n">
        <v>0</v>
      </c>
      <c r="AS587" s="81" t="n">
        <v>0</v>
      </c>
      <c r="AT587" s="81" t="n">
        <v>0</v>
      </c>
      <c r="AU587" s="81" t="n">
        <v>0</v>
      </c>
      <c r="AV587" s="81" t="n">
        <v>0</v>
      </c>
      <c r="AW587" s="81" t="n">
        <v>0</v>
      </c>
      <c r="AX587" s="81" t="n">
        <v>0</v>
      </c>
      <c r="AY587" s="81" t="n">
        <v>0</v>
      </c>
      <c r="AZ587" s="81" t="n">
        <v>0</v>
      </c>
      <c r="BA587" s="81" t="n">
        <v>0</v>
      </c>
      <c r="BB587" s="81" t="n">
        <v>0</v>
      </c>
      <c r="BC587" s="81" t="n">
        <v>0</v>
      </c>
      <c r="BD587" s="81" t="n">
        <v>0</v>
      </c>
      <c r="BE587" s="81" t="n">
        <v>0</v>
      </c>
      <c r="BF587" s="81" t="n">
        <v>0</v>
      </c>
      <c r="BG587" s="81" t="n">
        <v>0</v>
      </c>
      <c r="BH587" s="81" t="n">
        <v>0</v>
      </c>
      <c r="BI587" s="81" t="n">
        <v>0</v>
      </c>
      <c r="BJ587" s="81" t="n"/>
      <c r="BK587" s="81" t="n"/>
      <c r="BO587" s="64" t="n"/>
      <c r="BP587" s="81" t="n">
        <v>106</v>
      </c>
      <c r="BQ587" s="81" t="n">
        <v>279</v>
      </c>
      <c r="BR587" s="64">
        <f>+O587</f>
        <v/>
      </c>
      <c r="BS587" s="64">
        <f>+S587</f>
        <v/>
      </c>
      <c r="BT587" s="64">
        <f>+W587</f>
        <v/>
      </c>
      <c r="BU587" s="64">
        <f>+AA587</f>
        <v/>
      </c>
      <c r="BV587" s="64">
        <f>+AE587</f>
        <v/>
      </c>
      <c r="BW587" s="64">
        <f>+AI587</f>
        <v/>
      </c>
      <c r="BX587" s="64">
        <f>+AM587</f>
        <v/>
      </c>
      <c r="BY587" s="64">
        <f>+AQ587</f>
        <v/>
      </c>
      <c r="BZ587" s="64">
        <f>+AU587</f>
        <v/>
      </c>
      <c r="CA587" s="64">
        <f>+AY587</f>
        <v/>
      </c>
      <c r="CB587" s="64">
        <f>+BC587</f>
        <v/>
      </c>
      <c r="CC587" s="64">
        <f>+BG587</f>
        <v/>
      </c>
      <c r="CD587" s="64" t="n"/>
    </row>
    <row r="588">
      <c r="B588" t="inlineStr">
        <is>
          <t>Operating lease liabilities</t>
        </is>
      </c>
      <c r="H588" s="64" t="n"/>
      <c r="I588" s="64" t="n"/>
      <c r="J588" s="64" t="n"/>
      <c r="K588" s="64" t="n"/>
      <c r="L588" s="81" t="n">
        <v>0</v>
      </c>
      <c r="M588" s="81" t="n">
        <v>0</v>
      </c>
      <c r="N588" s="81" t="n">
        <v>0</v>
      </c>
      <c r="O588" s="81" t="n">
        <v>0</v>
      </c>
      <c r="P588" s="81" t="n">
        <v>0</v>
      </c>
      <c r="Q588" s="81" t="n">
        <v>0</v>
      </c>
      <c r="R588" s="81" t="n">
        <v>0</v>
      </c>
      <c r="S588" s="81" t="n">
        <v>0</v>
      </c>
      <c r="T588" s="81" t="n">
        <v>0</v>
      </c>
      <c r="U588" s="81" t="n">
        <v>0</v>
      </c>
      <c r="V588" s="81" t="n">
        <v>0</v>
      </c>
      <c r="W588" s="81" t="n">
        <v>0</v>
      </c>
      <c r="X588" s="81" t="n">
        <v>0</v>
      </c>
      <c r="Y588" s="81" t="n">
        <v>0</v>
      </c>
      <c r="Z588" s="81" t="n">
        <v>0</v>
      </c>
      <c r="AA588" s="81" t="n">
        <v>0</v>
      </c>
      <c r="AB588" s="81" t="n">
        <v>0</v>
      </c>
      <c r="AC588" s="81" t="n">
        <v>0</v>
      </c>
      <c r="AD588" s="81" t="n">
        <v>0</v>
      </c>
      <c r="AE588" s="81" t="n">
        <v>0</v>
      </c>
      <c r="AF588" s="81" t="n">
        <v>0</v>
      </c>
      <c r="AG588" s="81" t="n">
        <v>0</v>
      </c>
      <c r="AH588" s="81" t="n">
        <v>0</v>
      </c>
      <c r="AI588" s="81" t="n">
        <v>0</v>
      </c>
      <c r="AJ588" s="81" t="n">
        <v>0</v>
      </c>
      <c r="AK588" s="81" t="n">
        <v>0</v>
      </c>
      <c r="AL588" s="81" t="n">
        <v>0</v>
      </c>
      <c r="AM588" s="81" t="n">
        <v>0</v>
      </c>
      <c r="AN588" s="81" t="n">
        <v>645</v>
      </c>
      <c r="AO588" s="81" t="n">
        <v>688</v>
      </c>
      <c r="AP588" s="81" t="n">
        <v>776</v>
      </c>
      <c r="AQ588" s="81" t="n">
        <v>800</v>
      </c>
      <c r="AR588" s="81" t="n">
        <v>835</v>
      </c>
      <c r="AS588" s="81" t="n">
        <v>899</v>
      </c>
      <c r="AT588" s="81" t="n">
        <v>975</v>
      </c>
      <c r="AU588" s="81" t="n">
        <v>1023</v>
      </c>
      <c r="AV588" s="81" t="n">
        <v>1040</v>
      </c>
      <c r="AW588" s="81" t="n">
        <v>1051</v>
      </c>
      <c r="AX588" s="81" t="n">
        <v>1086</v>
      </c>
      <c r="AY588" s="81" t="n">
        <v>1127</v>
      </c>
      <c r="AZ588" s="81" t="n">
        <v>1159</v>
      </c>
      <c r="BA588" s="81" t="n">
        <v>1275</v>
      </c>
      <c r="BB588" s="81" t="n">
        <v>1291</v>
      </c>
      <c r="BC588" s="81" t="n">
        <v>1367</v>
      </c>
      <c r="BD588" s="81" t="n">
        <v>1479</v>
      </c>
      <c r="BE588" s="81" t="n">
        <v>1396</v>
      </c>
      <c r="BF588" s="81" t="n">
        <v>1460</v>
      </c>
      <c r="BG588" s="81" t="n">
        <v>1623</v>
      </c>
      <c r="BH588" s="81" t="n">
        <v>1676</v>
      </c>
      <c r="BI588" s="81" t="n">
        <v>1917</v>
      </c>
      <c r="BJ588" s="81" t="n"/>
      <c r="BK588" s="81" t="n"/>
      <c r="BO588" s="64" t="n"/>
      <c r="BP588" s="81" t="n">
        <v>0</v>
      </c>
      <c r="BQ588" s="81" t="n">
        <v>0</v>
      </c>
      <c r="BR588" s="64">
        <f>+O588</f>
        <v/>
      </c>
      <c r="BS588" s="64">
        <f>+S588</f>
        <v/>
      </c>
      <c r="BT588" s="64">
        <f>+W588</f>
        <v/>
      </c>
      <c r="BU588" s="64">
        <f>+AA588</f>
        <v/>
      </c>
      <c r="BV588" s="64">
        <f>+AE588</f>
        <v/>
      </c>
      <c r="BW588" s="64">
        <f>+AI588</f>
        <v/>
      </c>
      <c r="BX588" s="64">
        <f>+AM588</f>
        <v/>
      </c>
      <c r="BY588" s="64">
        <f>+AQ588</f>
        <v/>
      </c>
      <c r="BZ588" s="64">
        <f>+AU588</f>
        <v/>
      </c>
      <c r="CA588" s="64">
        <f>+AY588</f>
        <v/>
      </c>
      <c r="CB588" s="64">
        <f>+BC588</f>
        <v/>
      </c>
      <c r="CC588" s="64">
        <f>+BG588</f>
        <v/>
      </c>
      <c r="CD588" s="64" t="n"/>
    </row>
    <row r="589">
      <c r="B589" t="inlineStr">
        <is>
          <t>Defered revenue and deposits</t>
        </is>
      </c>
      <c r="H589" s="64" t="n"/>
      <c r="I589" s="64" t="n"/>
      <c r="J589" s="64" t="n"/>
      <c r="K589" s="64" t="n"/>
      <c r="L589" s="81" t="n">
        <v>93</v>
      </c>
      <c r="M589" s="81" t="n">
        <v>85</v>
      </c>
      <c r="N589" s="81" t="n">
        <v>85</v>
      </c>
      <c r="O589" s="81" t="n">
        <v>30</v>
      </c>
      <c r="P589" s="81" t="n">
        <v>30</v>
      </c>
      <c r="Q589" s="81" t="n">
        <v>32</v>
      </c>
      <c r="R589" s="81" t="n">
        <v>36</v>
      </c>
      <c r="S589" s="81" t="n">
        <v>38</v>
      </c>
      <c r="T589" s="81" t="n">
        <v>38</v>
      </c>
      <c r="U589" s="81" t="n">
        <v>53</v>
      </c>
      <c r="V589" s="81" t="n">
        <v>48</v>
      </c>
      <c r="W589" s="81" t="n">
        <v>66</v>
      </c>
      <c r="X589" s="81" t="n">
        <v>55</v>
      </c>
      <c r="Y589" s="81" t="n">
        <v>49</v>
      </c>
      <c r="Z589" s="81" t="n">
        <v>47</v>
      </c>
      <c r="AA589" s="81" t="n">
        <v>56</v>
      </c>
      <c r="AB589" s="81" t="n">
        <v>55</v>
      </c>
      <c r="AC589" s="81" t="n">
        <v>79</v>
      </c>
      <c r="AD589" s="81" t="n">
        <v>78</v>
      </c>
      <c r="AE589" s="81" t="n">
        <v>90</v>
      </c>
      <c r="AF589" s="81" t="n">
        <v>80</v>
      </c>
      <c r="AG589" s="81" t="n">
        <v>88</v>
      </c>
      <c r="AH589" s="81" t="n">
        <v>105</v>
      </c>
      <c r="AI589" s="81" t="n">
        <v>98</v>
      </c>
      <c r="AJ589" s="81" t="n">
        <v>94</v>
      </c>
      <c r="AK589" s="81" t="n">
        <v>91</v>
      </c>
      <c r="AL589" s="81" t="n">
        <v>115</v>
      </c>
      <c r="AM589" s="81" t="n">
        <v>147</v>
      </c>
      <c r="AN589" s="81" t="n">
        <v>142</v>
      </c>
      <c r="AO589" s="81" t="n">
        <v>198</v>
      </c>
      <c r="AP589" s="81" t="n">
        <v>225</v>
      </c>
      <c r="AQ589" s="81" t="n">
        <v>269</v>
      </c>
      <c r="AR589" s="81" t="n">
        <v>247</v>
      </c>
      <c r="AS589" s="81" t="n">
        <v>264</v>
      </c>
      <c r="AT589" s="81" t="n">
        <v>379</v>
      </c>
      <c r="AU589" s="81" t="n">
        <v>382</v>
      </c>
      <c r="AV589" s="81" t="n">
        <v>382</v>
      </c>
      <c r="AW589" s="81" t="n">
        <v>391</v>
      </c>
      <c r="AX589" s="81" t="n">
        <v>464</v>
      </c>
      <c r="AY589" s="81" t="n">
        <v>561</v>
      </c>
      <c r="AZ589" s="81" t="n">
        <v>520</v>
      </c>
      <c r="BA589" s="81" t="n">
        <v>532</v>
      </c>
      <c r="BB589" s="81" t="n">
        <v>514</v>
      </c>
      <c r="BC589" s="81" t="n">
        <v>0</v>
      </c>
      <c r="BD589" s="81" t="n">
        <v>0</v>
      </c>
      <c r="BE589" s="81" t="n">
        <v>0</v>
      </c>
      <c r="BF589" s="81" t="n">
        <v>0</v>
      </c>
      <c r="BG589" s="81" t="n">
        <v>0</v>
      </c>
      <c r="BH589" s="81" t="n">
        <v>0</v>
      </c>
      <c r="BI589" s="81" t="n">
        <v>0</v>
      </c>
      <c r="BJ589" s="81" t="n"/>
      <c r="BK589" s="81" t="n"/>
      <c r="BO589" s="64" t="n"/>
      <c r="BP589" s="81" t="n">
        <v>42</v>
      </c>
      <c r="BQ589" s="81" t="n">
        <v>90</v>
      </c>
      <c r="BR589" s="64">
        <f>+O589</f>
        <v/>
      </c>
      <c r="BS589" s="64">
        <f>+S589</f>
        <v/>
      </c>
      <c r="BT589" s="64">
        <f>+W589</f>
        <v/>
      </c>
      <c r="BU589" s="64">
        <f>+AA589</f>
        <v/>
      </c>
      <c r="BV589" s="64">
        <f>+AE589</f>
        <v/>
      </c>
      <c r="BW589" s="64">
        <f>+AI589</f>
        <v/>
      </c>
      <c r="BX589" s="64">
        <f>+AM589</f>
        <v/>
      </c>
      <c r="BY589" s="64">
        <f>+AQ589</f>
        <v/>
      </c>
      <c r="BZ589" s="64">
        <f>+AU589</f>
        <v/>
      </c>
      <c r="CA589" s="64">
        <f>+AY589</f>
        <v/>
      </c>
      <c r="CB589" s="64">
        <f>+BC589</f>
        <v/>
      </c>
      <c r="CC589" s="64">
        <f>+BG589</f>
        <v/>
      </c>
      <c r="CD589" s="64" t="n"/>
    </row>
    <row r="590" ht="13.5" customHeight="1">
      <c r="B590" t="inlineStr">
        <is>
          <t>Developer partners payable</t>
        </is>
      </c>
      <c r="H590" s="64" t="n"/>
      <c r="I590" s="64" t="n"/>
      <c r="J590" s="64" t="n"/>
      <c r="K590" s="64" t="n"/>
      <c r="L590" s="82" t="n">
        <v>178</v>
      </c>
      <c r="M590" s="82" t="n">
        <v>153</v>
      </c>
      <c r="N590" s="82" t="n">
        <v>155</v>
      </c>
      <c r="O590" s="82" t="n">
        <v>169</v>
      </c>
      <c r="P590" s="82" t="n">
        <v>190</v>
      </c>
      <c r="Q590" s="82" t="n">
        <v>172</v>
      </c>
      <c r="R590" s="82" t="n">
        <v>171</v>
      </c>
      <c r="S590" s="82" t="n">
        <v>181</v>
      </c>
      <c r="T590" s="82" t="n">
        <v>188</v>
      </c>
      <c r="U590" s="82" t="n">
        <v>176</v>
      </c>
      <c r="V590" s="82" t="n">
        <v>208</v>
      </c>
      <c r="W590" s="82" t="n">
        <v>202</v>
      </c>
      <c r="X590" s="82" t="n">
        <v>189</v>
      </c>
      <c r="Y590" s="82" t="n">
        <v>182</v>
      </c>
      <c r="Z590" s="82" t="n">
        <v>241</v>
      </c>
      <c r="AA590" s="82" t="n">
        <v>217</v>
      </c>
      <c r="AB590" s="82" t="n">
        <v>216</v>
      </c>
      <c r="AC590" s="82" t="n">
        <v>232</v>
      </c>
      <c r="AD590" s="82" t="n">
        <v>239</v>
      </c>
      <c r="AE590" s="82" t="n">
        <v>280</v>
      </c>
      <c r="AF590" s="82" t="n">
        <v>278</v>
      </c>
      <c r="AG590" s="82" t="n">
        <v>278</v>
      </c>
      <c r="AH590" s="82" t="n">
        <v>314</v>
      </c>
      <c r="AI590" s="82" t="n">
        <v>390</v>
      </c>
      <c r="AJ590" s="82" t="n">
        <v>396</v>
      </c>
      <c r="AK590" s="82" t="n">
        <v>440</v>
      </c>
      <c r="AL590" s="82" t="n">
        <v>502</v>
      </c>
      <c r="AM590" s="82" t="n">
        <v>541</v>
      </c>
      <c r="AN590" s="82" t="n">
        <v>537</v>
      </c>
      <c r="AO590" s="82" t="n">
        <v>560</v>
      </c>
      <c r="AP590" s="82" t="n">
        <v>590</v>
      </c>
      <c r="AQ590" s="82" t="n">
        <v>886</v>
      </c>
      <c r="AR590" s="82" t="n">
        <v>712</v>
      </c>
      <c r="AS590" s="82" t="n">
        <v>729</v>
      </c>
      <c r="AT590" s="82" t="n">
        <v>800</v>
      </c>
      <c r="AU590" s="82" t="n">
        <v>1093</v>
      </c>
      <c r="AV590" s="82" t="n">
        <v>1006</v>
      </c>
      <c r="AW590" s="82" t="n">
        <v>949</v>
      </c>
      <c r="AX590" s="82" t="n">
        <v>909</v>
      </c>
      <c r="AY590" s="82" t="n">
        <v>1052</v>
      </c>
      <c r="AZ590" s="82" t="n">
        <v>935</v>
      </c>
      <c r="BA590" s="82" t="n">
        <v>982</v>
      </c>
      <c r="BB590" s="82" t="n">
        <v>975</v>
      </c>
      <c r="BC590" s="82" t="n">
        <v>1117</v>
      </c>
      <c r="BD590" s="82" t="n">
        <v>885</v>
      </c>
      <c r="BE590" s="82" t="n">
        <v>772</v>
      </c>
      <c r="BF590" s="82" t="n">
        <v>770</v>
      </c>
      <c r="BG590" s="82" t="n">
        <v>863</v>
      </c>
      <c r="BH590" s="82" t="n">
        <v>0</v>
      </c>
      <c r="BI590" s="82" t="n">
        <v>0</v>
      </c>
      <c r="BJ590" s="82" t="n"/>
      <c r="BK590" s="82" t="n"/>
      <c r="BO590" s="64" t="n"/>
      <c r="BP590" s="82" t="n">
        <v>75</v>
      </c>
      <c r="BQ590" s="82" t="n">
        <v>171</v>
      </c>
      <c r="BR590" s="65">
        <f>+O590</f>
        <v/>
      </c>
      <c r="BS590" s="65">
        <f>+S590</f>
        <v/>
      </c>
      <c r="BT590" s="65">
        <f>+W590</f>
        <v/>
      </c>
      <c r="BU590" s="65">
        <f>+AA590</f>
        <v/>
      </c>
      <c r="BV590" s="65">
        <f>+AE590</f>
        <v/>
      </c>
      <c r="BW590" s="65">
        <f>+AI590</f>
        <v/>
      </c>
      <c r="BX590" s="65">
        <f>+AM590</f>
        <v/>
      </c>
      <c r="BY590" s="65">
        <f>+AQ590</f>
        <v/>
      </c>
      <c r="BZ590" s="65">
        <f>+AU590</f>
        <v/>
      </c>
      <c r="CA590" s="65">
        <f>+AY590</f>
        <v/>
      </c>
      <c r="CB590" s="65">
        <f>+BC590</f>
        <v/>
      </c>
      <c r="CC590" s="65">
        <f>+BG590</f>
        <v/>
      </c>
      <c r="CD590" s="65" t="n"/>
    </row>
    <row r="591" customFormat="1" s="44">
      <c r="B591" s="110" t="inlineStr">
        <is>
          <t>Total current liabilities</t>
        </is>
      </c>
      <c r="H591" s="111" t="n"/>
      <c r="I591" s="111" t="n"/>
      <c r="J591" s="111" t="n"/>
      <c r="K591" s="111" t="n"/>
      <c r="L591" s="111">
        <f>SUM(L585:L590)</f>
        <v/>
      </c>
      <c r="M591" s="111">
        <f>SUM(M585:M590)</f>
        <v/>
      </c>
      <c r="N591" s="111">
        <f>SUM(N585:N590)</f>
        <v/>
      </c>
      <c r="O591" s="111">
        <f>SUM(O585:O590)</f>
        <v/>
      </c>
      <c r="P591" s="111">
        <f>SUM(P585:P590)</f>
        <v/>
      </c>
      <c r="Q591" s="111">
        <f>SUM(Q585:Q590)</f>
        <v/>
      </c>
      <c r="R591" s="111">
        <f>SUM(R585:R590)</f>
        <v/>
      </c>
      <c r="S591" s="111">
        <f>SUM(S585:S590)</f>
        <v/>
      </c>
      <c r="T591" s="111">
        <f>SUM(T585:T590)</f>
        <v/>
      </c>
      <c r="U591" s="111">
        <f>SUM(U585:U590)</f>
        <v/>
      </c>
      <c r="V591" s="111">
        <f>SUM(V585:V590)</f>
        <v/>
      </c>
      <c r="W591" s="111">
        <f>SUM(W585:W590)</f>
        <v/>
      </c>
      <c r="X591" s="111">
        <f>SUM(X585:X590)</f>
        <v/>
      </c>
      <c r="Y591" s="111">
        <f>SUM(Y585:Y590)</f>
        <v/>
      </c>
      <c r="Z591" s="111">
        <f>SUM(Z585:Z590)</f>
        <v/>
      </c>
      <c r="AA591" s="111">
        <f>SUM(AA585:AA590)</f>
        <v/>
      </c>
      <c r="AB591" s="111">
        <f>SUM(AB585:AB590)</f>
        <v/>
      </c>
      <c r="AC591" s="111">
        <f>SUM(AC585:AC590)</f>
        <v/>
      </c>
      <c r="AD591" s="111">
        <f>SUM(AD585:AD590)</f>
        <v/>
      </c>
      <c r="AE591" s="111">
        <f>SUM(AE585:AE590)</f>
        <v/>
      </c>
      <c r="AF591" s="111">
        <f>SUM(AF585:AF590)</f>
        <v/>
      </c>
      <c r="AG591" s="111">
        <f>SUM(AG585:AG590)</f>
        <v/>
      </c>
      <c r="AH591" s="111">
        <f>SUM(AH585:AH590)</f>
        <v/>
      </c>
      <c r="AI591" s="111">
        <f>SUM(AI585:AI590)</f>
        <v/>
      </c>
      <c r="AJ591" s="111">
        <f>SUM(AJ585:AJ590)</f>
        <v/>
      </c>
      <c r="AK591" s="111">
        <f>SUM(AK585:AK590)</f>
        <v/>
      </c>
      <c r="AL591" s="111">
        <f>SUM(AL585:AL590)</f>
        <v/>
      </c>
      <c r="AM591" s="111">
        <f>SUM(AM585:AM590)</f>
        <v/>
      </c>
      <c r="AN591" s="111">
        <f>SUM(AN585:AN590)</f>
        <v/>
      </c>
      <c r="AO591" s="111">
        <f>SUM(AO585:AO590)</f>
        <v/>
      </c>
      <c r="AP591" s="111">
        <f>SUM(AP585:AP590)</f>
        <v/>
      </c>
      <c r="AQ591" s="111">
        <f>SUM(AQ585:AQ590)</f>
        <v/>
      </c>
      <c r="AR591" s="111">
        <f>SUM(AR585:AR590)</f>
        <v/>
      </c>
      <c r="AS591" s="111">
        <f>SUM(AS585:AS590)</f>
        <v/>
      </c>
      <c r="AT591" s="111">
        <f>SUM(AT585:AT590)</f>
        <v/>
      </c>
      <c r="AU591" s="111">
        <f>SUM(AU585:AU590)</f>
        <v/>
      </c>
      <c r="AV591" s="111">
        <f>SUM(AV585:AV590)</f>
        <v/>
      </c>
      <c r="AW591" s="111">
        <f>SUM(AW585:AW590)</f>
        <v/>
      </c>
      <c r="AX591" s="111">
        <f>SUM(AX585:AX590)</f>
        <v/>
      </c>
      <c r="AY591" s="111">
        <f>SUM(AY585:AY590)</f>
        <v/>
      </c>
      <c r="AZ591" s="111">
        <f>SUM(AZ585:AZ590)</f>
        <v/>
      </c>
      <c r="BA591" s="111">
        <f>SUM(BA585:BA590)</f>
        <v/>
      </c>
      <c r="BB591" s="111">
        <f>SUM(BB585:BB590)</f>
        <v/>
      </c>
      <c r="BC591" s="111">
        <f>SUM(BC585:BC590)</f>
        <v/>
      </c>
      <c r="BD591" s="111">
        <f>SUM(BD585:BD590)</f>
        <v/>
      </c>
      <c r="BE591" s="111">
        <f>SUM(BE585:BE590)</f>
        <v/>
      </c>
      <c r="BF591" s="111">
        <f>SUM(BF585:BF590)</f>
        <v/>
      </c>
      <c r="BG591" s="111">
        <f>SUM(BG585:BG590)</f>
        <v/>
      </c>
      <c r="BH591" s="111">
        <f>SUM(BH585:BH590)</f>
        <v/>
      </c>
      <c r="BI591" s="111">
        <f>SUM(BI585:BI590)</f>
        <v/>
      </c>
      <c r="BJ591" s="111" t="n"/>
      <c r="BK591" s="111" t="n"/>
      <c r="BO591" s="111" t="n"/>
      <c r="BP591" s="111">
        <f>SUM(BP585:BP590)</f>
        <v/>
      </c>
      <c r="BQ591" s="111">
        <f>SUM(BQ585:BQ590)</f>
        <v/>
      </c>
      <c r="BR591" s="111">
        <f>SUM(BR585:BR590)</f>
        <v/>
      </c>
      <c r="BS591" s="111">
        <f>SUM(BS585:BS590)</f>
        <v/>
      </c>
      <c r="BT591" s="111">
        <f>SUM(BT585:BT590)</f>
        <v/>
      </c>
      <c r="BU591" s="111">
        <f>SUM(BU585:BU590)</f>
        <v/>
      </c>
      <c r="BV591" s="111">
        <f>SUM(BV585:BV590)</f>
        <v/>
      </c>
      <c r="BW591" s="111">
        <f>SUM(BW585:BW590)</f>
        <v/>
      </c>
      <c r="BX591" s="111">
        <f>SUM(BX585:BX590)</f>
        <v/>
      </c>
      <c r="BY591" s="111">
        <f>SUM(BY585:BY590)</f>
        <v/>
      </c>
      <c r="BZ591" s="111">
        <f>+AU591</f>
        <v/>
      </c>
      <c r="CA591" s="111">
        <f>+AY591</f>
        <v/>
      </c>
      <c r="CB591" s="111">
        <f>+BC591</f>
        <v/>
      </c>
      <c r="CC591" s="111">
        <f>+BG591</f>
        <v/>
      </c>
      <c r="CD591" s="111" t="n"/>
    </row>
    <row r="592">
      <c r="H592" s="64" t="n"/>
      <c r="I592" s="64" t="n"/>
      <c r="J592" s="64" t="n"/>
      <c r="K592" s="64" t="n"/>
      <c r="L592" s="64" t="n"/>
      <c r="M592" s="64" t="n"/>
      <c r="N592" s="64" t="n"/>
      <c r="O592" s="64" t="n"/>
      <c r="P592" s="64" t="n"/>
      <c r="Q592" s="64" t="n"/>
      <c r="R592" s="64" t="n"/>
      <c r="S592" s="64" t="n"/>
      <c r="T592" s="64" t="n"/>
      <c r="U592" s="64" t="n"/>
      <c r="V592" s="64" t="n"/>
      <c r="W592" s="64" t="n"/>
      <c r="X592" s="64" t="n"/>
      <c r="Y592" s="64" t="n"/>
      <c r="Z592" s="64" t="n"/>
      <c r="AA592" s="64" t="n"/>
      <c r="AB592" s="64" t="n"/>
      <c r="AC592" s="64" t="n"/>
      <c r="AD592" s="64" t="n"/>
      <c r="AE592" s="64" t="n"/>
      <c r="AF592" s="64" t="n"/>
      <c r="AG592" s="64" t="n"/>
      <c r="AH592" s="64" t="n"/>
      <c r="AI592" s="64" t="n"/>
      <c r="AJ592" s="64" t="n"/>
      <c r="AK592" s="64" t="n"/>
      <c r="AL592" s="64" t="n"/>
      <c r="AM592" s="64" t="n"/>
      <c r="AN592" s="64" t="n"/>
      <c r="AO592" s="64" t="n"/>
      <c r="AP592" s="64" t="n"/>
      <c r="AQ592" s="64" t="n"/>
      <c r="AR592" s="64" t="n"/>
      <c r="AS592" s="64" t="n"/>
      <c r="AT592" s="64" t="n"/>
      <c r="AU592" s="64" t="n"/>
      <c r="AV592" s="64" t="n"/>
      <c r="AW592" s="64" t="n"/>
      <c r="AX592" s="64" t="n"/>
      <c r="AY592" s="64" t="n"/>
      <c r="AZ592" s="64" t="n"/>
      <c r="BA592" s="64" t="n"/>
      <c r="BB592" s="64" t="n"/>
      <c r="BC592" s="64" t="n"/>
      <c r="BD592" s="64" t="n"/>
      <c r="BE592" s="64" t="n"/>
      <c r="BF592" s="64" t="n"/>
      <c r="BG592" s="64" t="n"/>
      <c r="BH592" s="64" t="n"/>
      <c r="BI592" s="64" t="n"/>
      <c r="BJ592" s="64" t="n"/>
      <c r="BK592" s="64" t="n"/>
      <c r="BO592" s="64" t="n"/>
      <c r="BP592" s="64" t="n"/>
      <c r="BQ592" s="64" t="n"/>
      <c r="BR592" s="64" t="n"/>
      <c r="BS592" s="64" t="n"/>
      <c r="BT592" s="64" t="n"/>
      <c r="BU592" s="64" t="n"/>
      <c r="BV592" s="64" t="n"/>
      <c r="BW592" s="64" t="n"/>
      <c r="BX592" s="64" t="n"/>
      <c r="BY592" s="64" t="n"/>
      <c r="BZ592" s="64" t="n"/>
      <c r="CA592" s="64" t="n"/>
      <c r="CB592" s="64" t="n"/>
      <c r="CC592" s="64" t="n"/>
      <c r="CD592" s="64" t="n"/>
    </row>
    <row r="593">
      <c r="B593" t="inlineStr">
        <is>
          <t>Long-term debt</t>
        </is>
      </c>
      <c r="H593" s="64" t="n"/>
      <c r="I593" s="64" t="n"/>
      <c r="J593" s="64" t="n"/>
      <c r="K593" s="64" t="n"/>
      <c r="L593" s="81" t="n">
        <v>0</v>
      </c>
      <c r="M593" s="81" t="n">
        <v>0</v>
      </c>
      <c r="N593" s="81" t="n">
        <v>0</v>
      </c>
      <c r="O593" s="81" t="n">
        <v>1500</v>
      </c>
      <c r="P593" s="81" t="n">
        <v>1500</v>
      </c>
      <c r="Q593" s="81" t="n">
        <v>1500</v>
      </c>
      <c r="R593" s="81" t="n">
        <v>0</v>
      </c>
      <c r="S593" s="81" t="n">
        <v>0</v>
      </c>
      <c r="T593" s="81" t="n">
        <v>0</v>
      </c>
      <c r="U593" s="81" t="n">
        <v>0</v>
      </c>
      <c r="V593" s="81" t="n">
        <v>0</v>
      </c>
      <c r="W593" s="81" t="n">
        <v>0</v>
      </c>
      <c r="X593" s="81" t="n">
        <v>0</v>
      </c>
      <c r="Y593" s="81" t="n">
        <v>0</v>
      </c>
      <c r="Z593" s="81" t="n">
        <v>0</v>
      </c>
      <c r="AA593" s="81" t="n">
        <v>0</v>
      </c>
      <c r="AB593" s="81" t="n">
        <v>0</v>
      </c>
      <c r="AC593" s="81" t="n">
        <v>0</v>
      </c>
      <c r="AD593" s="81" t="n">
        <v>0</v>
      </c>
      <c r="AE593" s="81" t="n">
        <v>0</v>
      </c>
      <c r="AF593" s="81" t="n">
        <v>0</v>
      </c>
      <c r="AG593" s="81" t="n">
        <v>0</v>
      </c>
      <c r="AH593" s="81" t="n">
        <v>0</v>
      </c>
      <c r="AI593" s="81" t="n">
        <v>0</v>
      </c>
      <c r="AJ593" s="81" t="n">
        <v>0</v>
      </c>
      <c r="AK593" s="81" t="n">
        <v>0</v>
      </c>
      <c r="AL593" s="81" t="n">
        <v>0</v>
      </c>
      <c r="AM593" s="81" t="n">
        <v>0</v>
      </c>
      <c r="AN593" s="81" t="n">
        <v>0</v>
      </c>
      <c r="AO593" s="81" t="n">
        <v>0</v>
      </c>
      <c r="AP593" s="81" t="n">
        <v>0</v>
      </c>
      <c r="AQ593" s="81" t="n">
        <v>0</v>
      </c>
      <c r="AR593" s="81" t="n">
        <v>0</v>
      </c>
      <c r="AS593" s="81" t="n">
        <v>0</v>
      </c>
      <c r="AT593" s="81" t="n">
        <v>0</v>
      </c>
      <c r="AU593" s="81" t="n">
        <v>0</v>
      </c>
      <c r="AV593" s="81" t="n">
        <v>0</v>
      </c>
      <c r="AW593" s="81" t="n">
        <v>0</v>
      </c>
      <c r="AX593" s="81" t="n">
        <v>0</v>
      </c>
      <c r="AY593" s="81" t="n">
        <v>0</v>
      </c>
      <c r="AZ593" s="81" t="n">
        <v>0</v>
      </c>
      <c r="BA593" s="81" t="n">
        <v>0</v>
      </c>
      <c r="BB593" s="81" t="n">
        <v>9922</v>
      </c>
      <c r="BC593" s="81" t="n">
        <v>9923</v>
      </c>
      <c r="BD593" s="81" t="n">
        <v>9925</v>
      </c>
      <c r="BE593" s="81" t="n">
        <v>18382</v>
      </c>
      <c r="BF593" s="81" t="n">
        <v>18383</v>
      </c>
      <c r="BG593" s="81" t="n">
        <v>18385</v>
      </c>
      <c r="BH593" s="81" t="n">
        <v>18387</v>
      </c>
      <c r="BI593" s="81" t="n">
        <v>18389</v>
      </c>
      <c r="BJ593" s="81" t="n"/>
      <c r="BK593" s="81" t="n"/>
      <c r="BO593" s="64" t="n"/>
      <c r="BP593" s="81" t="n">
        <v>250</v>
      </c>
      <c r="BQ593" s="81" t="n">
        <v>0</v>
      </c>
      <c r="BR593" s="64">
        <f>+O593</f>
        <v/>
      </c>
      <c r="BS593" s="64">
        <f>+S593</f>
        <v/>
      </c>
      <c r="BT593" s="64">
        <f>+W593</f>
        <v/>
      </c>
      <c r="BU593" s="64">
        <f>+AA593</f>
        <v/>
      </c>
      <c r="BV593" s="64">
        <f>+AE593</f>
        <v/>
      </c>
      <c r="BW593" s="64">
        <f>+AI593</f>
        <v/>
      </c>
      <c r="BX593" s="64">
        <f>+AM593</f>
        <v/>
      </c>
      <c r="BY593" s="64">
        <f>+AQ593</f>
        <v/>
      </c>
      <c r="BZ593" s="64">
        <f>+AU593</f>
        <v/>
      </c>
      <c r="CA593" s="64">
        <f>+AY593</f>
        <v/>
      </c>
      <c r="CB593" s="64">
        <f>+BC593</f>
        <v/>
      </c>
      <c r="CC593" s="64">
        <f>+BG593</f>
        <v/>
      </c>
      <c r="CD593" s="64" t="n"/>
    </row>
    <row r="594">
      <c r="B594" t="inlineStr">
        <is>
          <t>Capital lease obligations, less current portions</t>
        </is>
      </c>
      <c r="H594" s="64" t="n"/>
      <c r="I594" s="64" t="n"/>
      <c r="J594" s="64" t="n"/>
      <c r="K594" s="64" t="n"/>
      <c r="L594" s="81" t="n">
        <v>404</v>
      </c>
      <c r="M594" s="81" t="n">
        <v>394</v>
      </c>
      <c r="N594" s="81" t="n">
        <v>530</v>
      </c>
      <c r="O594" s="81" t="n">
        <v>491</v>
      </c>
      <c r="P594" s="81" t="n">
        <v>420</v>
      </c>
      <c r="Q594" s="81" t="n">
        <v>351</v>
      </c>
      <c r="R594" s="81" t="n">
        <v>287</v>
      </c>
      <c r="S594" s="81" t="n">
        <v>237</v>
      </c>
      <c r="T594" s="81" t="n">
        <v>191</v>
      </c>
      <c r="U594" s="81" t="n">
        <v>153</v>
      </c>
      <c r="V594" s="81" t="n">
        <v>129</v>
      </c>
      <c r="W594" s="81" t="n">
        <v>119</v>
      </c>
      <c r="X594" s="81" t="n">
        <v>113</v>
      </c>
      <c r="Y594" s="81" t="n">
        <v>110</v>
      </c>
      <c r="Z594" s="81" t="n">
        <v>109</v>
      </c>
      <c r="AA594" s="81" t="n">
        <v>107</v>
      </c>
      <c r="AB594" s="81" t="n">
        <v>0</v>
      </c>
      <c r="AC594" s="81" t="n">
        <v>0</v>
      </c>
      <c r="AD594" s="81" t="n">
        <v>0</v>
      </c>
      <c r="AE594" s="81" t="n">
        <v>0</v>
      </c>
      <c r="AF594" s="81" t="n">
        <v>0</v>
      </c>
      <c r="AG594" s="81" t="n">
        <v>0</v>
      </c>
      <c r="AH594" s="81" t="n">
        <v>0</v>
      </c>
      <c r="AI594" s="81" t="n">
        <v>0</v>
      </c>
      <c r="AJ594" s="81" t="n">
        <v>0</v>
      </c>
      <c r="AK594" s="81" t="n">
        <v>0</v>
      </c>
      <c r="AL594" s="81" t="n">
        <v>0</v>
      </c>
      <c r="AM594" s="81" t="n">
        <v>0</v>
      </c>
      <c r="AN594" s="81" t="n">
        <v>0</v>
      </c>
      <c r="AO594" s="81" t="n">
        <v>0</v>
      </c>
      <c r="AP594" s="81" t="n">
        <v>0</v>
      </c>
      <c r="AQ594" s="81" t="n">
        <v>0</v>
      </c>
      <c r="AR594" s="81" t="n">
        <v>0</v>
      </c>
      <c r="AS594" s="81" t="n">
        <v>0</v>
      </c>
      <c r="AT594" s="81" t="n">
        <v>0</v>
      </c>
      <c r="AU594" s="81" t="n">
        <v>0</v>
      </c>
      <c r="AV594" s="81" t="n">
        <v>0</v>
      </c>
      <c r="AW594" s="81" t="n">
        <v>0</v>
      </c>
      <c r="AX594" s="81" t="n">
        <v>0</v>
      </c>
      <c r="AY594" s="81" t="n">
        <v>0</v>
      </c>
      <c r="AZ594" s="81" t="n">
        <v>0</v>
      </c>
      <c r="BA594" s="81" t="n">
        <v>0</v>
      </c>
      <c r="BB594" s="81" t="n">
        <v>0</v>
      </c>
      <c r="BC594" s="81" t="n">
        <v>0</v>
      </c>
      <c r="BD594" s="81" t="n">
        <v>0</v>
      </c>
      <c r="BE594" s="81" t="n">
        <v>0</v>
      </c>
      <c r="BF594" s="81" t="n">
        <v>0</v>
      </c>
      <c r="BG594" s="81" t="n">
        <v>0</v>
      </c>
      <c r="BH594" s="81" t="n">
        <v>0</v>
      </c>
      <c r="BI594" s="81" t="n">
        <v>0</v>
      </c>
      <c r="BJ594" s="81" t="n"/>
      <c r="BK594" s="81" t="n"/>
      <c r="BO594" s="64" t="n"/>
      <c r="BP594" s="81" t="n">
        <v>117</v>
      </c>
      <c r="BQ594" s="81" t="n">
        <v>398</v>
      </c>
      <c r="BR594" s="64">
        <f>+O594</f>
        <v/>
      </c>
      <c r="BS594" s="64">
        <f>+S594</f>
        <v/>
      </c>
      <c r="BT594" s="64">
        <f>+W594</f>
        <v/>
      </c>
      <c r="BU594" s="64">
        <f>+AA594</f>
        <v/>
      </c>
      <c r="BV594" s="64">
        <f>+AE594</f>
        <v/>
      </c>
      <c r="BW594" s="64">
        <f>+AI594</f>
        <v/>
      </c>
      <c r="BX594" s="64">
        <f>+AM594</f>
        <v/>
      </c>
      <c r="BY594" s="64">
        <f>+AQ594</f>
        <v/>
      </c>
      <c r="BZ594" s="64">
        <f>+AU594</f>
        <v/>
      </c>
      <c r="CA594" s="64">
        <f>+AY594</f>
        <v/>
      </c>
      <c r="CB594" s="64">
        <f>+BC594</f>
        <v/>
      </c>
      <c r="CC594" s="64">
        <f>+BG594</f>
        <v/>
      </c>
      <c r="CD594" s="64" t="n"/>
    </row>
    <row r="595">
      <c r="B595" t="inlineStr">
        <is>
          <t>Preferred stock convertible</t>
        </is>
      </c>
      <c r="H595" s="64" t="n"/>
      <c r="I595" s="64" t="n"/>
      <c r="J595" s="64" t="n"/>
      <c r="K595" s="64" t="n"/>
      <c r="L595" s="81" t="n">
        <v>0</v>
      </c>
      <c r="M595" s="81" t="n">
        <v>0</v>
      </c>
      <c r="N595" s="81" t="n">
        <v>0</v>
      </c>
      <c r="O595" s="81" t="n">
        <v>0</v>
      </c>
      <c r="P595" s="81" t="n">
        <v>0</v>
      </c>
      <c r="Q595" s="81" t="n">
        <v>0</v>
      </c>
      <c r="R595" s="81" t="n">
        <v>0</v>
      </c>
      <c r="S595" s="81" t="n">
        <v>0</v>
      </c>
      <c r="T595" s="81" t="n">
        <v>0</v>
      </c>
      <c r="U595" s="81" t="n">
        <v>0</v>
      </c>
      <c r="V595" s="81" t="n">
        <v>0</v>
      </c>
      <c r="W595" s="81" t="n">
        <v>0</v>
      </c>
      <c r="X595" s="81" t="n">
        <v>0</v>
      </c>
      <c r="Y595" s="81" t="n">
        <v>0</v>
      </c>
      <c r="Z595" s="81" t="n">
        <v>0</v>
      </c>
      <c r="AA595" s="81" t="n">
        <v>0</v>
      </c>
      <c r="AB595" s="81" t="n">
        <v>0</v>
      </c>
      <c r="AC595" s="81" t="n">
        <v>0</v>
      </c>
      <c r="AD595" s="81" t="n">
        <v>0</v>
      </c>
      <c r="AE595" s="81" t="n">
        <v>0</v>
      </c>
      <c r="AF595" s="81" t="n">
        <v>0</v>
      </c>
      <c r="AG595" s="81" t="n">
        <v>0</v>
      </c>
      <c r="AH595" s="81" t="n">
        <v>0</v>
      </c>
      <c r="AI595" s="81" t="n">
        <v>0</v>
      </c>
      <c r="AJ595" s="81" t="n">
        <v>0</v>
      </c>
      <c r="AK595" s="81" t="n">
        <v>0</v>
      </c>
      <c r="AL595" s="81" t="n">
        <v>0</v>
      </c>
      <c r="AM595" s="81" t="n">
        <v>0</v>
      </c>
      <c r="AN595" s="81" t="n">
        <v>0</v>
      </c>
      <c r="AO595" s="81" t="n">
        <v>0</v>
      </c>
      <c r="AP595" s="81" t="n">
        <v>0</v>
      </c>
      <c r="AQ595" s="81" t="n">
        <v>0</v>
      </c>
      <c r="AR595" s="81" t="n">
        <v>0</v>
      </c>
      <c r="AS595" s="81" t="n">
        <v>0</v>
      </c>
      <c r="AT595" s="81" t="n">
        <v>0</v>
      </c>
      <c r="AU595" s="81" t="n">
        <v>0</v>
      </c>
      <c r="AV595" s="81" t="n">
        <v>0</v>
      </c>
      <c r="AW595" s="81" t="n">
        <v>0</v>
      </c>
      <c r="AX595" s="81" t="n">
        <v>0</v>
      </c>
      <c r="AY595" s="81" t="n">
        <v>0</v>
      </c>
      <c r="AZ595" s="81" t="n">
        <v>0</v>
      </c>
      <c r="BA595" s="81" t="n">
        <v>0</v>
      </c>
      <c r="BB595" s="81" t="n">
        <v>0</v>
      </c>
      <c r="BC595" s="81" t="n">
        <v>0</v>
      </c>
      <c r="BD595" s="81" t="n">
        <v>0</v>
      </c>
      <c r="BE595" s="81" t="n">
        <v>0</v>
      </c>
      <c r="BF595" s="81" t="n">
        <v>0</v>
      </c>
      <c r="BG595" s="81" t="n">
        <v>0</v>
      </c>
      <c r="BH595" s="81" t="n">
        <v>0</v>
      </c>
      <c r="BI595" s="81" t="n">
        <v>0</v>
      </c>
      <c r="BJ595" s="81" t="n"/>
      <c r="BK595" s="81" t="n"/>
      <c r="BO595" s="64" t="n"/>
      <c r="BP595" s="81" t="n">
        <v>615</v>
      </c>
      <c r="BQ595" s="81" t="n">
        <v>615</v>
      </c>
      <c r="BR595" s="64">
        <f>+O595</f>
        <v/>
      </c>
      <c r="BS595" s="64">
        <f>+S595</f>
        <v/>
      </c>
      <c r="BT595" s="64">
        <f>+W595</f>
        <v/>
      </c>
      <c r="BU595" s="64">
        <f>+AA595</f>
        <v/>
      </c>
      <c r="BV595" s="64">
        <f>+AE595</f>
        <v/>
      </c>
      <c r="BW595" s="64">
        <f>+AI595</f>
        <v/>
      </c>
      <c r="BX595" s="64">
        <f>+AM595</f>
        <v/>
      </c>
      <c r="BY595" s="64">
        <f>+AQ595</f>
        <v/>
      </c>
      <c r="BZ595" s="64">
        <f>+AU595</f>
        <v/>
      </c>
      <c r="CA595" s="64">
        <f>+AY595</f>
        <v/>
      </c>
      <c r="CB595" s="64">
        <f>+BC595</f>
        <v/>
      </c>
      <c r="CC595" s="64">
        <f>+BG595</f>
        <v/>
      </c>
      <c r="CD595" s="64" t="n"/>
    </row>
    <row r="596">
      <c r="B596" t="inlineStr">
        <is>
          <t>Operating lease liabilities</t>
        </is>
      </c>
      <c r="H596" s="64" t="n"/>
      <c r="I596" s="64" t="n"/>
      <c r="J596" s="64" t="n"/>
      <c r="K596" s="64" t="n"/>
      <c r="L596" s="81" t="n">
        <v>0</v>
      </c>
      <c r="M596" s="81" t="n">
        <v>0</v>
      </c>
      <c r="N596" s="81" t="n">
        <v>0</v>
      </c>
      <c r="O596" s="81" t="n">
        <v>0</v>
      </c>
      <c r="P596" s="81" t="n">
        <v>0</v>
      </c>
      <c r="Q596" s="81" t="n">
        <v>0</v>
      </c>
      <c r="R596" s="81" t="n">
        <v>0</v>
      </c>
      <c r="S596" s="81" t="n">
        <v>0</v>
      </c>
      <c r="T596" s="81" t="n">
        <v>0</v>
      </c>
      <c r="U596" s="81" t="n">
        <v>0</v>
      </c>
      <c r="V596" s="81" t="n">
        <v>0</v>
      </c>
      <c r="W596" s="81" t="n">
        <v>0</v>
      </c>
      <c r="X596" s="81" t="n">
        <v>0</v>
      </c>
      <c r="Y596" s="81" t="n">
        <v>0</v>
      </c>
      <c r="Z596" s="81" t="n">
        <v>0</v>
      </c>
      <c r="AA596" s="81" t="n">
        <v>0</v>
      </c>
      <c r="AB596" s="81" t="n">
        <v>0</v>
      </c>
      <c r="AC596" s="81" t="n">
        <v>0</v>
      </c>
      <c r="AD596" s="81" t="n">
        <v>0</v>
      </c>
      <c r="AE596" s="81" t="n">
        <v>0</v>
      </c>
      <c r="AF596" s="81" t="n">
        <v>0</v>
      </c>
      <c r="AG596" s="81" t="n">
        <v>0</v>
      </c>
      <c r="AH596" s="81" t="n">
        <v>0</v>
      </c>
      <c r="AI596" s="81" t="n">
        <v>0</v>
      </c>
      <c r="AJ596" s="81" t="n">
        <v>0</v>
      </c>
      <c r="AK596" s="81" t="n">
        <v>0</v>
      </c>
      <c r="AL596" s="81" t="n">
        <v>0</v>
      </c>
      <c r="AM596" s="81" t="n">
        <v>0</v>
      </c>
      <c r="AN596" s="81" t="n">
        <v>6565</v>
      </c>
      <c r="AO596" s="81" t="n">
        <v>7122</v>
      </c>
      <c r="AP596" s="81" t="n">
        <v>8356</v>
      </c>
      <c r="AQ596" s="81" t="n">
        <v>9524</v>
      </c>
      <c r="AR596" s="81" t="n">
        <v>9509</v>
      </c>
      <c r="AS596" s="81" t="n">
        <v>9633</v>
      </c>
      <c r="AT596" s="81" t="n">
        <v>9641</v>
      </c>
      <c r="AU596" s="81" t="n">
        <v>9631</v>
      </c>
      <c r="AV596" s="81" t="n">
        <v>10574</v>
      </c>
      <c r="AW596" s="81" t="n">
        <v>10956</v>
      </c>
      <c r="AX596" s="81" t="n">
        <v>11554</v>
      </c>
      <c r="AY596" s="81" t="n">
        <v>12746</v>
      </c>
      <c r="AZ596" s="81" t="n">
        <v>12894</v>
      </c>
      <c r="BA596" s="81" t="n">
        <v>14792</v>
      </c>
      <c r="BB596" s="81" t="n">
        <v>14687</v>
      </c>
      <c r="BC596" s="81" t="n">
        <v>15301</v>
      </c>
      <c r="BD596" s="81" t="n">
        <v>16171</v>
      </c>
      <c r="BE596" s="81" t="n">
        <v>16440</v>
      </c>
      <c r="BF596" s="81" t="n">
        <v>16374</v>
      </c>
      <c r="BG596" s="81" t="n">
        <v>17226</v>
      </c>
      <c r="BH596" s="81" t="n">
        <v>17570</v>
      </c>
      <c r="BI596" s="81" t="n">
        <v>17685</v>
      </c>
      <c r="BJ596" s="81" t="n"/>
      <c r="BK596" s="81" t="n"/>
      <c r="BO596" s="64" t="n"/>
      <c r="BP596" s="81" t="n">
        <v>0</v>
      </c>
      <c r="BQ596" s="81" t="n">
        <v>0</v>
      </c>
      <c r="BR596" s="64">
        <f>+O596</f>
        <v/>
      </c>
      <c r="BS596" s="64">
        <f>+S596</f>
        <v/>
      </c>
      <c r="BT596" s="64">
        <f>+W596</f>
        <v/>
      </c>
      <c r="BU596" s="64">
        <f>+AA596</f>
        <v/>
      </c>
      <c r="BV596" s="64">
        <f>+AE596</f>
        <v/>
      </c>
      <c r="BW596" s="64">
        <f>+AI596</f>
        <v/>
      </c>
      <c r="BX596" s="64">
        <f>+AM596</f>
        <v/>
      </c>
      <c r="BY596" s="64">
        <f>+AQ596</f>
        <v/>
      </c>
      <c r="BZ596" s="64">
        <f>+AU596</f>
        <v/>
      </c>
      <c r="CA596" s="64">
        <f>+AY596</f>
        <v/>
      </c>
      <c r="CB596" s="64">
        <f>+BC596</f>
        <v/>
      </c>
      <c r="CC596" s="64">
        <f>+BG596</f>
        <v/>
      </c>
      <c r="CD596" s="64" t="n"/>
    </row>
    <row r="597" ht="13.5" customHeight="1">
      <c r="B597" t="inlineStr">
        <is>
          <t>Other liabilities</t>
        </is>
      </c>
      <c r="H597" s="64" t="n"/>
      <c r="I597" s="64" t="n"/>
      <c r="J597" s="64" t="n"/>
      <c r="K597" s="64" t="n"/>
      <c r="L597" s="82" t="n">
        <v>144</v>
      </c>
      <c r="M597" s="82" t="n">
        <v>191</v>
      </c>
      <c r="N597" s="82" t="n">
        <v>254</v>
      </c>
      <c r="O597" s="82" t="n">
        <v>305</v>
      </c>
      <c r="P597" s="82" t="n">
        <v>356</v>
      </c>
      <c r="Q597" s="82" t="n">
        <v>444</v>
      </c>
      <c r="R597" s="82" t="n">
        <v>614</v>
      </c>
      <c r="S597" s="82" t="n">
        <v>1088</v>
      </c>
      <c r="T597" s="82" t="n">
        <v>1063</v>
      </c>
      <c r="U597" s="82" t="n">
        <v>1056</v>
      </c>
      <c r="V597" s="82" t="n">
        <v>1587</v>
      </c>
      <c r="W597" s="82" t="n">
        <v>2327</v>
      </c>
      <c r="X597" s="82" t="n">
        <v>2647</v>
      </c>
      <c r="Y597" s="82" t="n">
        <v>2687</v>
      </c>
      <c r="Z597" s="82" t="n">
        <v>3148</v>
      </c>
      <c r="AA597" s="82" t="n">
        <v>3157</v>
      </c>
      <c r="AB597" s="82" t="n">
        <v>3116</v>
      </c>
      <c r="AC597" s="82" t="n">
        <v>3145</v>
      </c>
      <c r="AD597" s="82" t="n">
        <v>2964</v>
      </c>
      <c r="AE597" s="82" t="n">
        <v>2892</v>
      </c>
      <c r="AF597" s="82" t="n">
        <v>3598</v>
      </c>
      <c r="AG597" s="82" t="n">
        <v>4047</v>
      </c>
      <c r="AH597" s="82" t="n">
        <v>4485</v>
      </c>
      <c r="AI597" s="82" t="n">
        <v>6417</v>
      </c>
      <c r="AJ597" s="82" t="n">
        <v>6239</v>
      </c>
      <c r="AK597" s="82" t="n">
        <v>6239</v>
      </c>
      <c r="AL597" s="82" t="n">
        <v>6648</v>
      </c>
      <c r="AM597" s="82" t="n">
        <v>6190</v>
      </c>
      <c r="AN597" s="82" t="n">
        <v>6488</v>
      </c>
      <c r="AO597" s="82" t="n">
        <v>8143</v>
      </c>
      <c r="AP597" s="82" t="n">
        <v>8735</v>
      </c>
      <c r="AQ597" s="82" t="n">
        <v>7745</v>
      </c>
      <c r="AR597" s="82" t="n">
        <v>8489</v>
      </c>
      <c r="AS597" s="82" t="n">
        <v>8303</v>
      </c>
      <c r="AT597" s="82" t="n">
        <v>7121</v>
      </c>
      <c r="AU597" s="82" t="n">
        <v>6414</v>
      </c>
      <c r="AV597" s="82" t="n">
        <v>6575</v>
      </c>
      <c r="AW597" s="82" t="n">
        <v>6552</v>
      </c>
      <c r="AX597" s="82" t="n">
        <v>6859</v>
      </c>
      <c r="AY597" s="82" t="n">
        <v>7227</v>
      </c>
      <c r="AZ597" s="82" t="n">
        <v>7010</v>
      </c>
      <c r="BA597" s="82" t="n">
        <v>7003</v>
      </c>
      <c r="BB597" s="82" t="n">
        <v>7504</v>
      </c>
      <c r="BC597" s="82" t="n">
        <v>7764</v>
      </c>
      <c r="BD597" s="82" t="n">
        <v>8219</v>
      </c>
      <c r="BE597" s="82" t="n">
        <v>7912</v>
      </c>
      <c r="BF597" s="82" t="n">
        <v>8113</v>
      </c>
      <c r="BG597" s="82" t="n">
        <v>8884</v>
      </c>
      <c r="BH597" s="82">
        <f>1462+7795</f>
        <v/>
      </c>
      <c r="BI597" s="82">
        <f>2500+7897</f>
        <v/>
      </c>
      <c r="BJ597" s="82" t="n"/>
      <c r="BK597" s="82" t="n"/>
      <c r="BO597" s="64" t="n"/>
      <c r="BP597" s="82" t="n">
        <v>72</v>
      </c>
      <c r="BQ597" s="82" t="n">
        <v>135</v>
      </c>
      <c r="BR597" s="65">
        <f>+O597</f>
        <v/>
      </c>
      <c r="BS597" s="65">
        <f>+S597</f>
        <v/>
      </c>
      <c r="BT597" s="65">
        <f>+W597</f>
        <v/>
      </c>
      <c r="BU597" s="65">
        <f>+AA597</f>
        <v/>
      </c>
      <c r="BV597" s="65">
        <f>+AE597</f>
        <v/>
      </c>
      <c r="BW597" s="65">
        <f>+AI597</f>
        <v/>
      </c>
      <c r="BX597" s="65">
        <f>+AM597</f>
        <v/>
      </c>
      <c r="BY597" s="65">
        <f>+AQ597</f>
        <v/>
      </c>
      <c r="BZ597" s="65">
        <f>+AU597</f>
        <v/>
      </c>
      <c r="CA597" s="65">
        <f>+AY597</f>
        <v/>
      </c>
      <c r="CB597" s="65">
        <f>+BC597</f>
        <v/>
      </c>
      <c r="CC597" s="65">
        <f>+BG597</f>
        <v/>
      </c>
      <c r="CD597" s="65" t="n"/>
    </row>
    <row r="598" customFormat="1" s="44">
      <c r="B598" s="110" t="inlineStr">
        <is>
          <t>Total liabilities</t>
        </is>
      </c>
      <c r="H598" s="111" t="n"/>
      <c r="I598" s="111" t="n"/>
      <c r="J598" s="111" t="n"/>
      <c r="K598" s="111" t="n"/>
      <c r="L598" s="111">
        <f>+L591+SUM(L593:L597)</f>
        <v/>
      </c>
      <c r="M598" s="111">
        <f>+M591+SUM(M593:M597)</f>
        <v/>
      </c>
      <c r="N598" s="111">
        <f>+N591+SUM(N593:N597)</f>
        <v/>
      </c>
      <c r="O598" s="111">
        <f>+O591+SUM(O593:O597)</f>
        <v/>
      </c>
      <c r="P598" s="111">
        <f>+P591+SUM(P593:P597)</f>
        <v/>
      </c>
      <c r="Q598" s="111">
        <f>+Q591+SUM(Q593:Q597)</f>
        <v/>
      </c>
      <c r="R598" s="111">
        <f>+R591+SUM(R593:R597)</f>
        <v/>
      </c>
      <c r="S598" s="111">
        <f>+S591+SUM(S593:S597)</f>
        <v/>
      </c>
      <c r="T598" s="111">
        <f>+T591+SUM(T593:T597)</f>
        <v/>
      </c>
      <c r="U598" s="111">
        <f>+U591+SUM(U593:U597)</f>
        <v/>
      </c>
      <c r="V598" s="111">
        <f>+V591+SUM(V593:V597)</f>
        <v/>
      </c>
      <c r="W598" s="111">
        <f>+W591+SUM(W593:W597)</f>
        <v/>
      </c>
      <c r="X598" s="111">
        <f>+X591+SUM(X593:X597)</f>
        <v/>
      </c>
      <c r="Y598" s="111">
        <f>+Y591+SUM(Y593:Y597)</f>
        <v/>
      </c>
      <c r="Z598" s="111">
        <f>+Z591+SUM(Z593:Z597)</f>
        <v/>
      </c>
      <c r="AA598" s="111">
        <f>+AA591+SUM(AA593:AA597)</f>
        <v/>
      </c>
      <c r="AB598" s="111">
        <f>+AB591+SUM(AB593:AB597)</f>
        <v/>
      </c>
      <c r="AC598" s="111">
        <f>+AC591+SUM(AC593:AC597)</f>
        <v/>
      </c>
      <c r="AD598" s="111">
        <f>+AD591+SUM(AD593:AD597)</f>
        <v/>
      </c>
      <c r="AE598" s="111">
        <f>+AE591+SUM(AE593:AE597)</f>
        <v/>
      </c>
      <c r="AF598" s="111">
        <f>+AF591+SUM(AF593:AF597)</f>
        <v/>
      </c>
      <c r="AG598" s="111">
        <f>+AG591+SUM(AG593:AG597)</f>
        <v/>
      </c>
      <c r="AH598" s="111">
        <f>+AH591+SUM(AH593:AH597)</f>
        <v/>
      </c>
      <c r="AI598" s="111">
        <f>+AI591+SUM(AI593:AI597)</f>
        <v/>
      </c>
      <c r="AJ598" s="111">
        <f>+AJ591+SUM(AJ593:AJ597)</f>
        <v/>
      </c>
      <c r="AK598" s="111">
        <f>+AK591+SUM(AK593:AK597)</f>
        <v/>
      </c>
      <c r="AL598" s="111">
        <f>+AL591+SUM(AL593:AL597)</f>
        <v/>
      </c>
      <c r="AM598" s="111">
        <f>+AM591+SUM(AM593:AM597)</f>
        <v/>
      </c>
      <c r="AN598" s="111">
        <f>+AN591+SUM(AN593:AN597)</f>
        <v/>
      </c>
      <c r="AO598" s="111">
        <f>+AO591+SUM(AO593:AO597)</f>
        <v/>
      </c>
      <c r="AP598" s="111">
        <f>+AP591+SUM(AP593:AP597)</f>
        <v/>
      </c>
      <c r="AQ598" s="111">
        <f>+AQ591+SUM(AQ593:AQ597)</f>
        <v/>
      </c>
      <c r="AR598" s="111">
        <f>+AR591+SUM(AR593:AR597)</f>
        <v/>
      </c>
      <c r="AS598" s="111">
        <f>+AS591+SUM(AS593:AS597)</f>
        <v/>
      </c>
      <c r="AT598" s="111">
        <f>+AT591+SUM(AT593:AT597)</f>
        <v/>
      </c>
      <c r="AU598" s="111">
        <f>+AU591+SUM(AU593:AU597)</f>
        <v/>
      </c>
      <c r="AV598" s="111">
        <f>+AV591+SUM(AV593:AV597)</f>
        <v/>
      </c>
      <c r="AW598" s="111">
        <f>+AW591+SUM(AW593:AW597)</f>
        <v/>
      </c>
      <c r="AX598" s="111">
        <f>+AX591+SUM(AX593:AX597)</f>
        <v/>
      </c>
      <c r="AY598" s="111">
        <f>+AY591+SUM(AY593:AY597)</f>
        <v/>
      </c>
      <c r="AZ598" s="111">
        <f>+AZ591+SUM(AZ593:AZ597)</f>
        <v/>
      </c>
      <c r="BA598" s="111">
        <f>+BA591+SUM(BA593:BA597)</f>
        <v/>
      </c>
      <c r="BB598" s="111">
        <f>+BB591+SUM(BB593:BB597)</f>
        <v/>
      </c>
      <c r="BC598" s="111">
        <f>+BC591+SUM(BC593:BC597)</f>
        <v/>
      </c>
      <c r="BD598" s="111">
        <f>+BD591+SUM(BD593:BD597)</f>
        <v/>
      </c>
      <c r="BE598" s="111">
        <f>+BE591+SUM(BE593:BE597)</f>
        <v/>
      </c>
      <c r="BF598" s="111">
        <f>+BF591+SUM(BF593:BF597)</f>
        <v/>
      </c>
      <c r="BG598" s="111">
        <f>+BG591+SUM(BG593:BG597)</f>
        <v/>
      </c>
      <c r="BH598" s="111">
        <f>+BH591+SUM(BH593:BH597)</f>
        <v/>
      </c>
      <c r="BI598" s="111">
        <f>+BI591+SUM(BI593:BI597)</f>
        <v/>
      </c>
      <c r="BJ598" s="111" t="n"/>
      <c r="BK598" s="111" t="n"/>
      <c r="BO598" s="111" t="n"/>
      <c r="BP598" s="111">
        <f>+BP591+SUM(BP593:BP597)</f>
        <v/>
      </c>
      <c r="BQ598" s="111">
        <f>+BQ591+SUM(BQ593:BQ597)</f>
        <v/>
      </c>
      <c r="BR598" s="111">
        <f>+BR591+SUM(BR593:BR597)</f>
        <v/>
      </c>
      <c r="BS598" s="111">
        <f>+BS591+SUM(BS593:BS597)</f>
        <v/>
      </c>
      <c r="BT598" s="111">
        <f>+BT591+SUM(BT593:BT597)</f>
        <v/>
      </c>
      <c r="BU598" s="111">
        <f>+BU591+SUM(BU593:BU597)</f>
        <v/>
      </c>
      <c r="BV598" s="111">
        <f>+BV591+SUM(BV593:BV597)</f>
        <v/>
      </c>
      <c r="BW598" s="111">
        <f>+BW591+SUM(BW593:BW597)</f>
        <v/>
      </c>
      <c r="BX598" s="111">
        <f>+BX591+SUM(BX593:BX597)</f>
        <v/>
      </c>
      <c r="BY598" s="111">
        <f>+BY591+SUM(BY593:BY597)</f>
        <v/>
      </c>
      <c r="BZ598" s="111">
        <f>+AU598</f>
        <v/>
      </c>
      <c r="CA598" s="111">
        <f>+AY598</f>
        <v/>
      </c>
      <c r="CB598" s="111">
        <f>+BC598</f>
        <v/>
      </c>
      <c r="CC598" s="111">
        <f>+BG598</f>
        <v/>
      </c>
      <c r="CD598" s="111" t="n"/>
    </row>
    <row r="599">
      <c r="H599" s="64" t="n"/>
      <c r="I599" s="64" t="n"/>
      <c r="J599" s="64" t="n"/>
      <c r="K599" s="64" t="n"/>
      <c r="L599" s="64" t="n"/>
      <c r="M599" s="64" t="n"/>
      <c r="N599" s="64" t="n"/>
      <c r="O599" s="64" t="n"/>
      <c r="P599" s="64" t="n"/>
      <c r="Q599" s="64" t="n"/>
      <c r="R599" s="64" t="n"/>
      <c r="S599" s="64" t="n"/>
      <c r="T599" s="64" t="n"/>
      <c r="U599" s="64" t="n"/>
      <c r="V599" s="64" t="n"/>
      <c r="W599" s="64" t="n"/>
      <c r="X599" s="64" t="n"/>
      <c r="Y599" s="64" t="n"/>
      <c r="Z599" s="64" t="n"/>
      <c r="AA599" s="64" t="n"/>
      <c r="AB599" s="64" t="n"/>
      <c r="AC599" s="64" t="n"/>
      <c r="AD599" s="64" t="n"/>
      <c r="AE599" s="64" t="n"/>
      <c r="AF599" s="64" t="n"/>
      <c r="AG599" s="64" t="n"/>
      <c r="AH599" s="64" t="n"/>
      <c r="AI599" s="64" t="n"/>
      <c r="AJ599" s="64" t="n"/>
      <c r="AK599" s="64" t="n"/>
      <c r="AL599" s="64" t="n"/>
      <c r="AM599" s="64" t="n"/>
      <c r="AN599" s="64" t="n"/>
      <c r="AO599" s="64" t="n"/>
      <c r="AP599" s="64" t="n"/>
      <c r="AQ599" s="64" t="n"/>
      <c r="AR599" s="64" t="n"/>
      <c r="AS599" s="64" t="n"/>
      <c r="AT599" s="64" t="n"/>
      <c r="AU599" s="64" t="n"/>
      <c r="AV599" s="64" t="n"/>
      <c r="AW599" s="64" t="n"/>
      <c r="AX599" s="64" t="n"/>
      <c r="AY599" s="64" t="n"/>
      <c r="AZ599" s="64" t="n"/>
      <c r="BA599" s="64" t="n"/>
      <c r="BB599" s="64" t="n"/>
      <c r="BC599" s="64" t="n"/>
      <c r="BD599" s="64" t="n"/>
      <c r="BE599" s="64" t="n"/>
      <c r="BF599" s="64" t="n"/>
      <c r="BG599" s="64" t="n"/>
      <c r="BH599" s="64" t="n"/>
      <c r="BI599" s="64" t="n"/>
      <c r="BJ599" s="64" t="n"/>
      <c r="BK599" s="64" t="n"/>
      <c r="BO599" s="64" t="n"/>
      <c r="BP599" s="64" t="n"/>
      <c r="BQ599" s="64" t="n"/>
      <c r="BR599" s="64" t="n"/>
      <c r="BS599" s="64" t="n"/>
      <c r="BT599" s="64" t="n"/>
      <c r="BU599" s="64" t="n"/>
      <c r="BV599" s="64" t="n"/>
      <c r="BW599" s="64" t="n"/>
      <c r="BX599" s="64" t="n"/>
      <c r="BY599" s="64" t="n"/>
      <c r="BZ599" s="64" t="n"/>
      <c r="CA599" s="64" t="n"/>
      <c r="CB599" s="64" t="n"/>
      <c r="CC599" s="64" t="n"/>
      <c r="CD599" s="64" t="n"/>
    </row>
    <row r="600" customFormat="1" s="44">
      <c r="B600" s="110" t="inlineStr">
        <is>
          <t>Total equity</t>
        </is>
      </c>
      <c r="H600" s="111" t="n"/>
      <c r="I600" s="111" t="n"/>
      <c r="J600" s="111" t="n"/>
      <c r="K600" s="111" t="n"/>
      <c r="L600" s="111">
        <f>+L583-L598</f>
        <v/>
      </c>
      <c r="M600" s="111">
        <f>+M583-M598</f>
        <v/>
      </c>
      <c r="N600" s="111">
        <f>+N583-N598</f>
        <v/>
      </c>
      <c r="O600" s="111">
        <f>+O583-O598</f>
        <v/>
      </c>
      <c r="P600" s="111">
        <f>+P583-P598</f>
        <v/>
      </c>
      <c r="Q600" s="111">
        <f>+Q583-Q598</f>
        <v/>
      </c>
      <c r="R600" s="111">
        <f>+R583-R598</f>
        <v/>
      </c>
      <c r="S600" s="111">
        <f>+S583-S598</f>
        <v/>
      </c>
      <c r="T600" s="111">
        <f>+T583-T598</f>
        <v/>
      </c>
      <c r="U600" s="111">
        <f>+U583-U598</f>
        <v/>
      </c>
      <c r="V600" s="111">
        <f>+V583-V598</f>
        <v/>
      </c>
      <c r="W600" s="111">
        <f>+W583-W598</f>
        <v/>
      </c>
      <c r="X600" s="111">
        <f>+X583-X598</f>
        <v/>
      </c>
      <c r="Y600" s="111">
        <f>+Y583-Y598</f>
        <v/>
      </c>
      <c r="Z600" s="111">
        <f>+Z583-Z598</f>
        <v/>
      </c>
      <c r="AA600" s="111">
        <f>+AA583-AA598</f>
        <v/>
      </c>
      <c r="AB600" s="111">
        <f>+AB583-AB598</f>
        <v/>
      </c>
      <c r="AC600" s="111">
        <f>+AC583-AC598</f>
        <v/>
      </c>
      <c r="AD600" s="111">
        <f>+AD583-AD598</f>
        <v/>
      </c>
      <c r="AE600" s="111">
        <f>+AE583-AE598</f>
        <v/>
      </c>
      <c r="AF600" s="111">
        <f>+AF583-AF598</f>
        <v/>
      </c>
      <c r="AG600" s="111">
        <f>+AG583-AG598</f>
        <v/>
      </c>
      <c r="AH600" s="111">
        <f>+AH583-AH598</f>
        <v/>
      </c>
      <c r="AI600" s="111">
        <f>+AI583-AI598</f>
        <v/>
      </c>
      <c r="AJ600" s="111">
        <f>+AJ583-AJ598</f>
        <v/>
      </c>
      <c r="AK600" s="111">
        <f>+AK583-AK598</f>
        <v/>
      </c>
      <c r="AL600" s="111">
        <f>+AL583-AL598</f>
        <v/>
      </c>
      <c r="AM600" s="111">
        <f>+AM583-AM598</f>
        <v/>
      </c>
      <c r="AN600" s="111">
        <f>+AN583-AN598</f>
        <v/>
      </c>
      <c r="AO600" s="111">
        <f>+AO583-AO598</f>
        <v/>
      </c>
      <c r="AP600" s="111">
        <f>+AP583-AP598</f>
        <v/>
      </c>
      <c r="AQ600" s="111">
        <f>+AQ583-AQ598</f>
        <v/>
      </c>
      <c r="AR600" s="111">
        <f>+AR583-AR598</f>
        <v/>
      </c>
      <c r="AS600" s="111">
        <f>+AS583-AS598</f>
        <v/>
      </c>
      <c r="AT600" s="111">
        <f>+AT583-AT598</f>
        <v/>
      </c>
      <c r="AU600" s="111">
        <f>+AU583-AU598</f>
        <v/>
      </c>
      <c r="AV600" s="111">
        <f>+AV583-AV598</f>
        <v/>
      </c>
      <c r="AW600" s="111">
        <f>+AW583-AW598</f>
        <v/>
      </c>
      <c r="AX600" s="111">
        <f>+AX583-AX598</f>
        <v/>
      </c>
      <c r="AY600" s="111">
        <f>+AY583-AY598</f>
        <v/>
      </c>
      <c r="AZ600" s="111">
        <f>+AZ583-AZ598</f>
        <v/>
      </c>
      <c r="BA600" s="111">
        <f>+BA583-BA598</f>
        <v/>
      </c>
      <c r="BB600" s="111">
        <f>+BB583-BB598</f>
        <v/>
      </c>
      <c r="BC600" s="111">
        <f>+BC583-BC598</f>
        <v/>
      </c>
      <c r="BD600" s="111">
        <f>+BD583-BD598</f>
        <v/>
      </c>
      <c r="BE600" s="111">
        <f>+BE583-BE598</f>
        <v/>
      </c>
      <c r="BF600" s="111">
        <f>+BF583-BF598</f>
        <v/>
      </c>
      <c r="BG600" s="111">
        <f>+BG583-BG598</f>
        <v/>
      </c>
      <c r="BH600" s="111">
        <f>+BH583-BH598</f>
        <v/>
      </c>
      <c r="BI600" s="111">
        <f>+BI583-BI598</f>
        <v/>
      </c>
      <c r="BJ600" s="111" t="n"/>
      <c r="BK600" s="111" t="n"/>
      <c r="BO600" s="111" t="n"/>
      <c r="BP600" s="111">
        <f>+BP583-BP598</f>
        <v/>
      </c>
      <c r="BQ600" s="111">
        <f>+BQ583-BQ598</f>
        <v/>
      </c>
      <c r="BR600" s="111">
        <f>+BR583-BR598</f>
        <v/>
      </c>
      <c r="BS600" s="111">
        <f>+BS583-BS598</f>
        <v/>
      </c>
      <c r="BT600" s="111">
        <f>+BT583-BT598</f>
        <v/>
      </c>
      <c r="BU600" s="111">
        <f>+BU583-BU598</f>
        <v/>
      </c>
      <c r="BV600" s="111">
        <f>+BV583-BV598</f>
        <v/>
      </c>
      <c r="BW600" s="111">
        <f>+BW583-BW598</f>
        <v/>
      </c>
      <c r="BX600" s="111">
        <f>+BX583-BX598</f>
        <v/>
      </c>
      <c r="BY600" s="111">
        <f>+BY583-BY598</f>
        <v/>
      </c>
      <c r="BZ600" s="111">
        <f>+AU600</f>
        <v/>
      </c>
      <c r="CA600" s="111">
        <f>+AY600</f>
        <v/>
      </c>
      <c r="CB600" s="111">
        <f>+BC600</f>
        <v/>
      </c>
      <c r="CC600" s="111">
        <f>+BG600</f>
        <v/>
      </c>
      <c r="CD600" s="111" t="n"/>
    </row>
    <row r="601">
      <c r="CE601" s="81" t="n"/>
      <c r="CF601" s="81" t="n"/>
      <c r="CG601" s="81" t="n"/>
      <c r="CH601" s="81" t="n"/>
    </row>
    <row r="602">
      <c r="B602" s="52" t="inlineStr">
        <is>
          <t>FX</t>
        </is>
      </c>
      <c r="C602" s="53" t="n"/>
      <c r="AH602" s="56" t="n"/>
    </row>
    <row r="603" hidden="1" outlineLevel="1"/>
    <row r="604" hidden="1" outlineLevel="1">
      <c r="B604" t="inlineStr">
        <is>
          <t>Start Date</t>
        </is>
      </c>
      <c r="D604" s="92" t="n">
        <v>40179</v>
      </c>
      <c r="E604" s="92">
        <f>+D605+1</f>
        <v/>
      </c>
      <c r="F604" s="92">
        <f>+E605+1</f>
        <v/>
      </c>
      <c r="G604" s="92">
        <f>+F605+1</f>
        <v/>
      </c>
      <c r="H604" s="92">
        <f>+G605+1</f>
        <v/>
      </c>
      <c r="I604" s="92">
        <f>+H605+1</f>
        <v/>
      </c>
      <c r="J604" s="92">
        <f>+I605+1</f>
        <v/>
      </c>
      <c r="K604" s="92">
        <f>+J605+1</f>
        <v/>
      </c>
      <c r="L604" s="92">
        <f>+K605+1</f>
        <v/>
      </c>
      <c r="M604" s="92">
        <f>+L605+1</f>
        <v/>
      </c>
      <c r="N604" s="92">
        <f>+M605+1</f>
        <v/>
      </c>
      <c r="O604" s="92">
        <f>+N605+1</f>
        <v/>
      </c>
      <c r="P604" s="92">
        <f>+O605+1</f>
        <v/>
      </c>
      <c r="Q604" s="92">
        <f>+P605+1</f>
        <v/>
      </c>
      <c r="R604" s="92">
        <f>+Q605+1</f>
        <v/>
      </c>
      <c r="S604" s="92">
        <f>+R605+1</f>
        <v/>
      </c>
      <c r="T604" s="92">
        <f>+S605+1</f>
        <v/>
      </c>
      <c r="U604" s="92">
        <f>+T605+1</f>
        <v/>
      </c>
      <c r="V604" s="92">
        <f>+U605+1</f>
        <v/>
      </c>
      <c r="W604" s="92">
        <f>+V605+1</f>
        <v/>
      </c>
      <c r="X604" s="92">
        <f>+W605+1</f>
        <v/>
      </c>
      <c r="Y604" s="92">
        <f>+X605+1</f>
        <v/>
      </c>
      <c r="Z604" s="92">
        <f>+Y605+1</f>
        <v/>
      </c>
      <c r="AA604" s="92">
        <f>+Z605+1</f>
        <v/>
      </c>
      <c r="AB604" s="92">
        <f>+AA605+1</f>
        <v/>
      </c>
      <c r="AC604" s="92">
        <f>+AB605+1</f>
        <v/>
      </c>
      <c r="AD604" s="92">
        <f>+AC605+1</f>
        <v/>
      </c>
      <c r="AE604" s="92">
        <f>+AD605+1</f>
        <v/>
      </c>
      <c r="AF604" s="92">
        <f>+AE605+1</f>
        <v/>
      </c>
      <c r="AG604" s="92">
        <f>+AF605+1</f>
        <v/>
      </c>
      <c r="AH604" s="92">
        <f>+AG605+1</f>
        <v/>
      </c>
      <c r="AI604" s="92">
        <f>+AH605+1</f>
        <v/>
      </c>
      <c r="AJ604" s="92">
        <f>+AI605+1</f>
        <v/>
      </c>
      <c r="AK604" s="92">
        <f>+AJ605+1</f>
        <v/>
      </c>
      <c r="AL604" s="92">
        <f>+AK605+1</f>
        <v/>
      </c>
      <c r="AM604" s="92">
        <f>+AL605+1</f>
        <v/>
      </c>
      <c r="AN604" s="92">
        <f>+AM605+1</f>
        <v/>
      </c>
      <c r="AO604" s="92">
        <f>+AN605+1</f>
        <v/>
      </c>
      <c r="AP604" s="92">
        <f>+AO605+1</f>
        <v/>
      </c>
      <c r="AQ604" s="92">
        <f>+AP605+1</f>
        <v/>
      </c>
      <c r="AR604" s="92">
        <f>+AQ605+1</f>
        <v/>
      </c>
      <c r="AS604" s="92">
        <f>+AR605+1</f>
        <v/>
      </c>
      <c r="AT604" s="92">
        <f>+AS605+1</f>
        <v/>
      </c>
      <c r="AU604" s="92">
        <f>+AT605+1</f>
        <v/>
      </c>
      <c r="AV604" s="92">
        <f>+AU605+1</f>
        <v/>
      </c>
      <c r="AW604" s="92">
        <f>+AV605+1</f>
        <v/>
      </c>
      <c r="AX604" s="92">
        <f>+AW605+1</f>
        <v/>
      </c>
      <c r="AY604" s="92">
        <f>+AX605+1</f>
        <v/>
      </c>
      <c r="AZ604" s="92">
        <f>+AY605+1</f>
        <v/>
      </c>
      <c r="BA604" s="92">
        <f>+AZ605+1</f>
        <v/>
      </c>
      <c r="BB604" s="92">
        <f>+BA605+1</f>
        <v/>
      </c>
      <c r="BC604" s="92">
        <f>+BB605+1</f>
        <v/>
      </c>
      <c r="BD604" s="92">
        <f>+BC605+1</f>
        <v/>
      </c>
      <c r="BE604" s="92">
        <f>+BD605+1</f>
        <v/>
      </c>
      <c r="BF604" s="92">
        <f>+BE605+1</f>
        <v/>
      </c>
      <c r="BG604" s="92">
        <f>+BF605+1</f>
        <v/>
      </c>
      <c r="BH604" s="92">
        <f>+BG605+1</f>
        <v/>
      </c>
      <c r="BI604" s="92">
        <f>+BH605+1</f>
        <v/>
      </c>
      <c r="BJ604" s="92">
        <f>+BI605+1</f>
        <v/>
      </c>
      <c r="BK604" s="92">
        <f>+BJ605+1</f>
        <v/>
      </c>
      <c r="BL604" s="93" t="n"/>
      <c r="BQ604" s="94" t="n">
        <v>40544</v>
      </c>
      <c r="BR604" s="92">
        <f>+BQ605+1</f>
        <v/>
      </c>
      <c r="BS604" s="92">
        <f>+BR605+1</f>
        <v/>
      </c>
      <c r="BT604" s="92">
        <f>+BS605+1</f>
        <v/>
      </c>
      <c r="BU604" s="92">
        <f>+BT605+1</f>
        <v/>
      </c>
      <c r="BV604" s="92">
        <f>+BU605+1</f>
        <v/>
      </c>
      <c r="BW604" s="92">
        <f>+BV605+1</f>
        <v/>
      </c>
      <c r="BX604" s="92">
        <f>+BW605+1</f>
        <v/>
      </c>
      <c r="BY604" s="92">
        <f>+BX605+1</f>
        <v/>
      </c>
      <c r="BZ604" s="92">
        <f>+BY605+1</f>
        <v/>
      </c>
      <c r="CA604" s="92">
        <f>+BZ605+1</f>
        <v/>
      </c>
      <c r="CB604" s="92">
        <f>+CA605+1</f>
        <v/>
      </c>
      <c r="CC604" s="92">
        <f>+CB605+1</f>
        <v/>
      </c>
      <c r="CD604" s="92">
        <f>+CC605+1</f>
        <v/>
      </c>
    </row>
    <row r="605" hidden="1" outlineLevel="1">
      <c r="B605" t="inlineStr">
        <is>
          <t>End Date</t>
        </is>
      </c>
      <c r="D605" s="94" t="n">
        <v>40268</v>
      </c>
      <c r="E605" s="94" t="n">
        <v>40359</v>
      </c>
      <c r="F605" s="94" t="n">
        <v>40451</v>
      </c>
      <c r="G605" s="94" t="n">
        <v>40543</v>
      </c>
      <c r="H605" s="94" t="n">
        <v>40633</v>
      </c>
      <c r="I605" s="94" t="n">
        <v>40724</v>
      </c>
      <c r="J605" s="94" t="n">
        <v>40816</v>
      </c>
      <c r="K605" s="94" t="n">
        <v>40908</v>
      </c>
      <c r="L605" s="94" t="n">
        <v>40999</v>
      </c>
      <c r="M605" s="94" t="n">
        <v>41090</v>
      </c>
      <c r="N605" s="94" t="n">
        <v>41182</v>
      </c>
      <c r="O605" s="94" t="n">
        <v>41274</v>
      </c>
      <c r="P605" s="94" t="n">
        <v>41364</v>
      </c>
      <c r="Q605" s="94" t="n">
        <v>41455</v>
      </c>
      <c r="R605" s="94" t="n">
        <v>41547</v>
      </c>
      <c r="S605" s="94" t="n">
        <v>41639</v>
      </c>
      <c r="T605" s="94" t="n">
        <v>41729</v>
      </c>
      <c r="U605" s="94" t="n">
        <v>41820</v>
      </c>
      <c r="V605" s="94" t="n">
        <v>41912</v>
      </c>
      <c r="W605" s="94" t="n">
        <v>42004</v>
      </c>
      <c r="X605" s="94" t="n">
        <v>42094</v>
      </c>
      <c r="Y605" s="94" t="n">
        <v>42185</v>
      </c>
      <c r="Z605" s="94" t="n">
        <v>42277</v>
      </c>
      <c r="AA605" s="94" t="n">
        <v>42369</v>
      </c>
      <c r="AB605" s="94" t="n">
        <v>42460</v>
      </c>
      <c r="AC605" s="94" t="n">
        <v>42551</v>
      </c>
      <c r="AD605" s="94" t="n">
        <v>42643</v>
      </c>
      <c r="AE605" s="94" t="n">
        <v>42735</v>
      </c>
      <c r="AF605" s="94" t="n">
        <v>42825</v>
      </c>
      <c r="AG605" s="94" t="n">
        <v>42916</v>
      </c>
      <c r="AH605" s="94" t="n">
        <v>43008</v>
      </c>
      <c r="AI605" s="94" t="n">
        <v>43100</v>
      </c>
      <c r="AJ605" s="94" t="n">
        <v>43190</v>
      </c>
      <c r="AK605" s="94" t="n">
        <v>43281</v>
      </c>
      <c r="AL605" s="94" t="n">
        <v>43373</v>
      </c>
      <c r="AM605" s="94" t="n">
        <v>43465</v>
      </c>
      <c r="AN605" s="94" t="n">
        <v>43555</v>
      </c>
      <c r="AO605" s="94" t="n">
        <v>43646</v>
      </c>
      <c r="AP605" s="94" t="n">
        <v>43738</v>
      </c>
      <c r="AQ605" s="94" t="n">
        <v>43830</v>
      </c>
      <c r="AR605" s="94" t="n">
        <v>43921</v>
      </c>
      <c r="AS605" s="94" t="n">
        <v>44012</v>
      </c>
      <c r="AT605" s="94" t="n">
        <v>44104</v>
      </c>
      <c r="AU605" s="94" t="n">
        <v>44196</v>
      </c>
      <c r="AV605" s="94" t="n">
        <v>44286</v>
      </c>
      <c r="AW605" s="94" t="n">
        <v>44377</v>
      </c>
      <c r="AX605" s="94" t="n">
        <v>44469</v>
      </c>
      <c r="AY605" s="94" t="n">
        <v>44561</v>
      </c>
      <c r="AZ605" s="94" t="n">
        <v>44651</v>
      </c>
      <c r="BA605" s="94" t="n">
        <v>44742</v>
      </c>
      <c r="BB605" s="94" t="n">
        <v>44834</v>
      </c>
      <c r="BC605" s="94" t="n">
        <v>44926</v>
      </c>
      <c r="BD605" s="94" t="n">
        <v>45016</v>
      </c>
      <c r="BE605" s="94" t="n">
        <v>45107</v>
      </c>
      <c r="BF605" s="94" t="n">
        <v>45199</v>
      </c>
      <c r="BG605" s="94" t="n">
        <v>45291</v>
      </c>
      <c r="BH605" s="94" t="n">
        <v>45382</v>
      </c>
      <c r="BI605" s="94" t="n">
        <v>45473</v>
      </c>
      <c r="BJ605" s="94" t="n">
        <v>45565</v>
      </c>
      <c r="BK605" s="94" t="n">
        <v>45657</v>
      </c>
      <c r="BQ605" s="94" t="n">
        <v>40908</v>
      </c>
      <c r="BR605" s="94" t="n">
        <v>41274</v>
      </c>
      <c r="BS605" s="94" t="n">
        <v>41639</v>
      </c>
      <c r="BT605" s="94" t="n">
        <v>42004</v>
      </c>
      <c r="BU605" s="94" t="n">
        <v>42369</v>
      </c>
      <c r="BV605" s="94" t="n">
        <v>42735</v>
      </c>
      <c r="BW605" s="94" t="n">
        <v>43100</v>
      </c>
      <c r="BX605" s="94" t="n">
        <v>43465</v>
      </c>
      <c r="BY605" s="94" t="n">
        <v>43830</v>
      </c>
      <c r="BZ605" s="94" t="n">
        <v>44196</v>
      </c>
      <c r="CA605" s="94" t="n">
        <v>44561</v>
      </c>
      <c r="CB605" s="94" t="n">
        <v>44926</v>
      </c>
      <c r="CC605" s="94" t="n">
        <v>45291</v>
      </c>
      <c r="CD605" s="94" t="n">
        <v>45657</v>
      </c>
    </row>
    <row r="606" collapsed="1" customFormat="1" s="76">
      <c r="B606" s="60" t="n"/>
      <c r="D606" s="95" t="n"/>
      <c r="E606" s="95" t="n"/>
      <c r="F606" s="95" t="n"/>
      <c r="G606" s="95" t="n"/>
      <c r="H606" s="57" t="n"/>
      <c r="I606" s="57" t="n"/>
      <c r="J606" s="57" t="n"/>
      <c r="K606" s="57" t="n"/>
      <c r="L606" s="57" t="n"/>
      <c r="M606" s="57" t="n"/>
      <c r="N606" s="57" t="n"/>
      <c r="O606" s="57" t="n"/>
      <c r="P606" s="57" t="n"/>
      <c r="Q606" s="57" t="n"/>
      <c r="R606" s="57" t="n"/>
      <c r="S606" s="57" t="n"/>
      <c r="T606" s="57" t="n"/>
      <c r="U606" s="57" t="n"/>
      <c r="V606" s="57" t="n"/>
      <c r="W606" s="57" t="n"/>
      <c r="X606" s="57" t="n"/>
      <c r="Y606" s="57" t="n"/>
      <c r="Z606" s="57" t="n"/>
      <c r="AA606" s="57" t="n"/>
      <c r="AB606" s="57" t="n"/>
      <c r="AC606" s="57" t="n"/>
      <c r="AD606" s="57" t="n"/>
      <c r="AE606" s="57" t="n"/>
      <c r="AF606" s="57" t="n"/>
      <c r="AG606" s="57" t="n"/>
      <c r="AH606" s="57" t="n"/>
      <c r="AI606" s="57" t="n"/>
      <c r="AJ606" s="57" t="n"/>
      <c r="AK606" s="57" t="n"/>
      <c r="AL606" s="57" t="n"/>
      <c r="AM606" s="57" t="n"/>
      <c r="AN606" s="57" t="n"/>
      <c r="AO606" s="57" t="n"/>
      <c r="AP606" s="57" t="n"/>
      <c r="AQ606" s="57" t="n"/>
      <c r="AR606" s="57" t="n"/>
      <c r="AS606" s="57" t="n"/>
      <c r="AT606" s="57" t="n"/>
      <c r="AU606" s="57" t="n"/>
      <c r="AV606" s="57" t="n"/>
      <c r="AW606" s="57" t="n"/>
      <c r="AX606" s="57" t="n"/>
      <c r="AY606" s="57" t="n"/>
      <c r="AZ606" s="57" t="n"/>
      <c r="BA606" s="57" t="n"/>
      <c r="BB606" s="57" t="n"/>
      <c r="BC606" s="57" t="n"/>
      <c r="BD606" s="182" t="n"/>
      <c r="BE606" s="57" t="n"/>
      <c r="BF606" s="57" t="n"/>
      <c r="BG606" s="57" t="n"/>
      <c r="BH606" s="57" t="n"/>
      <c r="BI606" s="57" t="n"/>
      <c r="BJ606" s="57" t="n"/>
      <c r="BK606" s="57" t="n"/>
    </row>
    <row r="607" customFormat="1" s="76">
      <c r="B607" s="54" t="inlineStr">
        <is>
          <t>Key FX Rates</t>
        </is>
      </c>
      <c r="D607" s="95" t="n"/>
      <c r="E607" s="95" t="n"/>
      <c r="F607" s="95" t="n"/>
      <c r="G607" s="95" t="n"/>
      <c r="H607" s="57" t="n"/>
      <c r="I607" s="57" t="n"/>
      <c r="J607" s="57" t="n"/>
      <c r="K607" s="57" t="n"/>
      <c r="L607" s="57" t="n"/>
      <c r="M607" s="57" t="n"/>
      <c r="N607" s="57" t="n"/>
      <c r="O607" s="57" t="n"/>
      <c r="P607" s="57" t="n"/>
      <c r="Q607" s="57" t="n"/>
      <c r="R607" s="57" t="n"/>
      <c r="S607" s="57" t="n"/>
      <c r="T607" s="57" t="n"/>
      <c r="U607" s="57" t="n"/>
      <c r="V607" s="57" t="n"/>
      <c r="W607" s="57" t="n"/>
      <c r="X607" s="57" t="n"/>
      <c r="Y607" s="57" t="n"/>
      <c r="Z607" s="57" t="n"/>
      <c r="AA607" s="57" t="n"/>
      <c r="AB607" s="57" t="n"/>
      <c r="AC607" s="57" t="n"/>
      <c r="AD607" s="57" t="n"/>
      <c r="AE607" s="57" t="n"/>
      <c r="AF607" s="57" t="n"/>
      <c r="AG607" s="57" t="n"/>
      <c r="AH607" s="57" t="n"/>
      <c r="AI607" s="57" t="n"/>
      <c r="AJ607" s="57" t="n"/>
      <c r="AK607" s="57" t="n"/>
      <c r="AL607" s="57" t="n"/>
      <c r="AM607" s="57" t="n"/>
      <c r="AN607" s="57" t="n"/>
      <c r="AO607" s="57" t="n"/>
      <c r="AP607" s="57" t="n"/>
      <c r="AQ607" s="57" t="n"/>
      <c r="AR607" s="57" t="n"/>
      <c r="AS607" s="57" t="n"/>
      <c r="AT607" s="57" t="n"/>
      <c r="AU607" s="57" t="n"/>
      <c r="AV607" s="57" t="n"/>
      <c r="AW607" s="57" t="n"/>
      <c r="AX607" s="57" t="n"/>
      <c r="AY607" s="57" t="n"/>
      <c r="AZ607" s="57" t="n"/>
      <c r="BA607" s="57" t="n"/>
      <c r="BB607" s="57" t="n"/>
      <c r="BC607" s="57" t="n"/>
      <c r="BD607" s="182" t="n"/>
      <c r="BE607" s="57" t="n"/>
      <c r="BF607" s="57" t="n"/>
      <c r="BG607" s="57" t="n"/>
      <c r="BH607" s="57" t="n"/>
      <c r="BI607" s="57" t="n"/>
      <c r="BJ607" s="57" t="n"/>
      <c r="BK607" s="57" t="n"/>
    </row>
    <row r="608" customFormat="1" s="76">
      <c r="A608" s="76" t="inlineStr">
        <is>
          <t>USDGBP</t>
        </is>
      </c>
      <c r="B608" t="inlineStr">
        <is>
          <t>GBPUSD</t>
        </is>
      </c>
      <c r="D608" s="339">
        <f>_xll.ciqfunctions.udf.CIQAVG("$"&amp;$A608,"IQ_LASTSALEPRICE",D$604,D$605)</f>
        <v/>
      </c>
      <c r="E608" s="339">
        <f>_xll.ciqfunctions.udf.CIQAVG("$"&amp;$A608,"IQ_LASTSALEPRICE",E$604,E$605)</f>
        <v/>
      </c>
      <c r="F608" s="339">
        <f>_xll.ciqfunctions.udf.CIQAVG("$"&amp;$A608,"IQ_LASTSALEPRICE",F$604,F$605)</f>
        <v/>
      </c>
      <c r="G608" s="339">
        <f>_xll.ciqfunctions.udf.CIQAVG("$"&amp;$A608,"IQ_LASTSALEPRICE",G$604,G$605)</f>
        <v/>
      </c>
      <c r="H608" s="339">
        <f>_xll.ciqfunctions.udf.CIQAVG("$"&amp;$A608,"IQ_LASTSALEPRICE",H$604,H$605)</f>
        <v/>
      </c>
      <c r="I608" s="339">
        <f>_xll.ciqfunctions.udf.CIQAVG("$"&amp;$A608,"IQ_LASTSALEPRICE",I$604,I$605)</f>
        <v/>
      </c>
      <c r="J608" s="339">
        <f>_xll.ciqfunctions.udf.CIQAVG("$"&amp;$A608,"IQ_LASTSALEPRICE",J$604,J$605)</f>
        <v/>
      </c>
      <c r="K608" s="339">
        <f>_xll.ciqfunctions.udf.CIQAVG("$"&amp;$A608,"IQ_LASTSALEPRICE",K$604,K$605)</f>
        <v/>
      </c>
      <c r="L608" s="339">
        <f>_xll.ciqfunctions.udf.CIQAVG("$"&amp;$A608,"IQ_LASTSALEPRICE",L$604,L$605)</f>
        <v/>
      </c>
      <c r="M608" s="339">
        <f>_xll.ciqfunctions.udf.CIQAVG("$"&amp;$A608,"IQ_LASTSALEPRICE",M$604,M$605)</f>
        <v/>
      </c>
      <c r="N608" s="339">
        <f>_xll.ciqfunctions.udf.CIQAVG("$"&amp;$A608,"IQ_LASTSALEPRICE",N$604,N$605)</f>
        <v/>
      </c>
      <c r="O608" s="339">
        <f>_xll.ciqfunctions.udf.CIQAVG("$"&amp;$A608,"IQ_LASTSALEPRICE",O$604,O$605)</f>
        <v/>
      </c>
      <c r="P608" s="339">
        <f>_xll.ciqfunctions.udf.CIQAVG("$"&amp;$A608,"IQ_LASTSALEPRICE",P$604,P$605)</f>
        <v/>
      </c>
      <c r="Q608" s="339">
        <f>_xll.ciqfunctions.udf.CIQAVG("$"&amp;$A608,"IQ_LASTSALEPRICE",Q$604,Q$605)</f>
        <v/>
      </c>
      <c r="R608" s="339">
        <f>_xll.ciqfunctions.udf.CIQAVG("$"&amp;$A608,"IQ_LASTSALEPRICE",R$604,R$605)</f>
        <v/>
      </c>
      <c r="S608" s="339">
        <f>_xll.ciqfunctions.udf.CIQAVG("$"&amp;$A608,"IQ_LASTSALEPRICE",S$604,S$605)</f>
        <v/>
      </c>
      <c r="T608" s="339">
        <f>_xll.ciqfunctions.udf.CIQAVG("$"&amp;$A608,"IQ_LASTSALEPRICE",T$604,T$605)</f>
        <v/>
      </c>
      <c r="U608" s="339">
        <f>_xll.ciqfunctions.udf.CIQAVG("$"&amp;$A608,"IQ_LASTSALEPRICE",U$604,U$605)</f>
        <v/>
      </c>
      <c r="V608" s="339">
        <f>_xll.ciqfunctions.udf.CIQAVG("$"&amp;$A608,"IQ_LASTSALEPRICE",V$604,V$605)</f>
        <v/>
      </c>
      <c r="W608" s="339">
        <f>_xll.ciqfunctions.udf.CIQAVG("$"&amp;$A608,"IQ_LASTSALEPRICE",W$604,W$605)</f>
        <v/>
      </c>
      <c r="X608" s="339">
        <f>_xll.ciqfunctions.udf.CIQAVG("$"&amp;$A608,"IQ_LASTSALEPRICE",X$604,X$605)</f>
        <v/>
      </c>
      <c r="Y608" s="339">
        <f>_xll.ciqfunctions.udf.CIQAVG("$"&amp;$A608,"IQ_LASTSALEPRICE",Y$604,Y$605)</f>
        <v/>
      </c>
      <c r="Z608" s="339">
        <f>_xll.ciqfunctions.udf.CIQAVG("$"&amp;$A608,"IQ_LASTSALEPRICE",Z$604,Z$605)</f>
        <v/>
      </c>
      <c r="AA608" s="339">
        <f>_xll.ciqfunctions.udf.CIQAVG("$"&amp;$A608,"IQ_LASTSALEPRICE",AA$604,AA$605)</f>
        <v/>
      </c>
      <c r="AB608" s="339">
        <f>_xll.ciqfunctions.udf.CIQAVG("$"&amp;$A608,"IQ_LASTSALEPRICE",AB$604,AB$605)</f>
        <v/>
      </c>
      <c r="AC608" s="339">
        <f>_xll.ciqfunctions.udf.CIQAVG("$"&amp;$A608,"IQ_LASTSALEPRICE",AC$604,AC$605)</f>
        <v/>
      </c>
      <c r="AD608" s="339">
        <f>_xll.ciqfunctions.udf.CIQAVG("$"&amp;$A608,"IQ_LASTSALEPRICE",AD$604,AD$605)</f>
        <v/>
      </c>
      <c r="AE608" s="339">
        <f>_xll.ciqfunctions.udf.CIQAVG("$"&amp;$A608,"IQ_LASTSALEPRICE",AE$604,AE$605)</f>
        <v/>
      </c>
      <c r="AF608" s="339">
        <f>_xll.ciqfunctions.udf.CIQAVG("$"&amp;$A608,"IQ_LASTSALEPRICE",AF$604,AF$605)</f>
        <v/>
      </c>
      <c r="AG608" s="339">
        <f>_xll.ciqfunctions.udf.CIQAVG("$"&amp;$A608,"IQ_LASTSALEPRICE",AG$604,AG$605)</f>
        <v/>
      </c>
      <c r="AH608" s="339">
        <f>_xll.ciqfunctions.udf.CIQAVG("$"&amp;$A608,"IQ_LASTSALEPRICE",AH$604,AH$605)</f>
        <v/>
      </c>
      <c r="AI608" s="339">
        <f>_xll.ciqfunctions.udf.CIQAVG("$"&amp;$A608,"IQ_LASTSALEPRICE",AI$604,AI$605)</f>
        <v/>
      </c>
      <c r="AJ608" s="339">
        <f>_xll.ciqfunctions.udf.CIQAVG("$"&amp;$A608,"IQ_LASTSALEPRICE",AJ$604,AJ$605)</f>
        <v/>
      </c>
      <c r="AK608" s="339">
        <f>_xll.ciqfunctions.udf.CIQAVG("$"&amp;$A608,"IQ_LASTSALEPRICE",AK$604,AK$605)</f>
        <v/>
      </c>
      <c r="AL608" s="339">
        <f>_xll.ciqfunctions.udf.CIQAVG("$"&amp;$A608,"IQ_LASTSALEPRICE",AL$604,AL$605)</f>
        <v/>
      </c>
      <c r="AM608" s="339">
        <f>_xll.ciqfunctions.udf.CIQAVG("$"&amp;$A608,"IQ_LASTSALEPRICE",AM$604,AM$605)</f>
        <v/>
      </c>
      <c r="AN608" s="339">
        <f>_xll.ciqfunctions.udf.CIQAVG("$"&amp;$A608,"IQ_LASTSALEPRICE",AN$604,AN$605)</f>
        <v/>
      </c>
      <c r="AO608" s="339">
        <f>_xll.ciqfunctions.udf.CIQAVG("$"&amp;$A608,"IQ_LASTSALEPRICE",AO$604,AO$605)</f>
        <v/>
      </c>
      <c r="AP608" s="339">
        <f>_xll.ciqfunctions.udf.CIQAVG("$"&amp;$A608,"IQ_LASTSALEPRICE",AP$604,AP$605)</f>
        <v/>
      </c>
      <c r="AQ608" s="339">
        <f>_xll.ciqfunctions.udf.CIQAVG("$"&amp;$A608,"IQ_LASTSALEPRICE",AQ$604,AQ$605)</f>
        <v/>
      </c>
      <c r="AR608" s="339">
        <f>_xll.ciqfunctions.udf.CIQAVG("$"&amp;$A608,"IQ_LASTSALEPRICE",AR$604,AR$605)</f>
        <v/>
      </c>
      <c r="AS608" s="339">
        <f>_xll.ciqfunctions.udf.CIQAVG("$"&amp;$A608,"IQ_LASTSALEPRICE",AS$604,AS$605)</f>
        <v/>
      </c>
      <c r="AT608" s="339">
        <f>_xll.ciqfunctions.udf.CIQAVG("$"&amp;$A608,"IQ_LASTSALEPRICE",AT$604,AT$605)</f>
        <v/>
      </c>
      <c r="AU608" s="339">
        <f>_xll.ciqfunctions.udf.CIQAVG("$"&amp;$A608,"IQ_LASTSALEPRICE",AU$604,AU$605)</f>
        <v/>
      </c>
      <c r="AV608" s="339">
        <f>_xll.ciqfunctions.udf.CIQAVG("$"&amp;$A608,"IQ_LASTSALEPRICE",AV$604,AV$605)</f>
        <v/>
      </c>
      <c r="AW608" s="339">
        <f>_xll.ciqfunctions.udf.CIQAVG("$"&amp;$A608,"IQ_LASTSALEPRICE",AW$604,AW$605)</f>
        <v/>
      </c>
      <c r="AX608" s="339">
        <f>_xll.ciqfunctions.udf.CIQAVG("$"&amp;$A608,"IQ_LASTSALEPRICE",AX$604,AX$605)</f>
        <v/>
      </c>
      <c r="AY608" s="339">
        <f>_xll.ciqfunctions.udf.CIQAVG("$"&amp;$A608,"IQ_LASTSALEPRICE",AY$604,AY$605)</f>
        <v/>
      </c>
      <c r="AZ608" s="339">
        <f>_xll.ciqfunctions.udf.CIQAVG("$"&amp;$A608,"IQ_LASTSALEPRICE",AZ$604,AZ$605)</f>
        <v/>
      </c>
      <c r="BA608" s="339">
        <f>_xll.ciqfunctions.udf.CIQAVG("$"&amp;$A608,"IQ_LASTSALEPRICE",BA$604,BA$605)</f>
        <v/>
      </c>
      <c r="BB608" s="339">
        <f>_xll.ciqfunctions.udf.CIQAVG("$"&amp;$A608,"IQ_LASTSALEPRICE",BB$604,BB$605)</f>
        <v/>
      </c>
      <c r="BC608" s="339">
        <f>_xll.ciqfunctions.udf.CIQAVG("$"&amp;$A608,"IQ_LASTSALEPRICE",BC$604,BC$605)</f>
        <v/>
      </c>
      <c r="BD608" s="339">
        <f>_xll.ciqfunctions.udf.CIQAVG("$"&amp;$A608,"IQ_LASTSALEPRICE",BD$604,BD$605)</f>
        <v/>
      </c>
      <c r="BE608" s="339">
        <f>_xll.ciqfunctions.udf.CIQAVG("$"&amp;$A608,"IQ_LASTSALEPRICE",BE$604,BE$605)</f>
        <v/>
      </c>
      <c r="BF608" s="339">
        <f>_xll.ciqfunctions.udf.CIQAVG("$"&amp;$A608,"IQ_LASTSALEPRICE",BF$604,BF$605)</f>
        <v/>
      </c>
      <c r="BG608" s="339">
        <f>_xll.ciqfunctions.udf.CIQAVG("$"&amp;$A608,"IQ_LASTSALEPRICE",BG$604,BG$605)</f>
        <v/>
      </c>
      <c r="BH608" s="339">
        <f>_xll.ciqfunctions.udf.CIQAVG("$"&amp;$A608,"IQ_LASTSALEPRICE",BH$604,BH$605)</f>
        <v/>
      </c>
      <c r="BI608" s="339">
        <f>_xll.ciqfunctions.udf.CIQAVG("$"&amp;$A608,"IQ_LASTSALEPRICE",BI$604,BI$605)</f>
        <v/>
      </c>
      <c r="BJ608" s="339">
        <f>_xll.ciqfunctions.udf.CIQAVG("$"&amp;$A608,"IQ_LASTSALEPRICE",BJ$604,BJ$605)</f>
        <v/>
      </c>
      <c r="BK608" s="339">
        <f>_xll.ciqfunctions.udf.CIQAVG("$"&amp;$A608,"IQ_LASTSALEPRICE",BK$604,BK$605)*($CD$2-BK$604)/(BK$605-BK$604)+_xll.ciqfunctions.udf.CIQ("$"&amp;$A608,"IQ_LASTSALEPRICE",$CD$2)*(1-($CD$2-BK$604)/(BK$605-BK$604))</f>
        <v/>
      </c>
      <c r="BQ608" s="339">
        <f>_xll.ciqfunctions.udf.CIQAVG("$"&amp;$A608,"IQ_LASTSALEPRICE",BQ$604,BQ$605)</f>
        <v/>
      </c>
      <c r="BR608" s="339">
        <f>_xll.ciqfunctions.udf.CIQAVG("$"&amp;$A608,"IQ_LASTSALEPRICE",BR$604,BR$605)</f>
        <v/>
      </c>
      <c r="BS608" s="339">
        <f>_xll.ciqfunctions.udf.CIQAVG("$"&amp;$A608,"IQ_LASTSALEPRICE",BS$604,BS$605)</f>
        <v/>
      </c>
      <c r="BT608" s="339">
        <f>_xll.ciqfunctions.udf.CIQAVG("$"&amp;$A608,"IQ_LASTSALEPRICE",BT$604,BT$605)</f>
        <v/>
      </c>
      <c r="BU608" s="339">
        <f>_xll.ciqfunctions.udf.CIQAVG("$"&amp;$A608,"IQ_LASTSALEPRICE",BU$604,BU$605)</f>
        <v/>
      </c>
      <c r="BV608" s="339">
        <f>_xll.ciqfunctions.udf.CIQAVG("$"&amp;$A608,"IQ_LASTSALEPRICE",BV$604,BV$605)</f>
        <v/>
      </c>
      <c r="BW608" s="339">
        <f>_xll.ciqfunctions.udf.CIQAVG("$"&amp;$A608,"IQ_LASTSALEPRICE",BW$604,BW$605)</f>
        <v/>
      </c>
      <c r="BX608" s="339">
        <f>_xll.ciqfunctions.udf.CIQAVG("$"&amp;$A608,"IQ_LASTSALEPRICE",BX$604,BX$605)</f>
        <v/>
      </c>
      <c r="BY608" s="339">
        <f>_xll.ciqfunctions.udf.CIQAVG("$"&amp;$A608,"IQ_LASTSALEPRICE",BY$604,BY$605)</f>
        <v/>
      </c>
      <c r="BZ608" s="339">
        <f>_xll.ciqfunctions.udf.CIQAVG("$"&amp;$A608,"IQ_LASTSALEPRICE",BZ$604,BZ$605)</f>
        <v/>
      </c>
      <c r="CA608" s="339">
        <f>_xll.ciqfunctions.udf.CIQAVG("$"&amp;$A608,"IQ_LASTSALEPRICE",CA$604,CA$605)</f>
        <v/>
      </c>
      <c r="CB608" s="339">
        <f>_xll.ciqfunctions.udf.CIQAVG("$"&amp;$A608,"IQ_LASTSALEPRICE",CB$604,CB$605)</f>
        <v/>
      </c>
      <c r="CC608" s="339">
        <f>_xll.ciqfunctions.udf.CIQAVG("$"&amp;$A608,"IQ_LASTSALEPRICE",CC$604,CC$605)</f>
        <v/>
      </c>
      <c r="CD608" s="340">
        <f>+AVERAGE(BH608:BK608)</f>
        <v/>
      </c>
      <c r="CG608" s="247" t="n">
        <v>1.27895</v>
      </c>
    </row>
    <row r="609" customFormat="1" s="76">
      <c r="A609" s="76" t="inlineStr">
        <is>
          <t>USDEUR</t>
        </is>
      </c>
      <c r="B609" t="inlineStr">
        <is>
          <t>EURUSD</t>
        </is>
      </c>
      <c r="D609" s="339">
        <f>_xll.ciqfunctions.udf.CIQAVG("$"&amp;$A609,"IQ_LASTSALEPRICE",D$604,D$605)</f>
        <v/>
      </c>
      <c r="E609" s="339">
        <f>_xll.ciqfunctions.udf.CIQAVG("$"&amp;$A609,"IQ_LASTSALEPRICE",E$604,E$605)</f>
        <v/>
      </c>
      <c r="F609" s="339">
        <f>_xll.ciqfunctions.udf.CIQAVG("$"&amp;$A609,"IQ_LASTSALEPRICE",F$604,F$605)</f>
        <v/>
      </c>
      <c r="G609" s="339">
        <f>_xll.ciqfunctions.udf.CIQAVG("$"&amp;$A609,"IQ_LASTSALEPRICE",G$604,G$605)</f>
        <v/>
      </c>
      <c r="H609" s="339">
        <f>_xll.ciqfunctions.udf.CIQAVG("$"&amp;$A609,"IQ_LASTSALEPRICE",H$604,H$605)</f>
        <v/>
      </c>
      <c r="I609" s="339">
        <f>_xll.ciqfunctions.udf.CIQAVG("$"&amp;$A609,"IQ_LASTSALEPRICE",I$604,I$605)</f>
        <v/>
      </c>
      <c r="J609" s="339">
        <f>_xll.ciqfunctions.udf.CIQAVG("$"&amp;$A609,"IQ_LASTSALEPRICE",J$604,J$605)</f>
        <v/>
      </c>
      <c r="K609" s="339">
        <f>_xll.ciqfunctions.udf.CIQAVG("$"&amp;$A609,"IQ_LASTSALEPRICE",K$604,K$605)</f>
        <v/>
      </c>
      <c r="L609" s="339">
        <f>_xll.ciqfunctions.udf.CIQAVG("$"&amp;$A609,"IQ_LASTSALEPRICE",L$604,L$605)</f>
        <v/>
      </c>
      <c r="M609" s="339">
        <f>_xll.ciqfunctions.udf.CIQAVG("$"&amp;$A609,"IQ_LASTSALEPRICE",M$604,M$605)</f>
        <v/>
      </c>
      <c r="N609" s="339">
        <f>_xll.ciqfunctions.udf.CIQAVG("$"&amp;$A609,"IQ_LASTSALEPRICE",N$604,N$605)</f>
        <v/>
      </c>
      <c r="O609" s="339">
        <f>_xll.ciqfunctions.udf.CIQAVG("$"&amp;$A609,"IQ_LASTSALEPRICE",O$604,O$605)</f>
        <v/>
      </c>
      <c r="P609" s="339">
        <f>_xll.ciqfunctions.udf.CIQAVG("$"&amp;$A609,"IQ_LASTSALEPRICE",P$604,P$605)</f>
        <v/>
      </c>
      <c r="Q609" s="339">
        <f>_xll.ciqfunctions.udf.CIQAVG("$"&amp;$A609,"IQ_LASTSALEPRICE",Q$604,Q$605)</f>
        <v/>
      </c>
      <c r="R609" s="339">
        <f>_xll.ciqfunctions.udf.CIQAVG("$"&amp;$A609,"IQ_LASTSALEPRICE",R$604,R$605)</f>
        <v/>
      </c>
      <c r="S609" s="339">
        <f>_xll.ciqfunctions.udf.CIQAVG("$"&amp;$A609,"IQ_LASTSALEPRICE",S$604,S$605)</f>
        <v/>
      </c>
      <c r="T609" s="339">
        <f>_xll.ciqfunctions.udf.CIQAVG("$"&amp;$A609,"IQ_LASTSALEPRICE",T$604,T$605)</f>
        <v/>
      </c>
      <c r="U609" s="339">
        <f>_xll.ciqfunctions.udf.CIQAVG("$"&amp;$A609,"IQ_LASTSALEPRICE",U$604,U$605)</f>
        <v/>
      </c>
      <c r="V609" s="339">
        <f>_xll.ciqfunctions.udf.CIQAVG("$"&amp;$A609,"IQ_LASTSALEPRICE",V$604,V$605)</f>
        <v/>
      </c>
      <c r="W609" s="339">
        <f>_xll.ciqfunctions.udf.CIQAVG("$"&amp;$A609,"IQ_LASTSALEPRICE",W$604,W$605)</f>
        <v/>
      </c>
      <c r="X609" s="339">
        <f>_xll.ciqfunctions.udf.CIQAVG("$"&amp;$A609,"IQ_LASTSALEPRICE",X$604,X$605)</f>
        <v/>
      </c>
      <c r="Y609" s="339">
        <f>_xll.ciqfunctions.udf.CIQAVG("$"&amp;$A609,"IQ_LASTSALEPRICE",Y$604,Y$605)</f>
        <v/>
      </c>
      <c r="Z609" s="339">
        <f>_xll.ciqfunctions.udf.CIQAVG("$"&amp;$A609,"IQ_LASTSALEPRICE",Z$604,Z$605)</f>
        <v/>
      </c>
      <c r="AA609" s="339">
        <f>_xll.ciqfunctions.udf.CIQAVG("$"&amp;$A609,"IQ_LASTSALEPRICE",AA$604,AA$605)</f>
        <v/>
      </c>
      <c r="AB609" s="339">
        <f>_xll.ciqfunctions.udf.CIQAVG("$"&amp;$A609,"IQ_LASTSALEPRICE",AB$604,AB$605)</f>
        <v/>
      </c>
      <c r="AC609" s="339">
        <f>_xll.ciqfunctions.udf.CIQAVG("$"&amp;$A609,"IQ_LASTSALEPRICE",AC$604,AC$605)</f>
        <v/>
      </c>
      <c r="AD609" s="339">
        <f>_xll.ciqfunctions.udf.CIQAVG("$"&amp;$A609,"IQ_LASTSALEPRICE",AD$604,AD$605)</f>
        <v/>
      </c>
      <c r="AE609" s="339">
        <f>_xll.ciqfunctions.udf.CIQAVG("$"&amp;$A609,"IQ_LASTSALEPRICE",AE$604,AE$605)</f>
        <v/>
      </c>
      <c r="AF609" s="339">
        <f>_xll.ciqfunctions.udf.CIQAVG("$"&amp;$A609,"IQ_LASTSALEPRICE",AF$604,AF$605)</f>
        <v/>
      </c>
      <c r="AG609" s="339">
        <f>_xll.ciqfunctions.udf.CIQAVG("$"&amp;$A609,"IQ_LASTSALEPRICE",AG$604,AG$605)</f>
        <v/>
      </c>
      <c r="AH609" s="339">
        <f>_xll.ciqfunctions.udf.CIQAVG("$"&amp;$A609,"IQ_LASTSALEPRICE",AH$604,AH$605)</f>
        <v/>
      </c>
      <c r="AI609" s="339">
        <f>_xll.ciqfunctions.udf.CIQAVG("$"&amp;$A609,"IQ_LASTSALEPRICE",AI$604,AI$605)</f>
        <v/>
      </c>
      <c r="AJ609" s="339">
        <f>_xll.ciqfunctions.udf.CIQAVG("$"&amp;$A609,"IQ_LASTSALEPRICE",AJ$604,AJ$605)</f>
        <v/>
      </c>
      <c r="AK609" s="339">
        <f>_xll.ciqfunctions.udf.CIQAVG("$"&amp;$A609,"IQ_LASTSALEPRICE",AK$604,AK$605)</f>
        <v/>
      </c>
      <c r="AL609" s="339">
        <f>_xll.ciqfunctions.udf.CIQAVG("$"&amp;$A609,"IQ_LASTSALEPRICE",AL$604,AL$605)</f>
        <v/>
      </c>
      <c r="AM609" s="339">
        <f>_xll.ciqfunctions.udf.CIQAVG("$"&amp;$A609,"IQ_LASTSALEPRICE",AM$604,AM$605)</f>
        <v/>
      </c>
      <c r="AN609" s="339">
        <f>_xll.ciqfunctions.udf.CIQAVG("$"&amp;$A609,"IQ_LASTSALEPRICE",AN$604,AN$605)</f>
        <v/>
      </c>
      <c r="AO609" s="339">
        <f>_xll.ciqfunctions.udf.CIQAVG("$"&amp;$A609,"IQ_LASTSALEPRICE",AO$604,AO$605)</f>
        <v/>
      </c>
      <c r="AP609" s="339">
        <f>_xll.ciqfunctions.udf.CIQAVG("$"&amp;$A609,"IQ_LASTSALEPRICE",AP$604,AP$605)</f>
        <v/>
      </c>
      <c r="AQ609" s="339">
        <f>_xll.ciqfunctions.udf.CIQAVG("$"&amp;$A609,"IQ_LASTSALEPRICE",AQ$604,AQ$605)</f>
        <v/>
      </c>
      <c r="AR609" s="339">
        <f>_xll.ciqfunctions.udf.CIQAVG("$"&amp;$A609,"IQ_LASTSALEPRICE",AR$604,AR$605)</f>
        <v/>
      </c>
      <c r="AS609" s="339">
        <f>_xll.ciqfunctions.udf.CIQAVG("$"&amp;$A609,"IQ_LASTSALEPRICE",AS$604,AS$605)</f>
        <v/>
      </c>
      <c r="AT609" s="339">
        <f>_xll.ciqfunctions.udf.CIQAVG("$"&amp;$A609,"IQ_LASTSALEPRICE",AT$604,AT$605)</f>
        <v/>
      </c>
      <c r="AU609" s="339">
        <f>_xll.ciqfunctions.udf.CIQAVG("$"&amp;$A609,"IQ_LASTSALEPRICE",AU$604,AU$605)</f>
        <v/>
      </c>
      <c r="AV609" s="339">
        <f>_xll.ciqfunctions.udf.CIQAVG("$"&amp;$A609,"IQ_LASTSALEPRICE",AV$604,AV$605)</f>
        <v/>
      </c>
      <c r="AW609" s="339">
        <f>_xll.ciqfunctions.udf.CIQAVG("$"&amp;$A609,"IQ_LASTSALEPRICE",AW$604,AW$605)</f>
        <v/>
      </c>
      <c r="AX609" s="339">
        <f>_xll.ciqfunctions.udf.CIQAVG("$"&amp;$A609,"IQ_LASTSALEPRICE",AX$604,AX$605)</f>
        <v/>
      </c>
      <c r="AY609" s="339">
        <f>_xll.ciqfunctions.udf.CIQAVG("$"&amp;$A609,"IQ_LASTSALEPRICE",AY$604,AY$605)</f>
        <v/>
      </c>
      <c r="AZ609" s="339">
        <f>_xll.ciqfunctions.udf.CIQAVG("$"&amp;$A609,"IQ_LASTSALEPRICE",AZ$604,AZ$605)</f>
        <v/>
      </c>
      <c r="BA609" s="339">
        <f>_xll.ciqfunctions.udf.CIQAVG("$"&amp;$A609,"IQ_LASTSALEPRICE",BA$604,BA$605)</f>
        <v/>
      </c>
      <c r="BB609" s="339">
        <f>_xll.ciqfunctions.udf.CIQAVG("$"&amp;$A609,"IQ_LASTSALEPRICE",BB$604,BB$605)</f>
        <v/>
      </c>
      <c r="BC609" s="339">
        <f>_xll.ciqfunctions.udf.CIQAVG("$"&amp;$A609,"IQ_LASTSALEPRICE",BC$604,BC$605)</f>
        <v/>
      </c>
      <c r="BD609" s="339">
        <f>_xll.ciqfunctions.udf.CIQAVG("$"&amp;$A609,"IQ_LASTSALEPRICE",BD$604,BD$605)</f>
        <v/>
      </c>
      <c r="BE609" s="339">
        <f>_xll.ciqfunctions.udf.CIQAVG("$"&amp;$A609,"IQ_LASTSALEPRICE",BE$604,BE$605)</f>
        <v/>
      </c>
      <c r="BF609" s="339">
        <f>_xll.ciqfunctions.udf.CIQAVG("$"&amp;$A609,"IQ_LASTSALEPRICE",BF$604,BF$605)</f>
        <v/>
      </c>
      <c r="BG609" s="339">
        <f>_xll.ciqfunctions.udf.CIQAVG("$"&amp;$A609,"IQ_LASTSALEPRICE",BG$604,BG$605)</f>
        <v/>
      </c>
      <c r="BH609" s="339">
        <f>_xll.ciqfunctions.udf.CIQAVG("$"&amp;$A609,"IQ_LASTSALEPRICE",BH$604,BH$605)</f>
        <v/>
      </c>
      <c r="BI609" s="339">
        <f>_xll.ciqfunctions.udf.CIQAVG("$"&amp;$A609,"IQ_LASTSALEPRICE",BI$604,BI$605)</f>
        <v/>
      </c>
      <c r="BJ609" s="339">
        <f>_xll.ciqfunctions.udf.CIQAVG("$"&amp;$A609,"IQ_LASTSALEPRICE",BJ$604,BJ$605)</f>
        <v/>
      </c>
      <c r="BK609" s="339">
        <f>_xll.ciqfunctions.udf.CIQAVG("$"&amp;$A609,"IQ_LASTSALEPRICE",BK$604,BK$605)*($CD$2-BK$604)/(BK$605-BK$604)+_xll.ciqfunctions.udf.CIQ("$"&amp;$A609,"IQ_LASTSALEPRICE",$CD$2)*(1-($CD$2-BK$604)/(BK$605-BK$604))</f>
        <v/>
      </c>
      <c r="BQ609" s="339">
        <f>_xll.ciqfunctions.udf.CIQAVG("$"&amp;$A609,"IQ_LASTSALEPRICE",BQ$604,BQ$605)</f>
        <v/>
      </c>
      <c r="BR609" s="339">
        <f>_xll.ciqfunctions.udf.CIQAVG("$"&amp;$A609,"IQ_LASTSALEPRICE",BR$604,BR$605)</f>
        <v/>
      </c>
      <c r="BS609" s="339">
        <f>_xll.ciqfunctions.udf.CIQAVG("$"&amp;$A609,"IQ_LASTSALEPRICE",BS$604,BS$605)</f>
        <v/>
      </c>
      <c r="BT609" s="339">
        <f>_xll.ciqfunctions.udf.CIQAVG("$"&amp;$A609,"IQ_LASTSALEPRICE",BT$604,BT$605)</f>
        <v/>
      </c>
      <c r="BU609" s="339">
        <f>_xll.ciqfunctions.udf.CIQAVG("$"&amp;$A609,"IQ_LASTSALEPRICE",BU$604,BU$605)</f>
        <v/>
      </c>
      <c r="BV609" s="339">
        <f>_xll.ciqfunctions.udf.CIQAVG("$"&amp;$A609,"IQ_LASTSALEPRICE",BV$604,BV$605)</f>
        <v/>
      </c>
      <c r="BW609" s="339">
        <f>_xll.ciqfunctions.udf.CIQAVG("$"&amp;$A609,"IQ_LASTSALEPRICE",BW$604,BW$605)</f>
        <v/>
      </c>
      <c r="BX609" s="339">
        <f>_xll.ciqfunctions.udf.CIQAVG("$"&amp;$A609,"IQ_LASTSALEPRICE",BX$604,BX$605)</f>
        <v/>
      </c>
      <c r="BY609" s="339">
        <f>_xll.ciqfunctions.udf.CIQAVG("$"&amp;$A609,"IQ_LASTSALEPRICE",BY$604,BY$605)</f>
        <v/>
      </c>
      <c r="BZ609" s="339">
        <f>_xll.ciqfunctions.udf.CIQAVG("$"&amp;$A609,"IQ_LASTSALEPRICE",BZ$604,BZ$605)</f>
        <v/>
      </c>
      <c r="CA609" s="339">
        <f>_xll.ciqfunctions.udf.CIQAVG("$"&amp;$A609,"IQ_LASTSALEPRICE",CA$604,CA$605)</f>
        <v/>
      </c>
      <c r="CB609" s="339">
        <f>_xll.ciqfunctions.udf.CIQAVG("$"&amp;$A609,"IQ_LASTSALEPRICE",CB$604,CB$605)</f>
        <v/>
      </c>
      <c r="CC609" s="339">
        <f>_xll.ciqfunctions.udf.CIQAVG("$"&amp;$A609,"IQ_LASTSALEPRICE",CC$604,CC$605)</f>
        <v/>
      </c>
      <c r="CD609" s="340">
        <f>+AVERAGE(BH609:BK609)</f>
        <v/>
      </c>
    </row>
    <row r="610" customFormat="1" s="76">
      <c r="A610" s="76" t="inlineStr">
        <is>
          <t>USDJPY</t>
        </is>
      </c>
      <c r="B610" t="inlineStr">
        <is>
          <t>JPYUSD</t>
        </is>
      </c>
      <c r="D610" s="339">
        <f>_xll.ciqfunctions.udf.CIQAVG("$"&amp;$A610,"IQ_LASTSALEPRICE",D$604,D$605)</f>
        <v/>
      </c>
      <c r="E610" s="339">
        <f>_xll.ciqfunctions.udf.CIQAVG("$"&amp;$A610,"IQ_LASTSALEPRICE",E$604,E$605)</f>
        <v/>
      </c>
      <c r="F610" s="339">
        <f>_xll.ciqfunctions.udf.CIQAVG("$"&amp;$A610,"IQ_LASTSALEPRICE",F$604,F$605)</f>
        <v/>
      </c>
      <c r="G610" s="339">
        <f>_xll.ciqfunctions.udf.CIQAVG("$"&amp;$A610,"IQ_LASTSALEPRICE",G$604,G$605)</f>
        <v/>
      </c>
      <c r="H610" s="339">
        <f>_xll.ciqfunctions.udf.CIQAVG("$"&amp;$A610,"IQ_LASTSALEPRICE",H$604,H$605)</f>
        <v/>
      </c>
      <c r="I610" s="339">
        <f>_xll.ciqfunctions.udf.CIQAVG("$"&amp;$A610,"IQ_LASTSALEPRICE",I$604,I$605)</f>
        <v/>
      </c>
      <c r="J610" s="339">
        <f>_xll.ciqfunctions.udf.CIQAVG("$"&amp;$A610,"IQ_LASTSALEPRICE",J$604,J$605)</f>
        <v/>
      </c>
      <c r="K610" s="339">
        <f>_xll.ciqfunctions.udf.CIQAVG("$"&amp;$A610,"IQ_LASTSALEPRICE",K$604,K$605)</f>
        <v/>
      </c>
      <c r="L610" s="339">
        <f>_xll.ciqfunctions.udf.CIQAVG("$"&amp;$A610,"IQ_LASTSALEPRICE",L$604,L$605)</f>
        <v/>
      </c>
      <c r="M610" s="339">
        <f>_xll.ciqfunctions.udf.CIQAVG("$"&amp;$A610,"IQ_LASTSALEPRICE",M$604,M$605)</f>
        <v/>
      </c>
      <c r="N610" s="339">
        <f>_xll.ciqfunctions.udf.CIQAVG("$"&amp;$A610,"IQ_LASTSALEPRICE",N$604,N$605)</f>
        <v/>
      </c>
      <c r="O610" s="339">
        <f>_xll.ciqfunctions.udf.CIQAVG("$"&amp;$A610,"IQ_LASTSALEPRICE",O$604,O$605)</f>
        <v/>
      </c>
      <c r="P610" s="339">
        <f>_xll.ciqfunctions.udf.CIQAVG("$"&amp;$A610,"IQ_LASTSALEPRICE",P$604,P$605)</f>
        <v/>
      </c>
      <c r="Q610" s="339">
        <f>_xll.ciqfunctions.udf.CIQAVG("$"&amp;$A610,"IQ_LASTSALEPRICE",Q$604,Q$605)</f>
        <v/>
      </c>
      <c r="R610" s="339">
        <f>_xll.ciqfunctions.udf.CIQAVG("$"&amp;$A610,"IQ_LASTSALEPRICE",R$604,R$605)</f>
        <v/>
      </c>
      <c r="S610" s="339">
        <f>_xll.ciqfunctions.udf.CIQAVG("$"&amp;$A610,"IQ_LASTSALEPRICE",S$604,S$605)</f>
        <v/>
      </c>
      <c r="T610" s="339">
        <f>_xll.ciqfunctions.udf.CIQAVG("$"&amp;$A610,"IQ_LASTSALEPRICE",T$604,T$605)</f>
        <v/>
      </c>
      <c r="U610" s="339">
        <f>_xll.ciqfunctions.udf.CIQAVG("$"&amp;$A610,"IQ_LASTSALEPRICE",U$604,U$605)</f>
        <v/>
      </c>
      <c r="V610" s="339">
        <f>_xll.ciqfunctions.udf.CIQAVG("$"&amp;$A610,"IQ_LASTSALEPRICE",V$604,V$605)</f>
        <v/>
      </c>
      <c r="W610" s="339">
        <f>_xll.ciqfunctions.udf.CIQAVG("$"&amp;$A610,"IQ_LASTSALEPRICE",W$604,W$605)</f>
        <v/>
      </c>
      <c r="X610" s="339">
        <f>_xll.ciqfunctions.udf.CIQAVG("$"&amp;$A610,"IQ_LASTSALEPRICE",X$604,X$605)</f>
        <v/>
      </c>
      <c r="Y610" s="339">
        <f>_xll.ciqfunctions.udf.CIQAVG("$"&amp;$A610,"IQ_LASTSALEPRICE",Y$604,Y$605)</f>
        <v/>
      </c>
      <c r="Z610" s="339">
        <f>_xll.ciqfunctions.udf.CIQAVG("$"&amp;$A610,"IQ_LASTSALEPRICE",Z$604,Z$605)</f>
        <v/>
      </c>
      <c r="AA610" s="339">
        <f>_xll.ciqfunctions.udf.CIQAVG("$"&amp;$A610,"IQ_LASTSALEPRICE",AA$604,AA$605)</f>
        <v/>
      </c>
      <c r="AB610" s="339">
        <f>_xll.ciqfunctions.udf.CIQAVG("$"&amp;$A610,"IQ_LASTSALEPRICE",AB$604,AB$605)</f>
        <v/>
      </c>
      <c r="AC610" s="339">
        <f>_xll.ciqfunctions.udf.CIQAVG("$"&amp;$A610,"IQ_LASTSALEPRICE",AC$604,AC$605)</f>
        <v/>
      </c>
      <c r="AD610" s="339">
        <f>_xll.ciqfunctions.udf.CIQAVG("$"&amp;$A610,"IQ_LASTSALEPRICE",AD$604,AD$605)</f>
        <v/>
      </c>
      <c r="AE610" s="339">
        <f>_xll.ciqfunctions.udf.CIQAVG("$"&amp;$A610,"IQ_LASTSALEPRICE",AE$604,AE$605)</f>
        <v/>
      </c>
      <c r="AF610" s="339">
        <f>_xll.ciqfunctions.udf.CIQAVG("$"&amp;$A610,"IQ_LASTSALEPRICE",AF$604,AF$605)</f>
        <v/>
      </c>
      <c r="AG610" s="339">
        <f>_xll.ciqfunctions.udf.CIQAVG("$"&amp;$A610,"IQ_LASTSALEPRICE",AG$604,AG$605)</f>
        <v/>
      </c>
      <c r="AH610" s="339">
        <f>_xll.ciqfunctions.udf.CIQAVG("$"&amp;$A610,"IQ_LASTSALEPRICE",AH$604,AH$605)</f>
        <v/>
      </c>
      <c r="AI610" s="339">
        <f>_xll.ciqfunctions.udf.CIQAVG("$"&amp;$A610,"IQ_LASTSALEPRICE",AI$604,AI$605)</f>
        <v/>
      </c>
      <c r="AJ610" s="339">
        <f>_xll.ciqfunctions.udf.CIQAVG("$"&amp;$A610,"IQ_LASTSALEPRICE",AJ$604,AJ$605)</f>
        <v/>
      </c>
      <c r="AK610" s="339">
        <f>_xll.ciqfunctions.udf.CIQAVG("$"&amp;$A610,"IQ_LASTSALEPRICE",AK$604,AK$605)</f>
        <v/>
      </c>
      <c r="AL610" s="339">
        <f>_xll.ciqfunctions.udf.CIQAVG("$"&amp;$A610,"IQ_LASTSALEPRICE",AL$604,AL$605)</f>
        <v/>
      </c>
      <c r="AM610" s="339">
        <f>_xll.ciqfunctions.udf.CIQAVG("$"&amp;$A610,"IQ_LASTSALEPRICE",AM$604,AM$605)</f>
        <v/>
      </c>
      <c r="AN610" s="339">
        <f>_xll.ciqfunctions.udf.CIQAVG("$"&amp;$A610,"IQ_LASTSALEPRICE",AN$604,AN$605)</f>
        <v/>
      </c>
      <c r="AO610" s="339">
        <f>_xll.ciqfunctions.udf.CIQAVG("$"&amp;$A610,"IQ_LASTSALEPRICE",AO$604,AO$605)</f>
        <v/>
      </c>
      <c r="AP610" s="339">
        <f>_xll.ciqfunctions.udf.CIQAVG("$"&amp;$A610,"IQ_LASTSALEPRICE",AP$604,AP$605)</f>
        <v/>
      </c>
      <c r="AQ610" s="339">
        <f>_xll.ciqfunctions.udf.CIQAVG("$"&amp;$A610,"IQ_LASTSALEPRICE",AQ$604,AQ$605)</f>
        <v/>
      </c>
      <c r="AR610" s="339">
        <f>_xll.ciqfunctions.udf.CIQAVG("$"&amp;$A610,"IQ_LASTSALEPRICE",AR$604,AR$605)</f>
        <v/>
      </c>
      <c r="AS610" s="339">
        <f>_xll.ciqfunctions.udf.CIQAVG("$"&amp;$A610,"IQ_LASTSALEPRICE",AS$604,AS$605)</f>
        <v/>
      </c>
      <c r="AT610" s="339">
        <f>_xll.ciqfunctions.udf.CIQAVG("$"&amp;$A610,"IQ_LASTSALEPRICE",AT$604,AT$605)</f>
        <v/>
      </c>
      <c r="AU610" s="339">
        <f>_xll.ciqfunctions.udf.CIQAVG("$"&amp;$A610,"IQ_LASTSALEPRICE",AU$604,AU$605)</f>
        <v/>
      </c>
      <c r="AV610" s="339">
        <f>_xll.ciqfunctions.udf.CIQAVG("$"&amp;$A610,"IQ_LASTSALEPRICE",AV$604,AV$605)</f>
        <v/>
      </c>
      <c r="AW610" s="339">
        <f>_xll.ciqfunctions.udf.CIQAVG("$"&amp;$A610,"IQ_LASTSALEPRICE",AW$604,AW$605)</f>
        <v/>
      </c>
      <c r="AX610" s="339">
        <f>_xll.ciqfunctions.udf.CIQAVG("$"&amp;$A610,"IQ_LASTSALEPRICE",AX$604,AX$605)</f>
        <v/>
      </c>
      <c r="AY610" s="339">
        <f>_xll.ciqfunctions.udf.CIQAVG("$"&amp;$A610,"IQ_LASTSALEPRICE",AY$604,AY$605)</f>
        <v/>
      </c>
      <c r="AZ610" s="339">
        <f>_xll.ciqfunctions.udf.CIQAVG("$"&amp;$A610,"IQ_LASTSALEPRICE",AZ$604,AZ$605)</f>
        <v/>
      </c>
      <c r="BA610" s="339">
        <f>_xll.ciqfunctions.udf.CIQAVG("$"&amp;$A610,"IQ_LASTSALEPRICE",BA$604,BA$605)</f>
        <v/>
      </c>
      <c r="BB610" s="339">
        <f>_xll.ciqfunctions.udf.CIQAVG("$"&amp;$A610,"IQ_LASTSALEPRICE",BB$604,BB$605)</f>
        <v/>
      </c>
      <c r="BC610" s="339">
        <f>_xll.ciqfunctions.udf.CIQAVG("$"&amp;$A610,"IQ_LASTSALEPRICE",BC$604,BC$605)</f>
        <v/>
      </c>
      <c r="BD610" s="339">
        <f>_xll.ciqfunctions.udf.CIQAVG("$"&amp;$A610,"IQ_LASTSALEPRICE",BD$604,BD$605)</f>
        <v/>
      </c>
      <c r="BE610" s="339">
        <f>_xll.ciqfunctions.udf.CIQAVG("$"&amp;$A610,"IQ_LASTSALEPRICE",BE$604,BE$605)</f>
        <v/>
      </c>
      <c r="BF610" s="339">
        <f>_xll.ciqfunctions.udf.CIQAVG("$"&amp;$A610,"IQ_LASTSALEPRICE",BF$604,BF$605)</f>
        <v/>
      </c>
      <c r="BG610" s="339">
        <f>_xll.ciqfunctions.udf.CIQAVG("$"&amp;$A610,"IQ_LASTSALEPRICE",BG$604,BG$605)</f>
        <v/>
      </c>
      <c r="BH610" s="339">
        <f>_xll.ciqfunctions.udf.CIQAVG("$"&amp;$A610,"IQ_LASTSALEPRICE",BH$604,BH$605)</f>
        <v/>
      </c>
      <c r="BI610" s="339">
        <f>_xll.ciqfunctions.udf.CIQAVG("$"&amp;$A610,"IQ_LASTSALEPRICE",BI$604,BI$605)</f>
        <v/>
      </c>
      <c r="BJ610" s="339">
        <f>_xll.ciqfunctions.udf.CIQAVG("$"&amp;$A610,"IQ_LASTSALEPRICE",BJ$604,BJ$605)</f>
        <v/>
      </c>
      <c r="BK610" s="339">
        <f>_xll.ciqfunctions.udf.CIQAVG("$"&amp;$A610,"IQ_LASTSALEPRICE",BK$604,BK$605)*($CD$2-BK$604)/(BK$605-BK$604)+_xll.ciqfunctions.udf.CIQ("$"&amp;$A610,"IQ_LASTSALEPRICE",$CD$2)*(1-($CD$2-BK$604)/(BK$605-BK$604))</f>
        <v/>
      </c>
      <c r="BQ610" s="339">
        <f>_xll.ciqfunctions.udf.CIQAVG("$"&amp;$A610,"IQ_LASTSALEPRICE",BQ$604,BQ$605)</f>
        <v/>
      </c>
      <c r="BR610" s="339">
        <f>_xll.ciqfunctions.udf.CIQAVG("$"&amp;$A610,"IQ_LASTSALEPRICE",BR$604,BR$605)</f>
        <v/>
      </c>
      <c r="BS610" s="339">
        <f>_xll.ciqfunctions.udf.CIQAVG("$"&amp;$A610,"IQ_LASTSALEPRICE",BS$604,BS$605)</f>
        <v/>
      </c>
      <c r="BT610" s="339">
        <f>_xll.ciqfunctions.udf.CIQAVG("$"&amp;$A610,"IQ_LASTSALEPRICE",BT$604,BT$605)</f>
        <v/>
      </c>
      <c r="BU610" s="339">
        <f>_xll.ciqfunctions.udf.CIQAVG("$"&amp;$A610,"IQ_LASTSALEPRICE",BU$604,BU$605)</f>
        <v/>
      </c>
      <c r="BV610" s="339">
        <f>_xll.ciqfunctions.udf.CIQAVG("$"&amp;$A610,"IQ_LASTSALEPRICE",BV$604,BV$605)</f>
        <v/>
      </c>
      <c r="BW610" s="339">
        <f>_xll.ciqfunctions.udf.CIQAVG("$"&amp;$A610,"IQ_LASTSALEPRICE",BW$604,BW$605)</f>
        <v/>
      </c>
      <c r="BX610" s="339">
        <f>_xll.ciqfunctions.udf.CIQAVG("$"&amp;$A610,"IQ_LASTSALEPRICE",BX$604,BX$605)</f>
        <v/>
      </c>
      <c r="BY610" s="339">
        <f>_xll.ciqfunctions.udf.CIQAVG("$"&amp;$A610,"IQ_LASTSALEPRICE",BY$604,BY$605)</f>
        <v/>
      </c>
      <c r="BZ610" s="339">
        <f>_xll.ciqfunctions.udf.CIQAVG("$"&amp;$A610,"IQ_LASTSALEPRICE",BZ$604,BZ$605)</f>
        <v/>
      </c>
      <c r="CA610" s="339">
        <f>_xll.ciqfunctions.udf.CIQAVG("$"&amp;$A610,"IQ_LASTSALEPRICE",CA$604,CA$605)</f>
        <v/>
      </c>
      <c r="CB610" s="339">
        <f>_xll.ciqfunctions.udf.CIQAVG("$"&amp;$A610,"IQ_LASTSALEPRICE",CB$604,CB$605)</f>
        <v/>
      </c>
      <c r="CC610" s="339">
        <f>_xll.ciqfunctions.udf.CIQAVG("$"&amp;$A610,"IQ_LASTSALEPRICE",CC$604,CC$605)</f>
        <v/>
      </c>
      <c r="CD610" s="340">
        <f>+AVERAGE(BH610:BK610)</f>
        <v/>
      </c>
    </row>
    <row r="611" customFormat="1" s="76">
      <c r="A611" s="76" t="inlineStr">
        <is>
          <t>USDAUD</t>
        </is>
      </c>
      <c r="B611" t="inlineStr">
        <is>
          <t>AUDUSD</t>
        </is>
      </c>
      <c r="D611" s="339">
        <f>_xll.ciqfunctions.udf.CIQAVG("$"&amp;$A611,"IQ_LASTSALEPRICE",D$604,D$605)</f>
        <v/>
      </c>
      <c r="E611" s="339">
        <f>_xll.ciqfunctions.udf.CIQAVG("$"&amp;$A611,"IQ_LASTSALEPRICE",E$604,E$605)</f>
        <v/>
      </c>
      <c r="F611" s="339">
        <f>_xll.ciqfunctions.udf.CIQAVG("$"&amp;$A611,"IQ_LASTSALEPRICE",F$604,F$605)</f>
        <v/>
      </c>
      <c r="G611" s="339">
        <f>_xll.ciqfunctions.udf.CIQAVG("$"&amp;$A611,"IQ_LASTSALEPRICE",G$604,G$605)</f>
        <v/>
      </c>
      <c r="H611" s="339">
        <f>_xll.ciqfunctions.udf.CIQAVG("$"&amp;$A611,"IQ_LASTSALEPRICE",H$604,H$605)</f>
        <v/>
      </c>
      <c r="I611" s="339">
        <f>_xll.ciqfunctions.udf.CIQAVG("$"&amp;$A611,"IQ_LASTSALEPRICE",I$604,I$605)</f>
        <v/>
      </c>
      <c r="J611" s="339">
        <f>_xll.ciqfunctions.udf.CIQAVG("$"&amp;$A611,"IQ_LASTSALEPRICE",J$604,J$605)</f>
        <v/>
      </c>
      <c r="K611" s="339">
        <f>_xll.ciqfunctions.udf.CIQAVG("$"&amp;$A611,"IQ_LASTSALEPRICE",K$604,K$605)</f>
        <v/>
      </c>
      <c r="L611" s="339">
        <f>_xll.ciqfunctions.udf.CIQAVG("$"&amp;$A611,"IQ_LASTSALEPRICE",L$604,L$605)</f>
        <v/>
      </c>
      <c r="M611" s="339">
        <f>_xll.ciqfunctions.udf.CIQAVG("$"&amp;$A611,"IQ_LASTSALEPRICE",M$604,M$605)</f>
        <v/>
      </c>
      <c r="N611" s="339">
        <f>_xll.ciqfunctions.udf.CIQAVG("$"&amp;$A611,"IQ_LASTSALEPRICE",N$604,N$605)</f>
        <v/>
      </c>
      <c r="O611" s="339">
        <f>_xll.ciqfunctions.udf.CIQAVG("$"&amp;$A611,"IQ_LASTSALEPRICE",O$604,O$605)</f>
        <v/>
      </c>
      <c r="P611" s="339">
        <f>_xll.ciqfunctions.udf.CIQAVG("$"&amp;$A611,"IQ_LASTSALEPRICE",P$604,P$605)</f>
        <v/>
      </c>
      <c r="Q611" s="339">
        <f>_xll.ciqfunctions.udf.CIQAVG("$"&amp;$A611,"IQ_LASTSALEPRICE",Q$604,Q$605)</f>
        <v/>
      </c>
      <c r="R611" s="339">
        <f>_xll.ciqfunctions.udf.CIQAVG("$"&amp;$A611,"IQ_LASTSALEPRICE",R$604,R$605)</f>
        <v/>
      </c>
      <c r="S611" s="339">
        <f>_xll.ciqfunctions.udf.CIQAVG("$"&amp;$A611,"IQ_LASTSALEPRICE",S$604,S$605)</f>
        <v/>
      </c>
      <c r="T611" s="339">
        <f>_xll.ciqfunctions.udf.CIQAVG("$"&amp;$A611,"IQ_LASTSALEPRICE",T$604,T$605)</f>
        <v/>
      </c>
      <c r="U611" s="339">
        <f>_xll.ciqfunctions.udf.CIQAVG("$"&amp;$A611,"IQ_LASTSALEPRICE",U$604,U$605)</f>
        <v/>
      </c>
      <c r="V611" s="339">
        <f>_xll.ciqfunctions.udf.CIQAVG("$"&amp;$A611,"IQ_LASTSALEPRICE",V$604,V$605)</f>
        <v/>
      </c>
      <c r="W611" s="339">
        <f>_xll.ciqfunctions.udf.CIQAVG("$"&amp;$A611,"IQ_LASTSALEPRICE",W$604,W$605)</f>
        <v/>
      </c>
      <c r="X611" s="339">
        <f>_xll.ciqfunctions.udf.CIQAVG("$"&amp;$A611,"IQ_LASTSALEPRICE",X$604,X$605)</f>
        <v/>
      </c>
      <c r="Y611" s="339">
        <f>_xll.ciqfunctions.udf.CIQAVG("$"&amp;$A611,"IQ_LASTSALEPRICE",Y$604,Y$605)</f>
        <v/>
      </c>
      <c r="Z611" s="339">
        <f>_xll.ciqfunctions.udf.CIQAVG("$"&amp;$A611,"IQ_LASTSALEPRICE",Z$604,Z$605)</f>
        <v/>
      </c>
      <c r="AA611" s="339">
        <f>_xll.ciqfunctions.udf.CIQAVG("$"&amp;$A611,"IQ_LASTSALEPRICE",AA$604,AA$605)</f>
        <v/>
      </c>
      <c r="AB611" s="339">
        <f>_xll.ciqfunctions.udf.CIQAVG("$"&amp;$A611,"IQ_LASTSALEPRICE",AB$604,AB$605)</f>
        <v/>
      </c>
      <c r="AC611" s="339">
        <f>_xll.ciqfunctions.udf.CIQAVG("$"&amp;$A611,"IQ_LASTSALEPRICE",AC$604,AC$605)</f>
        <v/>
      </c>
      <c r="AD611" s="339">
        <f>_xll.ciqfunctions.udf.CIQAVG("$"&amp;$A611,"IQ_LASTSALEPRICE",AD$604,AD$605)</f>
        <v/>
      </c>
      <c r="AE611" s="339">
        <f>_xll.ciqfunctions.udf.CIQAVG("$"&amp;$A611,"IQ_LASTSALEPRICE",AE$604,AE$605)</f>
        <v/>
      </c>
      <c r="AF611" s="339">
        <f>_xll.ciqfunctions.udf.CIQAVG("$"&amp;$A611,"IQ_LASTSALEPRICE",AF$604,AF$605)</f>
        <v/>
      </c>
      <c r="AG611" s="339">
        <f>_xll.ciqfunctions.udf.CIQAVG("$"&amp;$A611,"IQ_LASTSALEPRICE",AG$604,AG$605)</f>
        <v/>
      </c>
      <c r="AH611" s="339">
        <f>_xll.ciqfunctions.udf.CIQAVG("$"&amp;$A611,"IQ_LASTSALEPRICE",AH$604,AH$605)</f>
        <v/>
      </c>
      <c r="AI611" s="339">
        <f>_xll.ciqfunctions.udf.CIQAVG("$"&amp;$A611,"IQ_LASTSALEPRICE",AI$604,AI$605)</f>
        <v/>
      </c>
      <c r="AJ611" s="339">
        <f>_xll.ciqfunctions.udf.CIQAVG("$"&amp;$A611,"IQ_LASTSALEPRICE",AJ$604,AJ$605)</f>
        <v/>
      </c>
      <c r="AK611" s="339">
        <f>_xll.ciqfunctions.udf.CIQAVG("$"&amp;$A611,"IQ_LASTSALEPRICE",AK$604,AK$605)</f>
        <v/>
      </c>
      <c r="AL611" s="339">
        <f>_xll.ciqfunctions.udf.CIQAVG("$"&amp;$A611,"IQ_LASTSALEPRICE",AL$604,AL$605)</f>
        <v/>
      </c>
      <c r="AM611" s="339">
        <f>_xll.ciqfunctions.udf.CIQAVG("$"&amp;$A611,"IQ_LASTSALEPRICE",AM$604,AM$605)</f>
        <v/>
      </c>
      <c r="AN611" s="339">
        <f>_xll.ciqfunctions.udf.CIQAVG("$"&amp;$A611,"IQ_LASTSALEPRICE",AN$604,AN$605)</f>
        <v/>
      </c>
      <c r="AO611" s="339">
        <f>_xll.ciqfunctions.udf.CIQAVG("$"&amp;$A611,"IQ_LASTSALEPRICE",AO$604,AO$605)</f>
        <v/>
      </c>
      <c r="AP611" s="339">
        <f>_xll.ciqfunctions.udf.CIQAVG("$"&amp;$A611,"IQ_LASTSALEPRICE",AP$604,AP$605)</f>
        <v/>
      </c>
      <c r="AQ611" s="339">
        <f>_xll.ciqfunctions.udf.CIQAVG("$"&amp;$A611,"IQ_LASTSALEPRICE",AQ$604,AQ$605)</f>
        <v/>
      </c>
      <c r="AR611" s="339">
        <f>_xll.ciqfunctions.udf.CIQAVG("$"&amp;$A611,"IQ_LASTSALEPRICE",AR$604,AR$605)</f>
        <v/>
      </c>
      <c r="AS611" s="339">
        <f>_xll.ciqfunctions.udf.CIQAVG("$"&amp;$A611,"IQ_LASTSALEPRICE",AS$604,AS$605)</f>
        <v/>
      </c>
      <c r="AT611" s="339">
        <f>_xll.ciqfunctions.udf.CIQAVG("$"&amp;$A611,"IQ_LASTSALEPRICE",AT$604,AT$605)</f>
        <v/>
      </c>
      <c r="AU611" s="339">
        <f>_xll.ciqfunctions.udf.CIQAVG("$"&amp;$A611,"IQ_LASTSALEPRICE",AU$604,AU$605)</f>
        <v/>
      </c>
      <c r="AV611" s="339">
        <f>_xll.ciqfunctions.udf.CIQAVG("$"&amp;$A611,"IQ_LASTSALEPRICE",AV$604,AV$605)</f>
        <v/>
      </c>
      <c r="AW611" s="339">
        <f>_xll.ciqfunctions.udf.CIQAVG("$"&amp;$A611,"IQ_LASTSALEPRICE",AW$604,AW$605)</f>
        <v/>
      </c>
      <c r="AX611" s="339">
        <f>_xll.ciqfunctions.udf.CIQAVG("$"&amp;$A611,"IQ_LASTSALEPRICE",AX$604,AX$605)</f>
        <v/>
      </c>
      <c r="AY611" s="339">
        <f>_xll.ciqfunctions.udf.CIQAVG("$"&amp;$A611,"IQ_LASTSALEPRICE",AY$604,AY$605)</f>
        <v/>
      </c>
      <c r="AZ611" s="339">
        <f>_xll.ciqfunctions.udf.CIQAVG("$"&amp;$A611,"IQ_LASTSALEPRICE",AZ$604,AZ$605)</f>
        <v/>
      </c>
      <c r="BA611" s="339">
        <f>_xll.ciqfunctions.udf.CIQAVG("$"&amp;$A611,"IQ_LASTSALEPRICE",BA$604,BA$605)</f>
        <v/>
      </c>
      <c r="BB611" s="339">
        <f>_xll.ciqfunctions.udf.CIQAVG("$"&amp;$A611,"IQ_LASTSALEPRICE",BB$604,BB$605)</f>
        <v/>
      </c>
      <c r="BC611" s="339">
        <f>_xll.ciqfunctions.udf.CIQAVG("$"&amp;$A611,"IQ_LASTSALEPRICE",BC$604,BC$605)</f>
        <v/>
      </c>
      <c r="BD611" s="339">
        <f>_xll.ciqfunctions.udf.CIQAVG("$"&amp;$A611,"IQ_LASTSALEPRICE",BD$604,BD$605)</f>
        <v/>
      </c>
      <c r="BE611" s="339">
        <f>_xll.ciqfunctions.udf.CIQAVG("$"&amp;$A611,"IQ_LASTSALEPRICE",BE$604,BE$605)</f>
        <v/>
      </c>
      <c r="BF611" s="339">
        <f>_xll.ciqfunctions.udf.CIQAVG("$"&amp;$A611,"IQ_LASTSALEPRICE",BF$604,BF$605)</f>
        <v/>
      </c>
      <c r="BG611" s="339">
        <f>_xll.ciqfunctions.udf.CIQAVG("$"&amp;$A611,"IQ_LASTSALEPRICE",BG$604,BG$605)</f>
        <v/>
      </c>
      <c r="BH611" s="339">
        <f>_xll.ciqfunctions.udf.CIQAVG("$"&amp;$A611,"IQ_LASTSALEPRICE",BH$604,BH$605)</f>
        <v/>
      </c>
      <c r="BI611" s="339">
        <f>_xll.ciqfunctions.udf.CIQAVG("$"&amp;$A611,"IQ_LASTSALEPRICE",BI$604,BI$605)</f>
        <v/>
      </c>
      <c r="BJ611" s="339">
        <f>_xll.ciqfunctions.udf.CIQAVG("$"&amp;$A611,"IQ_LASTSALEPRICE",BJ$604,BJ$605)</f>
        <v/>
      </c>
      <c r="BK611" s="339">
        <f>_xll.ciqfunctions.udf.CIQAVG("$"&amp;$A611,"IQ_LASTSALEPRICE",BK$604,BK$605)*($CD$2-BK$604)/(BK$605-BK$604)+_xll.ciqfunctions.udf.CIQ("$"&amp;$A611,"IQ_LASTSALEPRICE",$CD$2)*(1-($CD$2-BK$604)/(BK$605-BK$604))</f>
        <v/>
      </c>
      <c r="BQ611" s="339">
        <f>_xll.ciqfunctions.udf.CIQAVG("$"&amp;$A611,"IQ_LASTSALEPRICE",BQ$604,BQ$605)</f>
        <v/>
      </c>
      <c r="BR611" s="339">
        <f>_xll.ciqfunctions.udf.CIQAVG("$"&amp;$A611,"IQ_LASTSALEPRICE",BR$604,BR$605)</f>
        <v/>
      </c>
      <c r="BS611" s="339">
        <f>_xll.ciqfunctions.udf.CIQAVG("$"&amp;$A611,"IQ_LASTSALEPRICE",BS$604,BS$605)</f>
        <v/>
      </c>
      <c r="BT611" s="339">
        <f>_xll.ciqfunctions.udf.CIQAVG("$"&amp;$A611,"IQ_LASTSALEPRICE",BT$604,BT$605)</f>
        <v/>
      </c>
      <c r="BU611" s="339">
        <f>_xll.ciqfunctions.udf.CIQAVG("$"&amp;$A611,"IQ_LASTSALEPRICE",BU$604,BU$605)</f>
        <v/>
      </c>
      <c r="BV611" s="339">
        <f>_xll.ciqfunctions.udf.CIQAVG("$"&amp;$A611,"IQ_LASTSALEPRICE",BV$604,BV$605)</f>
        <v/>
      </c>
      <c r="BW611" s="339">
        <f>_xll.ciqfunctions.udf.CIQAVG("$"&amp;$A611,"IQ_LASTSALEPRICE",BW$604,BW$605)</f>
        <v/>
      </c>
      <c r="BX611" s="339">
        <f>_xll.ciqfunctions.udf.CIQAVG("$"&amp;$A611,"IQ_LASTSALEPRICE",BX$604,BX$605)</f>
        <v/>
      </c>
      <c r="BY611" s="339">
        <f>_xll.ciqfunctions.udf.CIQAVG("$"&amp;$A611,"IQ_LASTSALEPRICE",BY$604,BY$605)</f>
        <v/>
      </c>
      <c r="BZ611" s="339">
        <f>_xll.ciqfunctions.udf.CIQAVG("$"&amp;$A611,"IQ_LASTSALEPRICE",BZ$604,BZ$605)</f>
        <v/>
      </c>
      <c r="CA611" s="339">
        <f>_xll.ciqfunctions.udf.CIQAVG("$"&amp;$A611,"IQ_LASTSALEPRICE",CA$604,CA$605)</f>
        <v/>
      </c>
      <c r="CB611" s="339">
        <f>_xll.ciqfunctions.udf.CIQAVG("$"&amp;$A611,"IQ_LASTSALEPRICE",CB$604,CB$605)</f>
        <v/>
      </c>
      <c r="CC611" s="339">
        <f>_xll.ciqfunctions.udf.CIQAVG("$"&amp;$A611,"IQ_LASTSALEPRICE",CC$604,CC$605)</f>
        <v/>
      </c>
      <c r="CD611" s="340">
        <f>+AVERAGE(BH611:BK611)</f>
        <v/>
      </c>
    </row>
    <row r="612" customFormat="1" s="76">
      <c r="A612" s="76" t="inlineStr">
        <is>
          <t>USDINR</t>
        </is>
      </c>
      <c r="B612" t="inlineStr">
        <is>
          <t>INRUSD</t>
        </is>
      </c>
      <c r="D612" s="339">
        <f>_xll.ciqfunctions.udf.CIQAVG("$"&amp;$A612,"IQ_LASTSALEPRICE",D$604,D$605)</f>
        <v/>
      </c>
      <c r="E612" s="339">
        <f>_xll.ciqfunctions.udf.CIQAVG("$"&amp;$A612,"IQ_LASTSALEPRICE",E$604,E$605)</f>
        <v/>
      </c>
      <c r="F612" s="339">
        <f>_xll.ciqfunctions.udf.CIQAVG("$"&amp;$A612,"IQ_LASTSALEPRICE",F$604,F$605)</f>
        <v/>
      </c>
      <c r="G612" s="339">
        <f>_xll.ciqfunctions.udf.CIQAVG("$"&amp;$A612,"IQ_LASTSALEPRICE",G$604,G$605)</f>
        <v/>
      </c>
      <c r="H612" s="339">
        <f>_xll.ciqfunctions.udf.CIQAVG("$"&amp;$A612,"IQ_LASTSALEPRICE",H$604,H$605)</f>
        <v/>
      </c>
      <c r="I612" s="339">
        <f>_xll.ciqfunctions.udf.CIQAVG("$"&amp;$A612,"IQ_LASTSALEPRICE",I$604,I$605)</f>
        <v/>
      </c>
      <c r="J612" s="339">
        <f>_xll.ciqfunctions.udf.CIQAVG("$"&amp;$A612,"IQ_LASTSALEPRICE",J$604,J$605)</f>
        <v/>
      </c>
      <c r="K612" s="339">
        <f>_xll.ciqfunctions.udf.CIQAVG("$"&amp;$A612,"IQ_LASTSALEPRICE",K$604,K$605)</f>
        <v/>
      </c>
      <c r="L612" s="339">
        <f>_xll.ciqfunctions.udf.CIQAVG("$"&amp;$A612,"IQ_LASTSALEPRICE",L$604,L$605)</f>
        <v/>
      </c>
      <c r="M612" s="339">
        <f>_xll.ciqfunctions.udf.CIQAVG("$"&amp;$A612,"IQ_LASTSALEPRICE",M$604,M$605)</f>
        <v/>
      </c>
      <c r="N612" s="339">
        <f>_xll.ciqfunctions.udf.CIQAVG("$"&amp;$A612,"IQ_LASTSALEPRICE",N$604,N$605)</f>
        <v/>
      </c>
      <c r="O612" s="339">
        <f>_xll.ciqfunctions.udf.CIQAVG("$"&amp;$A612,"IQ_LASTSALEPRICE",O$604,O$605)</f>
        <v/>
      </c>
      <c r="P612" s="339">
        <f>_xll.ciqfunctions.udf.CIQAVG("$"&amp;$A612,"IQ_LASTSALEPRICE",P$604,P$605)</f>
        <v/>
      </c>
      <c r="Q612" s="339">
        <f>_xll.ciqfunctions.udf.CIQAVG("$"&amp;$A612,"IQ_LASTSALEPRICE",Q$604,Q$605)</f>
        <v/>
      </c>
      <c r="R612" s="339">
        <f>_xll.ciqfunctions.udf.CIQAVG("$"&amp;$A612,"IQ_LASTSALEPRICE",R$604,R$605)</f>
        <v/>
      </c>
      <c r="S612" s="339">
        <f>_xll.ciqfunctions.udf.CIQAVG("$"&amp;$A612,"IQ_LASTSALEPRICE",S$604,S$605)</f>
        <v/>
      </c>
      <c r="T612" s="339">
        <f>_xll.ciqfunctions.udf.CIQAVG("$"&amp;$A612,"IQ_LASTSALEPRICE",T$604,T$605)</f>
        <v/>
      </c>
      <c r="U612" s="339">
        <f>_xll.ciqfunctions.udf.CIQAVG("$"&amp;$A612,"IQ_LASTSALEPRICE",U$604,U$605)</f>
        <v/>
      </c>
      <c r="V612" s="339">
        <f>_xll.ciqfunctions.udf.CIQAVG("$"&amp;$A612,"IQ_LASTSALEPRICE",V$604,V$605)</f>
        <v/>
      </c>
      <c r="W612" s="339">
        <f>_xll.ciqfunctions.udf.CIQAVG("$"&amp;$A612,"IQ_LASTSALEPRICE",W$604,W$605)</f>
        <v/>
      </c>
      <c r="X612" s="339">
        <f>_xll.ciqfunctions.udf.CIQAVG("$"&amp;$A612,"IQ_LASTSALEPRICE",X$604,X$605)</f>
        <v/>
      </c>
      <c r="Y612" s="339">
        <f>_xll.ciqfunctions.udf.CIQAVG("$"&amp;$A612,"IQ_LASTSALEPRICE",Y$604,Y$605)</f>
        <v/>
      </c>
      <c r="Z612" s="339">
        <f>_xll.ciqfunctions.udf.CIQAVG("$"&amp;$A612,"IQ_LASTSALEPRICE",Z$604,Z$605)</f>
        <v/>
      </c>
      <c r="AA612" s="339">
        <f>_xll.ciqfunctions.udf.CIQAVG("$"&amp;$A612,"IQ_LASTSALEPRICE",AA$604,AA$605)</f>
        <v/>
      </c>
      <c r="AB612" s="339">
        <f>_xll.ciqfunctions.udf.CIQAVG("$"&amp;$A612,"IQ_LASTSALEPRICE",AB$604,AB$605)</f>
        <v/>
      </c>
      <c r="AC612" s="339">
        <f>_xll.ciqfunctions.udf.CIQAVG("$"&amp;$A612,"IQ_LASTSALEPRICE",AC$604,AC$605)</f>
        <v/>
      </c>
      <c r="AD612" s="339">
        <f>_xll.ciqfunctions.udf.CIQAVG("$"&amp;$A612,"IQ_LASTSALEPRICE",AD$604,AD$605)</f>
        <v/>
      </c>
      <c r="AE612" s="339">
        <f>_xll.ciqfunctions.udf.CIQAVG("$"&amp;$A612,"IQ_LASTSALEPRICE",AE$604,AE$605)</f>
        <v/>
      </c>
      <c r="AF612" s="339">
        <f>_xll.ciqfunctions.udf.CIQAVG("$"&amp;$A612,"IQ_LASTSALEPRICE",AF$604,AF$605)</f>
        <v/>
      </c>
      <c r="AG612" s="339">
        <f>_xll.ciqfunctions.udf.CIQAVG("$"&amp;$A612,"IQ_LASTSALEPRICE",AG$604,AG$605)</f>
        <v/>
      </c>
      <c r="AH612" s="339">
        <f>_xll.ciqfunctions.udf.CIQAVG("$"&amp;$A612,"IQ_LASTSALEPRICE",AH$604,AH$605)</f>
        <v/>
      </c>
      <c r="AI612" s="339">
        <f>_xll.ciqfunctions.udf.CIQAVG("$"&amp;$A612,"IQ_LASTSALEPRICE",AI$604,AI$605)</f>
        <v/>
      </c>
      <c r="AJ612" s="339">
        <f>_xll.ciqfunctions.udf.CIQAVG("$"&amp;$A612,"IQ_LASTSALEPRICE",AJ$604,AJ$605)</f>
        <v/>
      </c>
      <c r="AK612" s="339">
        <f>_xll.ciqfunctions.udf.CIQAVG("$"&amp;$A612,"IQ_LASTSALEPRICE",AK$604,AK$605)</f>
        <v/>
      </c>
      <c r="AL612" s="339">
        <f>_xll.ciqfunctions.udf.CIQAVG("$"&amp;$A612,"IQ_LASTSALEPRICE",AL$604,AL$605)</f>
        <v/>
      </c>
      <c r="AM612" s="339">
        <f>_xll.ciqfunctions.udf.CIQAVG("$"&amp;$A612,"IQ_LASTSALEPRICE",AM$604,AM$605)</f>
        <v/>
      </c>
      <c r="AN612" s="339">
        <f>_xll.ciqfunctions.udf.CIQAVG("$"&amp;$A612,"IQ_LASTSALEPRICE",AN$604,AN$605)</f>
        <v/>
      </c>
      <c r="AO612" s="339">
        <f>_xll.ciqfunctions.udf.CIQAVG("$"&amp;$A612,"IQ_LASTSALEPRICE",AO$604,AO$605)</f>
        <v/>
      </c>
      <c r="AP612" s="339">
        <f>_xll.ciqfunctions.udf.CIQAVG("$"&amp;$A612,"IQ_LASTSALEPRICE",AP$604,AP$605)</f>
        <v/>
      </c>
      <c r="AQ612" s="339">
        <f>_xll.ciqfunctions.udf.CIQAVG("$"&amp;$A612,"IQ_LASTSALEPRICE",AQ$604,AQ$605)</f>
        <v/>
      </c>
      <c r="AR612" s="339">
        <f>_xll.ciqfunctions.udf.CIQAVG("$"&amp;$A612,"IQ_LASTSALEPRICE",AR$604,AR$605)</f>
        <v/>
      </c>
      <c r="AS612" s="339">
        <f>_xll.ciqfunctions.udf.CIQAVG("$"&amp;$A612,"IQ_LASTSALEPRICE",AS$604,AS$605)</f>
        <v/>
      </c>
      <c r="AT612" s="339">
        <f>_xll.ciqfunctions.udf.CIQAVG("$"&amp;$A612,"IQ_LASTSALEPRICE",AT$604,AT$605)</f>
        <v/>
      </c>
      <c r="AU612" s="339">
        <f>_xll.ciqfunctions.udf.CIQAVG("$"&amp;$A612,"IQ_LASTSALEPRICE",AU$604,AU$605)</f>
        <v/>
      </c>
      <c r="AV612" s="339">
        <f>_xll.ciqfunctions.udf.CIQAVG("$"&amp;$A612,"IQ_LASTSALEPRICE",AV$604,AV$605)</f>
        <v/>
      </c>
      <c r="AW612" s="339">
        <f>_xll.ciqfunctions.udf.CIQAVG("$"&amp;$A612,"IQ_LASTSALEPRICE",AW$604,AW$605)</f>
        <v/>
      </c>
      <c r="AX612" s="339">
        <f>_xll.ciqfunctions.udf.CIQAVG("$"&amp;$A612,"IQ_LASTSALEPRICE",AX$604,AX$605)</f>
        <v/>
      </c>
      <c r="AY612" s="339">
        <f>_xll.ciqfunctions.udf.CIQAVG("$"&amp;$A612,"IQ_LASTSALEPRICE",AY$604,AY$605)</f>
        <v/>
      </c>
      <c r="AZ612" s="339">
        <f>_xll.ciqfunctions.udf.CIQAVG("$"&amp;$A612,"IQ_LASTSALEPRICE",AZ$604,AZ$605)</f>
        <v/>
      </c>
      <c r="BA612" s="339">
        <f>_xll.ciqfunctions.udf.CIQAVG("$"&amp;$A612,"IQ_LASTSALEPRICE",BA$604,BA$605)</f>
        <v/>
      </c>
      <c r="BB612" s="339">
        <f>_xll.ciqfunctions.udf.CIQAVG("$"&amp;$A612,"IQ_LASTSALEPRICE",BB$604,BB$605)</f>
        <v/>
      </c>
      <c r="BC612" s="339">
        <f>_xll.ciqfunctions.udf.CIQAVG("$"&amp;$A612,"IQ_LASTSALEPRICE",BC$604,BC$605)</f>
        <v/>
      </c>
      <c r="BD612" s="339">
        <f>_xll.ciqfunctions.udf.CIQAVG("$"&amp;$A612,"IQ_LASTSALEPRICE",BD$604,BD$605)</f>
        <v/>
      </c>
      <c r="BE612" s="339">
        <f>_xll.ciqfunctions.udf.CIQAVG("$"&amp;$A612,"IQ_LASTSALEPRICE",BE$604,BE$605)</f>
        <v/>
      </c>
      <c r="BF612" s="339">
        <f>_xll.ciqfunctions.udf.CIQAVG("$"&amp;$A612,"IQ_LASTSALEPRICE",BF$604,BF$605)</f>
        <v/>
      </c>
      <c r="BG612" s="339">
        <f>_xll.ciqfunctions.udf.CIQAVG("$"&amp;$A612,"IQ_LASTSALEPRICE",BG$604,BG$605)</f>
        <v/>
      </c>
      <c r="BH612" s="339">
        <f>_xll.ciqfunctions.udf.CIQAVG("$"&amp;$A612,"IQ_LASTSALEPRICE",BH$604,BH$605)</f>
        <v/>
      </c>
      <c r="BI612" s="339">
        <f>_xll.ciqfunctions.udf.CIQAVG("$"&amp;$A612,"IQ_LASTSALEPRICE",BI$604,BI$605)</f>
        <v/>
      </c>
      <c r="BJ612" s="339">
        <f>_xll.ciqfunctions.udf.CIQAVG("$"&amp;$A612,"IQ_LASTSALEPRICE",BJ$604,BJ$605)</f>
        <v/>
      </c>
      <c r="BK612" s="339">
        <f>_xll.ciqfunctions.udf.CIQAVG("$"&amp;$A612,"IQ_LASTSALEPRICE",BK$604,BK$605)*($CD$2-BK$604)/(BK$605-BK$604)+_xll.ciqfunctions.udf.CIQ("$"&amp;$A612,"IQ_LASTSALEPRICE",$CD$2)*(1-($CD$2-BK$604)/(BK$605-BK$604))</f>
        <v/>
      </c>
      <c r="BQ612" s="339">
        <f>_xll.ciqfunctions.udf.CIQAVG("$"&amp;$A612,"IQ_LASTSALEPRICE",BQ$604,BQ$605)</f>
        <v/>
      </c>
      <c r="BR612" s="339">
        <f>_xll.ciqfunctions.udf.CIQAVG("$"&amp;$A612,"IQ_LASTSALEPRICE",BR$604,BR$605)</f>
        <v/>
      </c>
      <c r="BS612" s="339">
        <f>_xll.ciqfunctions.udf.CIQAVG("$"&amp;$A612,"IQ_LASTSALEPRICE",BS$604,BS$605)</f>
        <v/>
      </c>
      <c r="BT612" s="339">
        <f>_xll.ciqfunctions.udf.CIQAVG("$"&amp;$A612,"IQ_LASTSALEPRICE",BT$604,BT$605)</f>
        <v/>
      </c>
      <c r="BU612" s="339">
        <f>_xll.ciqfunctions.udf.CIQAVG("$"&amp;$A612,"IQ_LASTSALEPRICE",BU$604,BU$605)</f>
        <v/>
      </c>
      <c r="BV612" s="339">
        <f>_xll.ciqfunctions.udf.CIQAVG("$"&amp;$A612,"IQ_LASTSALEPRICE",BV$604,BV$605)</f>
        <v/>
      </c>
      <c r="BW612" s="339">
        <f>_xll.ciqfunctions.udf.CIQAVG("$"&amp;$A612,"IQ_LASTSALEPRICE",BW$604,BW$605)</f>
        <v/>
      </c>
      <c r="BX612" s="339">
        <f>_xll.ciqfunctions.udf.CIQAVG("$"&amp;$A612,"IQ_LASTSALEPRICE",BX$604,BX$605)</f>
        <v/>
      </c>
      <c r="BY612" s="339">
        <f>_xll.ciqfunctions.udf.CIQAVG("$"&amp;$A612,"IQ_LASTSALEPRICE",BY$604,BY$605)</f>
        <v/>
      </c>
      <c r="BZ612" s="339">
        <f>_xll.ciqfunctions.udf.CIQAVG("$"&amp;$A612,"IQ_LASTSALEPRICE",BZ$604,BZ$605)</f>
        <v/>
      </c>
      <c r="CA612" s="339">
        <f>_xll.ciqfunctions.udf.CIQAVG("$"&amp;$A612,"IQ_LASTSALEPRICE",CA$604,CA$605)</f>
        <v/>
      </c>
      <c r="CB612" s="339">
        <f>_xll.ciqfunctions.udf.CIQAVG("$"&amp;$A612,"IQ_LASTSALEPRICE",CB$604,CB$605)</f>
        <v/>
      </c>
      <c r="CC612" s="339">
        <f>_xll.ciqfunctions.udf.CIQAVG("$"&amp;$A612,"IQ_LASTSALEPRICE",CC$604,CC$605)</f>
        <v/>
      </c>
      <c r="CD612" s="340">
        <f>+AVERAGE(BH612:BK612)</f>
        <v/>
      </c>
    </row>
    <row r="613" customFormat="1" s="76">
      <c r="A613" s="76" t="inlineStr">
        <is>
          <t>USDBRL</t>
        </is>
      </c>
      <c r="B613" t="inlineStr">
        <is>
          <t>BRLUSD</t>
        </is>
      </c>
      <c r="D613" s="339">
        <f>_xll.ciqfunctions.udf.CIQAVG("$"&amp;$A613,"IQ_LASTSALEPRICE",D$604,D$605)</f>
        <v/>
      </c>
      <c r="E613" s="339">
        <f>_xll.ciqfunctions.udf.CIQAVG("$"&amp;$A613,"IQ_LASTSALEPRICE",E$604,E$605)</f>
        <v/>
      </c>
      <c r="F613" s="339">
        <f>_xll.ciqfunctions.udf.CIQAVG("$"&amp;$A613,"IQ_LASTSALEPRICE",F$604,F$605)</f>
        <v/>
      </c>
      <c r="G613" s="339">
        <f>_xll.ciqfunctions.udf.CIQAVG("$"&amp;$A613,"IQ_LASTSALEPRICE",G$604,G$605)</f>
        <v/>
      </c>
      <c r="H613" s="339">
        <f>_xll.ciqfunctions.udf.CIQAVG("$"&amp;$A613,"IQ_LASTSALEPRICE",H$604,H$605)</f>
        <v/>
      </c>
      <c r="I613" s="339">
        <f>_xll.ciqfunctions.udf.CIQAVG("$"&amp;$A613,"IQ_LASTSALEPRICE",I$604,I$605)</f>
        <v/>
      </c>
      <c r="J613" s="339">
        <f>_xll.ciqfunctions.udf.CIQAVG("$"&amp;$A613,"IQ_LASTSALEPRICE",J$604,J$605)</f>
        <v/>
      </c>
      <c r="K613" s="339">
        <f>_xll.ciqfunctions.udf.CIQAVG("$"&amp;$A613,"IQ_LASTSALEPRICE",K$604,K$605)</f>
        <v/>
      </c>
      <c r="L613" s="339">
        <f>_xll.ciqfunctions.udf.CIQAVG("$"&amp;$A613,"IQ_LASTSALEPRICE",L$604,L$605)</f>
        <v/>
      </c>
      <c r="M613" s="339">
        <f>_xll.ciqfunctions.udf.CIQAVG("$"&amp;$A613,"IQ_LASTSALEPRICE",M$604,M$605)</f>
        <v/>
      </c>
      <c r="N613" s="339">
        <f>_xll.ciqfunctions.udf.CIQAVG("$"&amp;$A613,"IQ_LASTSALEPRICE",N$604,N$605)</f>
        <v/>
      </c>
      <c r="O613" s="339">
        <f>_xll.ciqfunctions.udf.CIQAVG("$"&amp;$A613,"IQ_LASTSALEPRICE",O$604,O$605)</f>
        <v/>
      </c>
      <c r="P613" s="339">
        <f>_xll.ciqfunctions.udf.CIQAVG("$"&amp;$A613,"IQ_LASTSALEPRICE",P$604,P$605)</f>
        <v/>
      </c>
      <c r="Q613" s="339">
        <f>_xll.ciqfunctions.udf.CIQAVG("$"&amp;$A613,"IQ_LASTSALEPRICE",Q$604,Q$605)</f>
        <v/>
      </c>
      <c r="R613" s="339">
        <f>_xll.ciqfunctions.udf.CIQAVG("$"&amp;$A613,"IQ_LASTSALEPRICE",R$604,R$605)</f>
        <v/>
      </c>
      <c r="S613" s="339">
        <f>_xll.ciqfunctions.udf.CIQAVG("$"&amp;$A613,"IQ_LASTSALEPRICE",S$604,S$605)</f>
        <v/>
      </c>
      <c r="T613" s="339">
        <f>_xll.ciqfunctions.udf.CIQAVG("$"&amp;$A613,"IQ_LASTSALEPRICE",T$604,T$605)</f>
        <v/>
      </c>
      <c r="U613" s="339">
        <f>_xll.ciqfunctions.udf.CIQAVG("$"&amp;$A613,"IQ_LASTSALEPRICE",U$604,U$605)</f>
        <v/>
      </c>
      <c r="V613" s="339">
        <f>_xll.ciqfunctions.udf.CIQAVG("$"&amp;$A613,"IQ_LASTSALEPRICE",V$604,V$605)</f>
        <v/>
      </c>
      <c r="W613" s="339">
        <f>_xll.ciqfunctions.udf.CIQAVG("$"&amp;$A613,"IQ_LASTSALEPRICE",W$604,W$605)</f>
        <v/>
      </c>
      <c r="X613" s="339">
        <f>_xll.ciqfunctions.udf.CIQAVG("$"&amp;$A613,"IQ_LASTSALEPRICE",X$604,X$605)</f>
        <v/>
      </c>
      <c r="Y613" s="339">
        <f>_xll.ciqfunctions.udf.CIQAVG("$"&amp;$A613,"IQ_LASTSALEPRICE",Y$604,Y$605)</f>
        <v/>
      </c>
      <c r="Z613" s="339">
        <f>_xll.ciqfunctions.udf.CIQAVG("$"&amp;$A613,"IQ_LASTSALEPRICE",Z$604,Z$605)</f>
        <v/>
      </c>
      <c r="AA613" s="339">
        <f>_xll.ciqfunctions.udf.CIQAVG("$"&amp;$A613,"IQ_LASTSALEPRICE",AA$604,AA$605)</f>
        <v/>
      </c>
      <c r="AB613" s="339">
        <f>_xll.ciqfunctions.udf.CIQAVG("$"&amp;$A613,"IQ_LASTSALEPRICE",AB$604,AB$605)</f>
        <v/>
      </c>
      <c r="AC613" s="339">
        <f>_xll.ciqfunctions.udf.CIQAVG("$"&amp;$A613,"IQ_LASTSALEPRICE",AC$604,AC$605)</f>
        <v/>
      </c>
      <c r="AD613" s="339">
        <f>_xll.ciqfunctions.udf.CIQAVG("$"&amp;$A613,"IQ_LASTSALEPRICE",AD$604,AD$605)</f>
        <v/>
      </c>
      <c r="AE613" s="339">
        <f>_xll.ciqfunctions.udf.CIQAVG("$"&amp;$A613,"IQ_LASTSALEPRICE",AE$604,AE$605)</f>
        <v/>
      </c>
      <c r="AF613" s="339">
        <f>_xll.ciqfunctions.udf.CIQAVG("$"&amp;$A613,"IQ_LASTSALEPRICE",AF$604,AF$605)</f>
        <v/>
      </c>
      <c r="AG613" s="339">
        <f>_xll.ciqfunctions.udf.CIQAVG("$"&amp;$A613,"IQ_LASTSALEPRICE",AG$604,AG$605)</f>
        <v/>
      </c>
      <c r="AH613" s="339">
        <f>_xll.ciqfunctions.udf.CIQAVG("$"&amp;$A613,"IQ_LASTSALEPRICE",AH$604,AH$605)</f>
        <v/>
      </c>
      <c r="AI613" s="339">
        <f>_xll.ciqfunctions.udf.CIQAVG("$"&amp;$A613,"IQ_LASTSALEPRICE",AI$604,AI$605)</f>
        <v/>
      </c>
      <c r="AJ613" s="339">
        <f>_xll.ciqfunctions.udf.CIQAVG("$"&amp;$A613,"IQ_LASTSALEPRICE",AJ$604,AJ$605)</f>
        <v/>
      </c>
      <c r="AK613" s="339">
        <f>_xll.ciqfunctions.udf.CIQAVG("$"&amp;$A613,"IQ_LASTSALEPRICE",AK$604,AK$605)</f>
        <v/>
      </c>
      <c r="AL613" s="339">
        <f>_xll.ciqfunctions.udf.CIQAVG("$"&amp;$A613,"IQ_LASTSALEPRICE",AL$604,AL$605)</f>
        <v/>
      </c>
      <c r="AM613" s="339">
        <f>_xll.ciqfunctions.udf.CIQAVG("$"&amp;$A613,"IQ_LASTSALEPRICE",AM$604,AM$605)</f>
        <v/>
      </c>
      <c r="AN613" s="339">
        <f>_xll.ciqfunctions.udf.CIQAVG("$"&amp;$A613,"IQ_LASTSALEPRICE",AN$604,AN$605)</f>
        <v/>
      </c>
      <c r="AO613" s="339">
        <f>_xll.ciqfunctions.udf.CIQAVG("$"&amp;$A613,"IQ_LASTSALEPRICE",AO$604,AO$605)</f>
        <v/>
      </c>
      <c r="AP613" s="339">
        <f>_xll.ciqfunctions.udf.CIQAVG("$"&amp;$A613,"IQ_LASTSALEPRICE",AP$604,AP$605)</f>
        <v/>
      </c>
      <c r="AQ613" s="339">
        <f>_xll.ciqfunctions.udf.CIQAVG("$"&amp;$A613,"IQ_LASTSALEPRICE",AQ$604,AQ$605)</f>
        <v/>
      </c>
      <c r="AR613" s="339">
        <f>_xll.ciqfunctions.udf.CIQAVG("$"&amp;$A613,"IQ_LASTSALEPRICE",AR$604,AR$605)</f>
        <v/>
      </c>
      <c r="AS613" s="339">
        <f>_xll.ciqfunctions.udf.CIQAVG("$"&amp;$A613,"IQ_LASTSALEPRICE",AS$604,AS$605)</f>
        <v/>
      </c>
      <c r="AT613" s="339">
        <f>_xll.ciqfunctions.udf.CIQAVG("$"&amp;$A613,"IQ_LASTSALEPRICE",AT$604,AT$605)</f>
        <v/>
      </c>
      <c r="AU613" s="339">
        <f>_xll.ciqfunctions.udf.CIQAVG("$"&amp;$A613,"IQ_LASTSALEPRICE",AU$604,AU$605)</f>
        <v/>
      </c>
      <c r="AV613" s="339">
        <f>_xll.ciqfunctions.udf.CIQAVG("$"&amp;$A613,"IQ_LASTSALEPRICE",AV$604,AV$605)</f>
        <v/>
      </c>
      <c r="AW613" s="339">
        <f>_xll.ciqfunctions.udf.CIQAVG("$"&amp;$A613,"IQ_LASTSALEPRICE",AW$604,AW$605)</f>
        <v/>
      </c>
      <c r="AX613" s="339">
        <f>_xll.ciqfunctions.udf.CIQAVG("$"&amp;$A613,"IQ_LASTSALEPRICE",AX$604,AX$605)</f>
        <v/>
      </c>
      <c r="AY613" s="339">
        <f>_xll.ciqfunctions.udf.CIQAVG("$"&amp;$A613,"IQ_LASTSALEPRICE",AY$604,AY$605)</f>
        <v/>
      </c>
      <c r="AZ613" s="339">
        <f>_xll.ciqfunctions.udf.CIQAVG("$"&amp;$A613,"IQ_LASTSALEPRICE",AZ$604,AZ$605)</f>
        <v/>
      </c>
      <c r="BA613" s="339">
        <f>_xll.ciqfunctions.udf.CIQAVG("$"&amp;$A613,"IQ_LASTSALEPRICE",BA$604,BA$605)</f>
        <v/>
      </c>
      <c r="BB613" s="339">
        <f>_xll.ciqfunctions.udf.CIQAVG("$"&amp;$A613,"IQ_LASTSALEPRICE",BB$604,BB$605)</f>
        <v/>
      </c>
      <c r="BC613" s="339">
        <f>_xll.ciqfunctions.udf.CIQAVG("$"&amp;$A613,"IQ_LASTSALEPRICE",BC$604,BC$605)</f>
        <v/>
      </c>
      <c r="BD613" s="339">
        <f>_xll.ciqfunctions.udf.CIQAVG("$"&amp;$A613,"IQ_LASTSALEPRICE",BD$604,BD$605)</f>
        <v/>
      </c>
      <c r="BE613" s="339">
        <f>_xll.ciqfunctions.udf.CIQAVG("$"&amp;$A613,"IQ_LASTSALEPRICE",BE$604,BE$605)</f>
        <v/>
      </c>
      <c r="BF613" s="339">
        <f>_xll.ciqfunctions.udf.CIQAVG("$"&amp;$A613,"IQ_LASTSALEPRICE",BF$604,BF$605)</f>
        <v/>
      </c>
      <c r="BG613" s="339">
        <f>_xll.ciqfunctions.udf.CIQAVG("$"&amp;$A613,"IQ_LASTSALEPRICE",BG$604,BG$605)</f>
        <v/>
      </c>
      <c r="BH613" s="339">
        <f>_xll.ciqfunctions.udf.CIQAVG("$"&amp;$A613,"IQ_LASTSALEPRICE",BH$604,BH$605)</f>
        <v/>
      </c>
      <c r="BI613" s="339">
        <f>_xll.ciqfunctions.udf.CIQAVG("$"&amp;$A613,"IQ_LASTSALEPRICE",BI$604,BI$605)</f>
        <v/>
      </c>
      <c r="BJ613" s="339">
        <f>_xll.ciqfunctions.udf.CIQAVG("$"&amp;$A613,"IQ_LASTSALEPRICE",BJ$604,BJ$605)</f>
        <v/>
      </c>
      <c r="BK613" s="339">
        <f>_xll.ciqfunctions.udf.CIQAVG("$"&amp;$A613,"IQ_LASTSALEPRICE",BK$604,BK$605)*($CD$2-BK$604)/(BK$605-BK$604)+_xll.ciqfunctions.udf.CIQ("$"&amp;$A613,"IQ_LASTSALEPRICE",$CD$2)*(1-($CD$2-BK$604)/(BK$605-BK$604))</f>
        <v/>
      </c>
      <c r="BQ613" s="339">
        <f>_xll.ciqfunctions.udf.CIQAVG("$"&amp;$A613,"IQ_LASTSALEPRICE",BQ$604,BQ$605)</f>
        <v/>
      </c>
      <c r="BR613" s="339">
        <f>_xll.ciqfunctions.udf.CIQAVG("$"&amp;$A613,"IQ_LASTSALEPRICE",BR$604,BR$605)</f>
        <v/>
      </c>
      <c r="BS613" s="339">
        <f>_xll.ciqfunctions.udf.CIQAVG("$"&amp;$A613,"IQ_LASTSALEPRICE",BS$604,BS$605)</f>
        <v/>
      </c>
      <c r="BT613" s="339">
        <f>_xll.ciqfunctions.udf.CIQAVG("$"&amp;$A613,"IQ_LASTSALEPRICE",BT$604,BT$605)</f>
        <v/>
      </c>
      <c r="BU613" s="339">
        <f>_xll.ciqfunctions.udf.CIQAVG("$"&amp;$A613,"IQ_LASTSALEPRICE",BU$604,BU$605)</f>
        <v/>
      </c>
      <c r="BV613" s="339">
        <f>_xll.ciqfunctions.udf.CIQAVG("$"&amp;$A613,"IQ_LASTSALEPRICE",BV$604,BV$605)</f>
        <v/>
      </c>
      <c r="BW613" s="339">
        <f>_xll.ciqfunctions.udf.CIQAVG("$"&amp;$A613,"IQ_LASTSALEPRICE",BW$604,BW$605)</f>
        <v/>
      </c>
      <c r="BX613" s="339">
        <f>_xll.ciqfunctions.udf.CIQAVG("$"&amp;$A613,"IQ_LASTSALEPRICE",BX$604,BX$605)</f>
        <v/>
      </c>
      <c r="BY613" s="339">
        <f>_xll.ciqfunctions.udf.CIQAVG("$"&amp;$A613,"IQ_LASTSALEPRICE",BY$604,BY$605)</f>
        <v/>
      </c>
      <c r="BZ613" s="339">
        <f>_xll.ciqfunctions.udf.CIQAVG("$"&amp;$A613,"IQ_LASTSALEPRICE",BZ$604,BZ$605)</f>
        <v/>
      </c>
      <c r="CA613" s="339">
        <f>_xll.ciqfunctions.udf.CIQAVG("$"&amp;$A613,"IQ_LASTSALEPRICE",CA$604,CA$605)</f>
        <v/>
      </c>
      <c r="CB613" s="339">
        <f>_xll.ciqfunctions.udf.CIQAVG("$"&amp;$A613,"IQ_LASTSALEPRICE",CB$604,CB$605)</f>
        <v/>
      </c>
      <c r="CC613" s="339">
        <f>_xll.ciqfunctions.udf.CIQAVG("$"&amp;$A613,"IQ_LASTSALEPRICE",CC$604,CC$605)</f>
        <v/>
      </c>
      <c r="CD613" s="340">
        <f>+AVERAGE(BH613:BK613)</f>
        <v/>
      </c>
    </row>
    <row r="614" customFormat="1" s="76">
      <c r="B614" s="60" t="n"/>
      <c r="D614" s="95" t="n"/>
      <c r="E614" s="95" t="n"/>
      <c r="F614" s="95" t="n"/>
      <c r="G614" s="95" t="n"/>
      <c r="H614" s="57" t="n"/>
      <c r="I614" s="57" t="n"/>
      <c r="J614" s="57" t="n"/>
      <c r="K614" s="57" t="n"/>
      <c r="L614" s="57" t="n"/>
      <c r="M614" s="57" t="n"/>
      <c r="N614" s="57" t="n"/>
      <c r="O614" s="57" t="n"/>
      <c r="P614" s="57" t="n"/>
      <c r="Q614" s="57" t="n"/>
      <c r="R614" s="57" t="n"/>
      <c r="S614" s="57" t="n"/>
      <c r="T614" s="57" t="n"/>
      <c r="U614" s="57" t="n"/>
      <c r="V614" s="57" t="n"/>
      <c r="W614" s="57" t="n"/>
      <c r="X614" s="57" t="n"/>
      <c r="Y614" s="57" t="n"/>
      <c r="Z614" s="57" t="n"/>
      <c r="AA614" s="57" t="n"/>
      <c r="AB614" s="57" t="n"/>
      <c r="AC614" s="57" t="n"/>
      <c r="AD614" s="57" t="n"/>
      <c r="AE614" s="57" t="n"/>
      <c r="AF614" s="57" t="n"/>
      <c r="AG614" s="57" t="n"/>
      <c r="AH614" s="57" t="n"/>
      <c r="AI614" s="57" t="n"/>
      <c r="AJ614" s="57" t="n"/>
      <c r="AK614" s="57" t="n"/>
      <c r="AL614" s="57" t="n"/>
      <c r="AM614" s="57" t="n"/>
      <c r="AN614" s="57" t="n"/>
      <c r="AO614" s="57" t="n"/>
      <c r="AP614" s="57" t="n"/>
      <c r="AQ614" s="57" t="n"/>
      <c r="AR614" s="57" t="n"/>
      <c r="AS614" s="57" t="n"/>
      <c r="AT614" s="57" t="n"/>
      <c r="AU614" s="57" t="n"/>
      <c r="AV614" s="57" t="n"/>
      <c r="AW614" s="57" t="n"/>
      <c r="AX614" s="57" t="n"/>
      <c r="AY614" s="57" t="n"/>
      <c r="AZ614" s="57" t="n"/>
      <c r="BA614" s="57" t="n"/>
      <c r="BB614" s="57" t="n"/>
      <c r="BC614" s="57" t="n"/>
      <c r="BD614" s="57" t="n"/>
      <c r="BE614" s="57" t="n"/>
      <c r="BF614" s="57" t="n"/>
      <c r="BG614" s="57" t="n"/>
      <c r="BH614" s="57" t="n"/>
      <c r="BI614" s="57" t="n"/>
      <c r="BJ614" s="57" t="n"/>
      <c r="BK614" s="57" t="n"/>
    </row>
    <row r="615" customFormat="1" s="76">
      <c r="B615" s="62" t="inlineStr">
        <is>
          <t>Y/Y % Change</t>
        </is>
      </c>
      <c r="D615" s="95" t="n"/>
      <c r="E615" s="95" t="n"/>
      <c r="F615" s="95" t="n"/>
      <c r="G615" s="95" t="n"/>
      <c r="H615" s="57" t="n"/>
      <c r="I615" s="57" t="n"/>
      <c r="J615" s="57" t="n"/>
      <c r="K615" s="57" t="n"/>
      <c r="L615" s="57" t="n"/>
      <c r="M615" s="57" t="n"/>
      <c r="N615" s="57" t="n"/>
      <c r="O615" s="57" t="n"/>
      <c r="P615" s="57" t="n"/>
      <c r="Q615" s="57" t="n"/>
      <c r="R615" s="57" t="n"/>
      <c r="S615" s="57" t="n"/>
      <c r="T615" s="57" t="n"/>
      <c r="U615" s="57" t="n"/>
      <c r="V615" s="57" t="n"/>
      <c r="W615" s="57" t="n"/>
      <c r="X615" s="57" t="n"/>
      <c r="Y615" s="57" t="n"/>
      <c r="Z615" s="57" t="n"/>
      <c r="AA615" s="57" t="n"/>
      <c r="AB615" s="57" t="n"/>
      <c r="AC615" s="57" t="n"/>
      <c r="AD615" s="57" t="n"/>
      <c r="AE615" s="57" t="n"/>
      <c r="AF615" s="57" t="n"/>
      <c r="AG615" s="57" t="n"/>
      <c r="AH615" s="57" t="n"/>
      <c r="AI615" s="57" t="n"/>
      <c r="AJ615" s="57" t="n"/>
      <c r="AK615" s="57" t="n"/>
      <c r="AL615" s="57" t="n"/>
      <c r="AM615" s="57" t="n"/>
      <c r="AN615" s="57" t="n"/>
      <c r="AO615" s="57" t="n"/>
      <c r="AP615" s="57" t="n"/>
      <c r="AQ615" s="57" t="n"/>
      <c r="AR615" s="57" t="n"/>
      <c r="AS615" s="57" t="n"/>
      <c r="AT615" s="57" t="n"/>
      <c r="AU615" s="57" t="n"/>
      <c r="AV615" s="57" t="n"/>
      <c r="AW615" s="57" t="n"/>
      <c r="AX615" s="57" t="n"/>
      <c r="AY615" s="57" t="n"/>
      <c r="AZ615" s="57" t="n"/>
      <c r="BA615" s="57" t="n"/>
      <c r="BB615" s="57" t="n"/>
      <c r="BC615" s="57" t="n"/>
      <c r="BD615" s="57" t="n"/>
      <c r="BE615" s="57" t="n"/>
      <c r="BF615" s="57" t="n"/>
      <c r="BG615" s="57" t="n"/>
      <c r="BH615" s="57" t="n"/>
      <c r="BI615" s="57" t="n"/>
      <c r="BJ615" s="57" t="n"/>
      <c r="BK615" s="57" t="n"/>
    </row>
    <row r="616" customFormat="1" s="76">
      <c r="B616" s="60" t="inlineStr">
        <is>
          <t>GBPUSD</t>
        </is>
      </c>
      <c r="C616" s="304" t="n"/>
      <c r="D616" s="304" t="n"/>
      <c r="E616" s="304" t="n"/>
      <c r="F616" s="304" t="n"/>
      <c r="G616" s="304" t="n"/>
      <c r="H616" s="304">
        <f>+H608/D608-1</f>
        <v/>
      </c>
      <c r="I616" s="304">
        <f>+I608/E608-1</f>
        <v/>
      </c>
      <c r="J616" s="304">
        <f>+J608/F608-1</f>
        <v/>
      </c>
      <c r="K616" s="304">
        <f>+K608/G608-1</f>
        <v/>
      </c>
      <c r="L616" s="304">
        <f>+L608/H608-1</f>
        <v/>
      </c>
      <c r="M616" s="304">
        <f>+M608/I608-1</f>
        <v/>
      </c>
      <c r="N616" s="304">
        <f>+N608/J608-1</f>
        <v/>
      </c>
      <c r="O616" s="304">
        <f>+O608/K608-1</f>
        <v/>
      </c>
      <c r="P616" s="304">
        <f>+P608/L608-1</f>
        <v/>
      </c>
      <c r="Q616" s="304">
        <f>+Q608/M608-1</f>
        <v/>
      </c>
      <c r="R616" s="304">
        <f>+R608/N608-1</f>
        <v/>
      </c>
      <c r="S616" s="304">
        <f>+S608/O608-1</f>
        <v/>
      </c>
      <c r="T616" s="304">
        <f>+T608/P608-1</f>
        <v/>
      </c>
      <c r="U616" s="304">
        <f>+U608/Q608-1</f>
        <v/>
      </c>
      <c r="V616" s="304">
        <f>+V608/R608-1</f>
        <v/>
      </c>
      <c r="W616" s="304">
        <f>+W608/S608-1</f>
        <v/>
      </c>
      <c r="X616" s="304">
        <f>+X608/T608-1</f>
        <v/>
      </c>
      <c r="Y616" s="304">
        <f>+Y608/U608-1</f>
        <v/>
      </c>
      <c r="Z616" s="304">
        <f>+Z608/V608-1</f>
        <v/>
      </c>
      <c r="AA616" s="304">
        <f>+AA608/W608-1</f>
        <v/>
      </c>
      <c r="AB616" s="304">
        <f>+AB608/X608-1</f>
        <v/>
      </c>
      <c r="AC616" s="304">
        <f>+AC608/Y608-1</f>
        <v/>
      </c>
      <c r="AD616" s="304">
        <f>+AD608/Z608-1</f>
        <v/>
      </c>
      <c r="AE616" s="304">
        <f>+AE608/AA608-1</f>
        <v/>
      </c>
      <c r="AF616" s="304">
        <f>+AF608/AB608-1</f>
        <v/>
      </c>
      <c r="AG616" s="304">
        <f>+AG608/AC608-1</f>
        <v/>
      </c>
      <c r="AH616" s="304">
        <f>+AH608/AD608-1</f>
        <v/>
      </c>
      <c r="AI616" s="304">
        <f>+AI608/AE608-1</f>
        <v/>
      </c>
      <c r="AJ616" s="304">
        <f>+AJ608/AF608-1</f>
        <v/>
      </c>
      <c r="AK616" s="304">
        <f>+AK608/AG608-1</f>
        <v/>
      </c>
      <c r="AL616" s="304">
        <f>+AL608/AH608-1</f>
        <v/>
      </c>
      <c r="AM616" s="304">
        <f>+AM608/AI608-1</f>
        <v/>
      </c>
      <c r="AN616" s="304">
        <f>+AN608/AJ608-1</f>
        <v/>
      </c>
      <c r="AO616" s="304">
        <f>+AO608/AK608-1</f>
        <v/>
      </c>
      <c r="AP616" s="304">
        <f>+AP608/AL608-1</f>
        <v/>
      </c>
      <c r="AQ616" s="304">
        <f>+AQ608/AM608-1</f>
        <v/>
      </c>
      <c r="AR616" s="304">
        <f>+AR608/AN608-1</f>
        <v/>
      </c>
      <c r="AS616" s="304">
        <f>+AS608/AO608-1</f>
        <v/>
      </c>
      <c r="AT616" s="304">
        <f>+AT608/AP608-1</f>
        <v/>
      </c>
      <c r="AU616" s="304">
        <f>+AU608/AQ608-1</f>
        <v/>
      </c>
      <c r="AV616" s="304">
        <f>+AV608/AR608-1</f>
        <v/>
      </c>
      <c r="AW616" s="304">
        <f>+AW608/AS608-1</f>
        <v/>
      </c>
      <c r="AX616" s="304">
        <f>+AX608/AT608-1</f>
        <v/>
      </c>
      <c r="AY616" s="304">
        <f>+AY608/AU608-1</f>
        <v/>
      </c>
      <c r="AZ616" s="304">
        <f>+AZ608/AV608-1</f>
        <v/>
      </c>
      <c r="BA616" s="304">
        <f>+BA608/AW608-1</f>
        <v/>
      </c>
      <c r="BB616" s="304">
        <f>+BB608/AX608-1</f>
        <v/>
      </c>
      <c r="BC616" s="304">
        <f>+BC608/AY608-1</f>
        <v/>
      </c>
      <c r="BD616" s="304">
        <f>+BD608/AZ608-1</f>
        <v/>
      </c>
      <c r="BE616" s="304">
        <f>+BE608/BA608-1</f>
        <v/>
      </c>
      <c r="BF616" s="304">
        <f>+BF608/BB608-1</f>
        <v/>
      </c>
      <c r="BG616" s="304">
        <f>+BG608/BC608-1</f>
        <v/>
      </c>
      <c r="BH616" s="304">
        <f>+BH608/BD608-1</f>
        <v/>
      </c>
      <c r="BI616" s="304">
        <f>+BI608/BE608-1</f>
        <v/>
      </c>
      <c r="BJ616" s="304">
        <f>+BJ608/BF608-1</f>
        <v/>
      </c>
      <c r="BK616" s="304">
        <f>+BK608/BG608-1</f>
        <v/>
      </c>
      <c r="BL616" s="304" t="n"/>
      <c r="BM616" s="304" t="n"/>
      <c r="BN616" s="304" t="n"/>
      <c r="BO616" s="304" t="n"/>
      <c r="BP616" s="304" t="n"/>
      <c r="BQ616" s="304" t="n"/>
      <c r="BR616" s="304">
        <f>+BR608/BQ608-1</f>
        <v/>
      </c>
      <c r="BS616" s="304">
        <f>+BS608/BR608-1</f>
        <v/>
      </c>
      <c r="BT616" s="304">
        <f>+BT608/BS608-1</f>
        <v/>
      </c>
      <c r="BU616" s="304">
        <f>+BU608/BT608-1</f>
        <v/>
      </c>
      <c r="BV616" s="304">
        <f>+BV608/BU608-1</f>
        <v/>
      </c>
      <c r="BW616" s="304">
        <f>+BW608/BV608-1</f>
        <v/>
      </c>
      <c r="BX616" s="304">
        <f>+BX608/BW608-1</f>
        <v/>
      </c>
      <c r="BY616" s="304">
        <f>+BY608/BX608-1</f>
        <v/>
      </c>
      <c r="BZ616" s="304">
        <f>+BZ608/BY608-1</f>
        <v/>
      </c>
      <c r="CA616" s="304">
        <f>+CA608/BZ608-1</f>
        <v/>
      </c>
      <c r="CB616" s="304">
        <f>+CB608/CA608-1</f>
        <v/>
      </c>
      <c r="CC616" s="304">
        <f>+CC608/CB608-1</f>
        <v/>
      </c>
      <c r="CD616" s="304">
        <f>+CD608/CC608-1</f>
        <v/>
      </c>
    </row>
    <row r="617" customFormat="1" s="76">
      <c r="B617" s="60" t="inlineStr">
        <is>
          <t>EURUSD</t>
        </is>
      </c>
      <c r="C617" s="304" t="n"/>
      <c r="D617" s="304" t="n"/>
      <c r="E617" s="304" t="n"/>
      <c r="F617" s="304" t="n"/>
      <c r="G617" s="304" t="n"/>
      <c r="H617" s="304">
        <f>+H609/D609-1</f>
        <v/>
      </c>
      <c r="I617" s="304">
        <f>+I609/E609-1</f>
        <v/>
      </c>
      <c r="J617" s="304">
        <f>+J609/F609-1</f>
        <v/>
      </c>
      <c r="K617" s="304">
        <f>+K609/G609-1</f>
        <v/>
      </c>
      <c r="L617" s="304">
        <f>+L609/H609-1</f>
        <v/>
      </c>
      <c r="M617" s="304">
        <f>+M609/I609-1</f>
        <v/>
      </c>
      <c r="N617" s="304">
        <f>+N609/J609-1</f>
        <v/>
      </c>
      <c r="O617" s="304">
        <f>+O609/K609-1</f>
        <v/>
      </c>
      <c r="P617" s="304">
        <f>+P609/L609-1</f>
        <v/>
      </c>
      <c r="Q617" s="304">
        <f>+Q609/M609-1</f>
        <v/>
      </c>
      <c r="R617" s="304">
        <f>+R609/N609-1</f>
        <v/>
      </c>
      <c r="S617" s="304">
        <f>+S609/O609-1</f>
        <v/>
      </c>
      <c r="T617" s="304">
        <f>+T609/P609-1</f>
        <v/>
      </c>
      <c r="U617" s="304">
        <f>+U609/Q609-1</f>
        <v/>
      </c>
      <c r="V617" s="304">
        <f>+V609/R609-1</f>
        <v/>
      </c>
      <c r="W617" s="304">
        <f>+W609/S609-1</f>
        <v/>
      </c>
      <c r="X617" s="304">
        <f>+X609/T609-1</f>
        <v/>
      </c>
      <c r="Y617" s="304">
        <f>+Y609/U609-1</f>
        <v/>
      </c>
      <c r="Z617" s="304">
        <f>+Z609/V609-1</f>
        <v/>
      </c>
      <c r="AA617" s="304">
        <f>+AA609/W609-1</f>
        <v/>
      </c>
      <c r="AB617" s="304">
        <f>+AB609/X609-1</f>
        <v/>
      </c>
      <c r="AC617" s="304">
        <f>+AC609/Y609-1</f>
        <v/>
      </c>
      <c r="AD617" s="304">
        <f>+AD609/Z609-1</f>
        <v/>
      </c>
      <c r="AE617" s="304">
        <f>+AE609/AA609-1</f>
        <v/>
      </c>
      <c r="AF617" s="304">
        <f>+AF609/AB609-1</f>
        <v/>
      </c>
      <c r="AG617" s="304">
        <f>+AG609/AC609-1</f>
        <v/>
      </c>
      <c r="AH617" s="304">
        <f>+AH609/AD609-1</f>
        <v/>
      </c>
      <c r="AI617" s="304">
        <f>+AI609/AE609-1</f>
        <v/>
      </c>
      <c r="AJ617" s="304">
        <f>+AJ609/AF609-1</f>
        <v/>
      </c>
      <c r="AK617" s="304">
        <f>+AK609/AG609-1</f>
        <v/>
      </c>
      <c r="AL617" s="304">
        <f>+AL609/AH609-1</f>
        <v/>
      </c>
      <c r="AM617" s="304">
        <f>+AM609/AI609-1</f>
        <v/>
      </c>
      <c r="AN617" s="304">
        <f>+AN609/AJ609-1</f>
        <v/>
      </c>
      <c r="AO617" s="304">
        <f>+AO609/AK609-1</f>
        <v/>
      </c>
      <c r="AP617" s="304">
        <f>+AP609/AL609-1</f>
        <v/>
      </c>
      <c r="AQ617" s="304">
        <f>+AQ609/AM609-1</f>
        <v/>
      </c>
      <c r="AR617" s="304">
        <f>+AR609/AN609-1</f>
        <v/>
      </c>
      <c r="AS617" s="304">
        <f>+AS609/AO609-1</f>
        <v/>
      </c>
      <c r="AT617" s="304">
        <f>+AT609/AP609-1</f>
        <v/>
      </c>
      <c r="AU617" s="304">
        <f>+AU609/AQ609-1</f>
        <v/>
      </c>
      <c r="AV617" s="304">
        <f>+AV609/AR609-1</f>
        <v/>
      </c>
      <c r="AW617" s="304">
        <f>+AW609/AS609-1</f>
        <v/>
      </c>
      <c r="AX617" s="304">
        <f>+AX609/AT609-1</f>
        <v/>
      </c>
      <c r="AY617" s="304">
        <f>+AY609/AU609-1</f>
        <v/>
      </c>
      <c r="AZ617" s="304">
        <f>+AZ609/AV609-1</f>
        <v/>
      </c>
      <c r="BA617" s="304">
        <f>+BA609/AW609-1</f>
        <v/>
      </c>
      <c r="BB617" s="304">
        <f>+BB609/AX609-1</f>
        <v/>
      </c>
      <c r="BC617" s="304">
        <f>+BC609/AY609-1</f>
        <v/>
      </c>
      <c r="BD617" s="304">
        <f>+BD609/AZ609-1</f>
        <v/>
      </c>
      <c r="BE617" s="304">
        <f>+BE609/BA609-1</f>
        <v/>
      </c>
      <c r="BF617" s="304">
        <f>+BF609/BB609-1</f>
        <v/>
      </c>
      <c r="BG617" s="304">
        <f>+BG609/BC609-1</f>
        <v/>
      </c>
      <c r="BH617" s="304">
        <f>+BH609/BD609-1</f>
        <v/>
      </c>
      <c r="BI617" s="304">
        <f>+BI609/BE609-1</f>
        <v/>
      </c>
      <c r="BJ617" s="304">
        <f>+BJ609/BF609-1</f>
        <v/>
      </c>
      <c r="BK617" s="304">
        <f>+BK609/BG609-1</f>
        <v/>
      </c>
      <c r="BL617" s="304" t="n"/>
      <c r="BM617" s="304" t="n"/>
      <c r="BN617" s="304" t="n"/>
      <c r="BO617" s="304" t="n"/>
      <c r="BP617" s="304" t="n"/>
      <c r="BQ617" s="304" t="n"/>
      <c r="BR617" s="304">
        <f>+BR609/BQ609-1</f>
        <v/>
      </c>
      <c r="BS617" s="304">
        <f>+BS609/BR609-1</f>
        <v/>
      </c>
      <c r="BT617" s="304">
        <f>+BT609/BS609-1</f>
        <v/>
      </c>
      <c r="BU617" s="304">
        <f>+BU609/BT609-1</f>
        <v/>
      </c>
      <c r="BV617" s="304">
        <f>+BV609/BU609-1</f>
        <v/>
      </c>
      <c r="BW617" s="304">
        <f>+BW609/BV609-1</f>
        <v/>
      </c>
      <c r="BX617" s="304">
        <f>+BX609/BW609-1</f>
        <v/>
      </c>
      <c r="BY617" s="304">
        <f>+BY609/BX609-1</f>
        <v/>
      </c>
      <c r="BZ617" s="304">
        <f>+BZ609/BY609-1</f>
        <v/>
      </c>
      <c r="CA617" s="304">
        <f>+CA609/BZ609-1</f>
        <v/>
      </c>
      <c r="CB617" s="304">
        <f>+CB609/CA609-1</f>
        <v/>
      </c>
      <c r="CC617" s="304">
        <f>+CC609/CB609-1</f>
        <v/>
      </c>
      <c r="CD617" s="304">
        <f>+CD609/CC609-1</f>
        <v/>
      </c>
    </row>
    <row r="618" customFormat="1" s="76">
      <c r="B618" s="60" t="inlineStr">
        <is>
          <t>JPYUSD</t>
        </is>
      </c>
      <c r="C618" s="304" t="n"/>
      <c r="D618" s="304" t="n"/>
      <c r="E618" s="304" t="n"/>
      <c r="F618" s="304" t="n"/>
      <c r="G618" s="304" t="n"/>
      <c r="H618" s="304">
        <f>+H610/D610-1</f>
        <v/>
      </c>
      <c r="I618" s="304">
        <f>+I610/E610-1</f>
        <v/>
      </c>
      <c r="J618" s="304">
        <f>+J610/F610-1</f>
        <v/>
      </c>
      <c r="K618" s="304">
        <f>+K610/G610-1</f>
        <v/>
      </c>
      <c r="L618" s="304">
        <f>+L610/H610-1</f>
        <v/>
      </c>
      <c r="M618" s="304">
        <f>+M610/I610-1</f>
        <v/>
      </c>
      <c r="N618" s="304">
        <f>+N610/J610-1</f>
        <v/>
      </c>
      <c r="O618" s="304">
        <f>+O610/K610-1</f>
        <v/>
      </c>
      <c r="P618" s="304">
        <f>+P610/L610-1</f>
        <v/>
      </c>
      <c r="Q618" s="304">
        <f>+Q610/M610-1</f>
        <v/>
      </c>
      <c r="R618" s="304">
        <f>+R610/N610-1</f>
        <v/>
      </c>
      <c r="S618" s="304">
        <f>+S610/O610-1</f>
        <v/>
      </c>
      <c r="T618" s="304">
        <f>+T610/P610-1</f>
        <v/>
      </c>
      <c r="U618" s="304">
        <f>+U610/Q610-1</f>
        <v/>
      </c>
      <c r="V618" s="304">
        <f>+V610/R610-1</f>
        <v/>
      </c>
      <c r="W618" s="304">
        <f>+W610/S610-1</f>
        <v/>
      </c>
      <c r="X618" s="304">
        <f>+X610/T610-1</f>
        <v/>
      </c>
      <c r="Y618" s="304">
        <f>+Y610/U610-1</f>
        <v/>
      </c>
      <c r="Z618" s="304">
        <f>+Z610/V610-1</f>
        <v/>
      </c>
      <c r="AA618" s="304">
        <f>+AA610/W610-1</f>
        <v/>
      </c>
      <c r="AB618" s="304">
        <f>+AB610/X610-1</f>
        <v/>
      </c>
      <c r="AC618" s="304">
        <f>+AC610/Y610-1</f>
        <v/>
      </c>
      <c r="AD618" s="304">
        <f>+AD610/Z610-1</f>
        <v/>
      </c>
      <c r="AE618" s="304">
        <f>+AE610/AA610-1</f>
        <v/>
      </c>
      <c r="AF618" s="304">
        <f>+AF610/AB610-1</f>
        <v/>
      </c>
      <c r="AG618" s="304">
        <f>+AG610/AC610-1</f>
        <v/>
      </c>
      <c r="AH618" s="304">
        <f>+AH610/AD610-1</f>
        <v/>
      </c>
      <c r="AI618" s="304">
        <f>+AI610/AE610-1</f>
        <v/>
      </c>
      <c r="AJ618" s="304">
        <f>+AJ610/AF610-1</f>
        <v/>
      </c>
      <c r="AK618" s="304">
        <f>+AK610/AG610-1</f>
        <v/>
      </c>
      <c r="AL618" s="304">
        <f>+AL610/AH610-1</f>
        <v/>
      </c>
      <c r="AM618" s="304">
        <f>+AM610/AI610-1</f>
        <v/>
      </c>
      <c r="AN618" s="304">
        <f>+AN610/AJ610-1</f>
        <v/>
      </c>
      <c r="AO618" s="304">
        <f>+AO610/AK610-1</f>
        <v/>
      </c>
      <c r="AP618" s="304">
        <f>+AP610/AL610-1</f>
        <v/>
      </c>
      <c r="AQ618" s="304">
        <f>+AQ610/AM610-1</f>
        <v/>
      </c>
      <c r="AR618" s="304">
        <f>+AR610/AN610-1</f>
        <v/>
      </c>
      <c r="AS618" s="304">
        <f>+AS610/AO610-1</f>
        <v/>
      </c>
      <c r="AT618" s="304">
        <f>+AT610/AP610-1</f>
        <v/>
      </c>
      <c r="AU618" s="304">
        <f>+AU610/AQ610-1</f>
        <v/>
      </c>
      <c r="AV618" s="304">
        <f>+AV610/AR610-1</f>
        <v/>
      </c>
      <c r="AW618" s="304">
        <f>+AW610/AS610-1</f>
        <v/>
      </c>
      <c r="AX618" s="304">
        <f>+AX610/AT610-1</f>
        <v/>
      </c>
      <c r="AY618" s="304">
        <f>+AY610/AU610-1</f>
        <v/>
      </c>
      <c r="AZ618" s="304">
        <f>+AZ610/AV610-1</f>
        <v/>
      </c>
      <c r="BA618" s="304">
        <f>+BA610/AW610-1</f>
        <v/>
      </c>
      <c r="BB618" s="304">
        <f>+BB610/AX610-1</f>
        <v/>
      </c>
      <c r="BC618" s="304">
        <f>+BC610/AY610-1</f>
        <v/>
      </c>
      <c r="BD618" s="304">
        <f>+BD610/AZ610-1</f>
        <v/>
      </c>
      <c r="BE618" s="304">
        <f>+BE610/BA610-1</f>
        <v/>
      </c>
      <c r="BF618" s="304">
        <f>+BF610/BB610-1</f>
        <v/>
      </c>
      <c r="BG618" s="304">
        <f>+BG610/BC610-1</f>
        <v/>
      </c>
      <c r="BH618" s="304">
        <f>+BH610/BD610-1</f>
        <v/>
      </c>
      <c r="BI618" s="304">
        <f>+BI610/BE610-1</f>
        <v/>
      </c>
      <c r="BJ618" s="304">
        <f>+BJ610/BF610-1</f>
        <v/>
      </c>
      <c r="BK618" s="304">
        <f>+BK610/BG610-1</f>
        <v/>
      </c>
      <c r="BL618" s="304" t="n"/>
      <c r="BM618" s="304" t="n"/>
      <c r="BN618" s="304" t="n"/>
      <c r="BO618" s="304" t="n"/>
      <c r="BP618" s="304" t="n"/>
      <c r="BQ618" s="304" t="n"/>
      <c r="BR618" s="304">
        <f>+BR610/BQ610-1</f>
        <v/>
      </c>
      <c r="BS618" s="304">
        <f>+BS610/BR610-1</f>
        <v/>
      </c>
      <c r="BT618" s="304">
        <f>+BT610/BS610-1</f>
        <v/>
      </c>
      <c r="BU618" s="304">
        <f>+BU610/BT610-1</f>
        <v/>
      </c>
      <c r="BV618" s="304">
        <f>+BV610/BU610-1</f>
        <v/>
      </c>
      <c r="BW618" s="304">
        <f>+BW610/BV610-1</f>
        <v/>
      </c>
      <c r="BX618" s="304">
        <f>+BX610/BW610-1</f>
        <v/>
      </c>
      <c r="BY618" s="304">
        <f>+BY610/BX610-1</f>
        <v/>
      </c>
      <c r="BZ618" s="304">
        <f>+BZ610/BY610-1</f>
        <v/>
      </c>
      <c r="CA618" s="304">
        <f>+CA610/BZ610-1</f>
        <v/>
      </c>
      <c r="CB618" s="304">
        <f>+CB610/CA610-1</f>
        <v/>
      </c>
      <c r="CC618" s="304">
        <f>+CC610/CB610-1</f>
        <v/>
      </c>
      <c r="CD618" s="304">
        <f>+CD610/CC610-1</f>
        <v/>
      </c>
    </row>
    <row r="619" customFormat="1" s="76">
      <c r="B619" s="60" t="inlineStr">
        <is>
          <t>AUDUSD</t>
        </is>
      </c>
      <c r="C619" s="304" t="n"/>
      <c r="D619" s="304" t="n"/>
      <c r="E619" s="304" t="n"/>
      <c r="F619" s="304" t="n"/>
      <c r="G619" s="304" t="n"/>
      <c r="H619" s="304">
        <f>+H611/D611-1</f>
        <v/>
      </c>
      <c r="I619" s="304">
        <f>+I611/E611-1</f>
        <v/>
      </c>
      <c r="J619" s="304">
        <f>+J611/F611-1</f>
        <v/>
      </c>
      <c r="K619" s="304">
        <f>+K611/G611-1</f>
        <v/>
      </c>
      <c r="L619" s="304">
        <f>+L611/H611-1</f>
        <v/>
      </c>
      <c r="M619" s="304">
        <f>+M611/I611-1</f>
        <v/>
      </c>
      <c r="N619" s="304">
        <f>+N611/J611-1</f>
        <v/>
      </c>
      <c r="O619" s="304">
        <f>+O611/K611-1</f>
        <v/>
      </c>
      <c r="P619" s="304">
        <f>+P611/L611-1</f>
        <v/>
      </c>
      <c r="Q619" s="304">
        <f>+Q611/M611-1</f>
        <v/>
      </c>
      <c r="R619" s="304">
        <f>+R611/N611-1</f>
        <v/>
      </c>
      <c r="S619" s="304">
        <f>+S611/O611-1</f>
        <v/>
      </c>
      <c r="T619" s="304">
        <f>+T611/P611-1</f>
        <v/>
      </c>
      <c r="U619" s="304">
        <f>+U611/Q611-1</f>
        <v/>
      </c>
      <c r="V619" s="304">
        <f>+V611/R611-1</f>
        <v/>
      </c>
      <c r="W619" s="304">
        <f>+W611/S611-1</f>
        <v/>
      </c>
      <c r="X619" s="304">
        <f>+X611/T611-1</f>
        <v/>
      </c>
      <c r="Y619" s="304">
        <f>+Y611/U611-1</f>
        <v/>
      </c>
      <c r="Z619" s="304">
        <f>+Z611/V611-1</f>
        <v/>
      </c>
      <c r="AA619" s="304">
        <f>+AA611/W611-1</f>
        <v/>
      </c>
      <c r="AB619" s="304">
        <f>+AB611/X611-1</f>
        <v/>
      </c>
      <c r="AC619" s="304">
        <f>+AC611/Y611-1</f>
        <v/>
      </c>
      <c r="AD619" s="304">
        <f>+AD611/Z611-1</f>
        <v/>
      </c>
      <c r="AE619" s="304">
        <f>+AE611/AA611-1</f>
        <v/>
      </c>
      <c r="AF619" s="304">
        <f>+AF611/AB611-1</f>
        <v/>
      </c>
      <c r="AG619" s="304">
        <f>+AG611/AC611-1</f>
        <v/>
      </c>
      <c r="AH619" s="304">
        <f>+AH611/AD611-1</f>
        <v/>
      </c>
      <c r="AI619" s="304">
        <f>+AI611/AE611-1</f>
        <v/>
      </c>
      <c r="AJ619" s="304">
        <f>+AJ611/AF611-1</f>
        <v/>
      </c>
      <c r="AK619" s="304">
        <f>+AK611/AG611-1</f>
        <v/>
      </c>
      <c r="AL619" s="304">
        <f>+AL611/AH611-1</f>
        <v/>
      </c>
      <c r="AM619" s="304">
        <f>+AM611/AI611-1</f>
        <v/>
      </c>
      <c r="AN619" s="304">
        <f>+AN611/AJ611-1</f>
        <v/>
      </c>
      <c r="AO619" s="304">
        <f>+AO611/AK611-1</f>
        <v/>
      </c>
      <c r="AP619" s="304">
        <f>+AP611/AL611-1</f>
        <v/>
      </c>
      <c r="AQ619" s="304">
        <f>+AQ611/AM611-1</f>
        <v/>
      </c>
      <c r="AR619" s="304">
        <f>+AR611/AN611-1</f>
        <v/>
      </c>
      <c r="AS619" s="304">
        <f>+AS611/AO611-1</f>
        <v/>
      </c>
      <c r="AT619" s="304">
        <f>+AT611/AP611-1</f>
        <v/>
      </c>
      <c r="AU619" s="304">
        <f>+AU611/AQ611-1</f>
        <v/>
      </c>
      <c r="AV619" s="304">
        <f>+AV611/AR611-1</f>
        <v/>
      </c>
      <c r="AW619" s="304">
        <f>+AW611/AS611-1</f>
        <v/>
      </c>
      <c r="AX619" s="304">
        <f>+AX611/AT611-1</f>
        <v/>
      </c>
      <c r="AY619" s="304">
        <f>+AY611/AU611-1</f>
        <v/>
      </c>
      <c r="AZ619" s="304">
        <f>+AZ611/AV611-1</f>
        <v/>
      </c>
      <c r="BA619" s="304">
        <f>+BA611/AW611-1</f>
        <v/>
      </c>
      <c r="BB619" s="304">
        <f>+BB611/AX611-1</f>
        <v/>
      </c>
      <c r="BC619" s="304">
        <f>+BC611/AY611-1</f>
        <v/>
      </c>
      <c r="BD619" s="304">
        <f>+BD611/AZ611-1</f>
        <v/>
      </c>
      <c r="BE619" s="304">
        <f>+BE611/BA611-1</f>
        <v/>
      </c>
      <c r="BF619" s="304">
        <f>+BF611/BB611-1</f>
        <v/>
      </c>
      <c r="BG619" s="304">
        <f>+BG611/BC611-1</f>
        <v/>
      </c>
      <c r="BH619" s="304">
        <f>+BH611/BD611-1</f>
        <v/>
      </c>
      <c r="BI619" s="304">
        <f>+BI611/BE611-1</f>
        <v/>
      </c>
      <c r="BJ619" s="304">
        <f>+BJ611/BF611-1</f>
        <v/>
      </c>
      <c r="BK619" s="304">
        <f>+BK611/BG611-1</f>
        <v/>
      </c>
      <c r="BL619" s="304" t="n"/>
      <c r="BM619" s="304" t="n"/>
      <c r="BN619" s="304" t="n"/>
      <c r="BO619" s="304" t="n"/>
      <c r="BP619" s="304" t="n"/>
      <c r="BQ619" s="304" t="n"/>
      <c r="BR619" s="304">
        <f>+BR611/BQ611-1</f>
        <v/>
      </c>
      <c r="BS619" s="304">
        <f>+BS611/BR611-1</f>
        <v/>
      </c>
      <c r="BT619" s="304">
        <f>+BT611/BS611-1</f>
        <v/>
      </c>
      <c r="BU619" s="304">
        <f>+BU611/BT611-1</f>
        <v/>
      </c>
      <c r="BV619" s="304">
        <f>+BV611/BU611-1</f>
        <v/>
      </c>
      <c r="BW619" s="304">
        <f>+BW611/BV611-1</f>
        <v/>
      </c>
      <c r="BX619" s="304">
        <f>+BX611/BW611-1</f>
        <v/>
      </c>
      <c r="BY619" s="304">
        <f>+BY611/BX611-1</f>
        <v/>
      </c>
      <c r="BZ619" s="304">
        <f>+BZ611/BY611-1</f>
        <v/>
      </c>
      <c r="CA619" s="304">
        <f>+CA611/BZ611-1</f>
        <v/>
      </c>
      <c r="CB619" s="304">
        <f>+CB611/CA611-1</f>
        <v/>
      </c>
      <c r="CC619" s="304">
        <f>+CC611/CB611-1</f>
        <v/>
      </c>
      <c r="CD619" s="304">
        <f>+CD611/CC611-1</f>
        <v/>
      </c>
    </row>
    <row r="620" customFormat="1" s="76">
      <c r="B620" s="60" t="inlineStr">
        <is>
          <t>INRUSD</t>
        </is>
      </c>
      <c r="C620" s="304" t="n"/>
      <c r="D620" s="304" t="n"/>
      <c r="E620" s="304" t="n"/>
      <c r="F620" s="304" t="n"/>
      <c r="G620" s="304" t="n"/>
      <c r="H620" s="304">
        <f>+H612/D612-1</f>
        <v/>
      </c>
      <c r="I620" s="304">
        <f>+I612/E612-1</f>
        <v/>
      </c>
      <c r="J620" s="304">
        <f>+J612/F612-1</f>
        <v/>
      </c>
      <c r="K620" s="304">
        <f>+K612/G612-1</f>
        <v/>
      </c>
      <c r="L620" s="304">
        <f>+L612/H612-1</f>
        <v/>
      </c>
      <c r="M620" s="304">
        <f>+M612/I612-1</f>
        <v/>
      </c>
      <c r="N620" s="304">
        <f>+N612/J612-1</f>
        <v/>
      </c>
      <c r="O620" s="304">
        <f>+O612/K612-1</f>
        <v/>
      </c>
      <c r="P620" s="304">
        <f>+P612/L612-1</f>
        <v/>
      </c>
      <c r="Q620" s="304">
        <f>+Q612/M612-1</f>
        <v/>
      </c>
      <c r="R620" s="304">
        <f>+R612/N612-1</f>
        <v/>
      </c>
      <c r="S620" s="304">
        <f>+S612/O612-1</f>
        <v/>
      </c>
      <c r="T620" s="304">
        <f>+T612/P612-1</f>
        <v/>
      </c>
      <c r="U620" s="304">
        <f>+U612/Q612-1</f>
        <v/>
      </c>
      <c r="V620" s="304">
        <f>+V612/R612-1</f>
        <v/>
      </c>
      <c r="W620" s="304">
        <f>+W612/S612-1</f>
        <v/>
      </c>
      <c r="X620" s="304">
        <f>+X612/T612-1</f>
        <v/>
      </c>
      <c r="Y620" s="304">
        <f>+Y612/U612-1</f>
        <v/>
      </c>
      <c r="Z620" s="304">
        <f>+Z612/V612-1</f>
        <v/>
      </c>
      <c r="AA620" s="304">
        <f>+AA612/W612-1</f>
        <v/>
      </c>
      <c r="AB620" s="304">
        <f>+AB612/X612-1</f>
        <v/>
      </c>
      <c r="AC620" s="304">
        <f>+AC612/Y612-1</f>
        <v/>
      </c>
      <c r="AD620" s="304">
        <f>+AD612/Z612-1</f>
        <v/>
      </c>
      <c r="AE620" s="304">
        <f>+AE612/AA612-1</f>
        <v/>
      </c>
      <c r="AF620" s="304">
        <f>+AF612/AB612-1</f>
        <v/>
      </c>
      <c r="AG620" s="304">
        <f>+AG612/AC612-1</f>
        <v/>
      </c>
      <c r="AH620" s="304">
        <f>+AH612/AD612-1</f>
        <v/>
      </c>
      <c r="AI620" s="304">
        <f>+AI612/AE612-1</f>
        <v/>
      </c>
      <c r="AJ620" s="304">
        <f>+AJ612/AF612-1</f>
        <v/>
      </c>
      <c r="AK620" s="304">
        <f>+AK612/AG612-1</f>
        <v/>
      </c>
      <c r="AL620" s="304">
        <f>+AL612/AH612-1</f>
        <v/>
      </c>
      <c r="AM620" s="304">
        <f>+AM612/AI612-1</f>
        <v/>
      </c>
      <c r="AN620" s="304">
        <f>+AN612/AJ612-1</f>
        <v/>
      </c>
      <c r="AO620" s="304">
        <f>+AO612/AK612-1</f>
        <v/>
      </c>
      <c r="AP620" s="304">
        <f>+AP612/AL612-1</f>
        <v/>
      </c>
      <c r="AQ620" s="304">
        <f>+AQ612/AM612-1</f>
        <v/>
      </c>
      <c r="AR620" s="304">
        <f>+AR612/AN612-1</f>
        <v/>
      </c>
      <c r="AS620" s="304">
        <f>+AS612/AO612-1</f>
        <v/>
      </c>
      <c r="AT620" s="304">
        <f>+AT612/AP612-1</f>
        <v/>
      </c>
      <c r="AU620" s="304">
        <f>+AU612/AQ612-1</f>
        <v/>
      </c>
      <c r="AV620" s="304">
        <f>+AV612/AR612-1</f>
        <v/>
      </c>
      <c r="AW620" s="304">
        <f>+AW612/AS612-1</f>
        <v/>
      </c>
      <c r="AX620" s="304">
        <f>+AX612/AT612-1</f>
        <v/>
      </c>
      <c r="AY620" s="304">
        <f>+AY612/AU612-1</f>
        <v/>
      </c>
      <c r="AZ620" s="304">
        <f>+AZ612/AV612-1</f>
        <v/>
      </c>
      <c r="BA620" s="304">
        <f>+BA612/AW612-1</f>
        <v/>
      </c>
      <c r="BB620" s="304">
        <f>+BB612/AX612-1</f>
        <v/>
      </c>
      <c r="BC620" s="304">
        <f>+BC612/AY612-1</f>
        <v/>
      </c>
      <c r="BD620" s="304">
        <f>+BD612/AZ612-1</f>
        <v/>
      </c>
      <c r="BE620" s="304">
        <f>+BE612/BA612-1</f>
        <v/>
      </c>
      <c r="BF620" s="304">
        <f>+BF612/BB612-1</f>
        <v/>
      </c>
      <c r="BG620" s="304">
        <f>+BG612/BC612-1</f>
        <v/>
      </c>
      <c r="BH620" s="304">
        <f>+BH612/BD612-1</f>
        <v/>
      </c>
      <c r="BI620" s="304">
        <f>+BI612/BE612-1</f>
        <v/>
      </c>
      <c r="BJ620" s="304">
        <f>+BJ612/BF612-1</f>
        <v/>
      </c>
      <c r="BK620" s="304">
        <f>+BK612/BG612-1</f>
        <v/>
      </c>
      <c r="BL620" s="304" t="n"/>
      <c r="BM620" s="304" t="n"/>
      <c r="BN620" s="304" t="n"/>
      <c r="BO620" s="304" t="n"/>
      <c r="BP620" s="304" t="n"/>
      <c r="BQ620" s="304" t="n"/>
      <c r="BR620" s="304">
        <f>+BR612/BQ612-1</f>
        <v/>
      </c>
      <c r="BS620" s="304">
        <f>+BS612/BR612-1</f>
        <v/>
      </c>
      <c r="BT620" s="304">
        <f>+BT612/BS612-1</f>
        <v/>
      </c>
      <c r="BU620" s="304">
        <f>+BU612/BT612-1</f>
        <v/>
      </c>
      <c r="BV620" s="304">
        <f>+BV612/BU612-1</f>
        <v/>
      </c>
      <c r="BW620" s="304">
        <f>+BW612/BV612-1</f>
        <v/>
      </c>
      <c r="BX620" s="304">
        <f>+BX612/BW612-1</f>
        <v/>
      </c>
      <c r="BY620" s="304">
        <f>+BY612/BX612-1</f>
        <v/>
      </c>
      <c r="BZ620" s="304">
        <f>+BZ612/BY612-1</f>
        <v/>
      </c>
      <c r="CA620" s="304">
        <f>+CA612/BZ612-1</f>
        <v/>
      </c>
      <c r="CB620" s="304">
        <f>+CB612/CA612-1</f>
        <v/>
      </c>
      <c r="CC620" s="304">
        <f>+CC612/CB612-1</f>
        <v/>
      </c>
      <c r="CD620" s="304">
        <f>+CD612/CC612-1</f>
        <v/>
      </c>
    </row>
    <row r="621" customFormat="1" s="76">
      <c r="B621" s="60" t="inlineStr">
        <is>
          <t>BRLUSD</t>
        </is>
      </c>
      <c r="C621" s="304" t="n"/>
      <c r="D621" s="304" t="n"/>
      <c r="E621" s="304" t="n"/>
      <c r="F621" s="304" t="n"/>
      <c r="G621" s="304" t="n"/>
      <c r="H621" s="304">
        <f>+H613/D613-1</f>
        <v/>
      </c>
      <c r="I621" s="304">
        <f>+I613/E613-1</f>
        <v/>
      </c>
      <c r="J621" s="304">
        <f>+J613/F613-1</f>
        <v/>
      </c>
      <c r="K621" s="304">
        <f>+K613/G613-1</f>
        <v/>
      </c>
      <c r="L621" s="304">
        <f>+L613/H613-1</f>
        <v/>
      </c>
      <c r="M621" s="304">
        <f>+M613/I613-1</f>
        <v/>
      </c>
      <c r="N621" s="304">
        <f>+N613/J613-1</f>
        <v/>
      </c>
      <c r="O621" s="304">
        <f>+O613/K613-1</f>
        <v/>
      </c>
      <c r="P621" s="304">
        <f>+P613/L613-1</f>
        <v/>
      </c>
      <c r="Q621" s="304">
        <f>+Q613/M613-1</f>
        <v/>
      </c>
      <c r="R621" s="304">
        <f>+R613/N613-1</f>
        <v/>
      </c>
      <c r="S621" s="304">
        <f>+S613/O613-1</f>
        <v/>
      </c>
      <c r="T621" s="304">
        <f>+T613/P613-1</f>
        <v/>
      </c>
      <c r="U621" s="304">
        <f>+U613/Q613-1</f>
        <v/>
      </c>
      <c r="V621" s="304">
        <f>+V613/R613-1</f>
        <v/>
      </c>
      <c r="W621" s="304">
        <f>+W613/S613-1</f>
        <v/>
      </c>
      <c r="X621" s="304">
        <f>+X613/T613-1</f>
        <v/>
      </c>
      <c r="Y621" s="304">
        <f>+Y613/U613-1</f>
        <v/>
      </c>
      <c r="Z621" s="304">
        <f>+Z613/V613-1</f>
        <v/>
      </c>
      <c r="AA621" s="304">
        <f>+AA613/W613-1</f>
        <v/>
      </c>
      <c r="AB621" s="304">
        <f>+AB613/X613-1</f>
        <v/>
      </c>
      <c r="AC621" s="304">
        <f>+AC613/Y613-1</f>
        <v/>
      </c>
      <c r="AD621" s="304">
        <f>+AD613/Z613-1</f>
        <v/>
      </c>
      <c r="AE621" s="304">
        <f>+AE613/AA613-1</f>
        <v/>
      </c>
      <c r="AF621" s="304">
        <f>+AF613/AB613-1</f>
        <v/>
      </c>
      <c r="AG621" s="304">
        <f>+AG613/AC613-1</f>
        <v/>
      </c>
      <c r="AH621" s="304">
        <f>+AH613/AD613-1</f>
        <v/>
      </c>
      <c r="AI621" s="304">
        <f>+AI613/AE613-1</f>
        <v/>
      </c>
      <c r="AJ621" s="304">
        <f>+AJ613/AF613-1</f>
        <v/>
      </c>
      <c r="AK621" s="304">
        <f>+AK613/AG613-1</f>
        <v/>
      </c>
      <c r="AL621" s="304">
        <f>+AL613/AH613-1</f>
        <v/>
      </c>
      <c r="AM621" s="304">
        <f>+AM613/AI613-1</f>
        <v/>
      </c>
      <c r="AN621" s="304">
        <f>+AN613/AJ613-1</f>
        <v/>
      </c>
      <c r="AO621" s="304">
        <f>+AO613/AK613-1</f>
        <v/>
      </c>
      <c r="AP621" s="304">
        <f>+AP613/AL613-1</f>
        <v/>
      </c>
      <c r="AQ621" s="304">
        <f>+AQ613/AM613-1</f>
        <v/>
      </c>
      <c r="AR621" s="304">
        <f>+AR613/AN613-1</f>
        <v/>
      </c>
      <c r="AS621" s="304">
        <f>+AS613/AO613-1</f>
        <v/>
      </c>
      <c r="AT621" s="304">
        <f>+AT613/AP613-1</f>
        <v/>
      </c>
      <c r="AU621" s="304">
        <f>+AU613/AQ613-1</f>
        <v/>
      </c>
      <c r="AV621" s="304">
        <f>+AV613/AR613-1</f>
        <v/>
      </c>
      <c r="AW621" s="304">
        <f>+AW613/AS613-1</f>
        <v/>
      </c>
      <c r="AX621" s="304">
        <f>+AX613/AT613-1</f>
        <v/>
      </c>
      <c r="AY621" s="304">
        <f>+AY613/AU613-1</f>
        <v/>
      </c>
      <c r="AZ621" s="304">
        <f>+AZ613/AV613-1</f>
        <v/>
      </c>
      <c r="BA621" s="304">
        <f>+BA613/AW613-1</f>
        <v/>
      </c>
      <c r="BB621" s="304">
        <f>+BB613/AX613-1</f>
        <v/>
      </c>
      <c r="BC621" s="304">
        <f>+BC613/AY613-1</f>
        <v/>
      </c>
      <c r="BD621" s="304">
        <f>+BD613/AZ613-1</f>
        <v/>
      </c>
      <c r="BE621" s="304">
        <f>+BE613/BA613-1</f>
        <v/>
      </c>
      <c r="BF621" s="304">
        <f>+BF613/BB613-1</f>
        <v/>
      </c>
      <c r="BG621" s="304">
        <f>+BG613/BC613-1</f>
        <v/>
      </c>
      <c r="BH621" s="304">
        <f>+BH613/BD613-1</f>
        <v/>
      </c>
      <c r="BI621" s="304">
        <f>+BI613/BE613-1</f>
        <v/>
      </c>
      <c r="BJ621" s="304">
        <f>+BJ613/BF613-1</f>
        <v/>
      </c>
      <c r="BK621" s="304">
        <f>+BK613/BG613-1</f>
        <v/>
      </c>
      <c r="BL621" s="304" t="n"/>
      <c r="BM621" s="304" t="n"/>
      <c r="BN621" s="304" t="n"/>
      <c r="BO621" s="304" t="n"/>
      <c r="BP621" s="304" t="n"/>
      <c r="BQ621" s="304" t="n"/>
      <c r="BR621" s="304">
        <f>+BR613/BQ613-1</f>
        <v/>
      </c>
      <c r="BS621" s="304">
        <f>+BS613/BR613-1</f>
        <v/>
      </c>
      <c r="BT621" s="304">
        <f>+BT613/BS613-1</f>
        <v/>
      </c>
      <c r="BU621" s="304">
        <f>+BU613/BT613-1</f>
        <v/>
      </c>
      <c r="BV621" s="304">
        <f>+BV613/BU613-1</f>
        <v/>
      </c>
      <c r="BW621" s="304">
        <f>+BW613/BV613-1</f>
        <v/>
      </c>
      <c r="BX621" s="304">
        <f>+BX613/BW613-1</f>
        <v/>
      </c>
      <c r="BY621" s="304">
        <f>+BY613/BX613-1</f>
        <v/>
      </c>
      <c r="BZ621" s="304">
        <f>+BZ613/BY613-1</f>
        <v/>
      </c>
      <c r="CA621" s="304">
        <f>+CA613/BZ613-1</f>
        <v/>
      </c>
      <c r="CB621" s="304">
        <f>+CB613/CA613-1</f>
        <v/>
      </c>
      <c r="CC621" s="304">
        <f>+CC613/CB613-1</f>
        <v/>
      </c>
      <c r="CD621" s="304">
        <f>+CD613/CC613-1</f>
        <v/>
      </c>
    </row>
    <row r="622" customFormat="1" s="76">
      <c r="B622" s="60" t="n"/>
      <c r="C622" s="304" t="n"/>
      <c r="D622" s="304" t="n"/>
      <c r="E622" s="304" t="n"/>
      <c r="F622" s="304" t="n"/>
      <c r="G622" s="304" t="n"/>
      <c r="H622" s="304" t="n"/>
      <c r="I622" s="304" t="n"/>
      <c r="J622" s="304" t="n"/>
      <c r="K622" s="304" t="n"/>
      <c r="L622" s="304" t="n"/>
      <c r="M622" s="304" t="n"/>
      <c r="N622" s="304" t="n"/>
      <c r="O622" s="304" t="n"/>
      <c r="P622" s="304" t="n"/>
      <c r="Q622" s="304" t="n"/>
      <c r="R622" s="304" t="n"/>
      <c r="S622" s="304" t="n"/>
      <c r="T622" s="304" t="n"/>
      <c r="U622" s="304" t="n"/>
      <c r="V622" s="304" t="n"/>
      <c r="W622" s="304" t="n"/>
      <c r="X622" s="304" t="n"/>
      <c r="Y622" s="304" t="n"/>
      <c r="Z622" s="304" t="n"/>
      <c r="AA622" s="304" t="n"/>
      <c r="AB622" s="304" t="n"/>
      <c r="AC622" s="304" t="n"/>
      <c r="AD622" s="304" t="n"/>
      <c r="AE622" s="304" t="n"/>
      <c r="AF622" s="304" t="n"/>
      <c r="AG622" s="304" t="n"/>
      <c r="AH622" s="304" t="n"/>
      <c r="AI622" s="304" t="n"/>
      <c r="AJ622" s="304" t="n"/>
      <c r="AK622" s="304" t="n"/>
      <c r="AL622" s="304" t="n"/>
      <c r="AM622" s="304" t="n"/>
      <c r="AN622" s="304" t="n"/>
      <c r="AO622" s="304" t="n"/>
      <c r="AP622" s="304" t="n"/>
      <c r="AQ622" s="304" t="n"/>
      <c r="AR622" s="304" t="n"/>
      <c r="AS622" s="304" t="n"/>
      <c r="AT622" s="304" t="n"/>
      <c r="AU622" s="304" t="n"/>
      <c r="AV622" s="304" t="n"/>
      <c r="AW622" s="304" t="n"/>
      <c r="AX622" s="304" t="n"/>
      <c r="AY622" s="304" t="n"/>
      <c r="AZ622" s="304" t="n"/>
      <c r="BA622" s="304" t="n"/>
      <c r="BB622" s="304" t="n"/>
      <c r="BC622" s="304" t="n"/>
      <c r="BD622" s="304" t="n"/>
      <c r="BE622" s="304" t="n"/>
      <c r="BF622" s="304" t="n"/>
      <c r="BG622" s="304" t="n"/>
      <c r="BH622" s="304" t="n"/>
      <c r="BI622" s="304" t="n"/>
      <c r="BJ622" s="304" t="n"/>
      <c r="BK622" s="304" t="n"/>
      <c r="BL622" s="304" t="n"/>
      <c r="BM622" s="304" t="n"/>
      <c r="BN622" s="304" t="n"/>
      <c r="BO622" s="304" t="n"/>
      <c r="BP622" s="304" t="n"/>
      <c r="BQ622" s="304" t="n"/>
      <c r="BR622" s="304" t="n"/>
      <c r="BS622" s="304" t="n"/>
      <c r="BT622" s="304" t="n"/>
      <c r="BU622" s="304" t="n"/>
      <c r="BV622" s="304" t="n"/>
      <c r="BW622" s="304" t="n"/>
      <c r="BX622" s="304" t="n"/>
      <c r="BY622" s="304" t="n"/>
      <c r="BZ622" s="304" t="n"/>
      <c r="CA622" s="304" t="n"/>
      <c r="CB622" s="304" t="n"/>
      <c r="CC622" s="304" t="n"/>
      <c r="CD622" s="304" t="n"/>
    </row>
    <row r="623" customFormat="1" s="76">
      <c r="B623" s="62" t="inlineStr">
        <is>
          <t>Q/Q % Change</t>
        </is>
      </c>
      <c r="C623" s="304" t="n"/>
      <c r="D623" s="304" t="n"/>
      <c r="E623" s="304" t="n"/>
      <c r="F623" s="304" t="n"/>
      <c r="G623" s="304" t="n"/>
      <c r="H623" s="304" t="n"/>
      <c r="I623" s="304" t="n"/>
      <c r="J623" s="304" t="n"/>
      <c r="K623" s="304" t="n"/>
      <c r="L623" s="304" t="n"/>
      <c r="M623" s="304" t="n"/>
      <c r="N623" s="304" t="n"/>
      <c r="O623" s="304" t="n"/>
      <c r="P623" s="304" t="n"/>
      <c r="Q623" s="304" t="n"/>
      <c r="R623" s="304" t="n"/>
      <c r="S623" s="304" t="n"/>
      <c r="T623" s="304" t="n"/>
      <c r="U623" s="304" t="n"/>
      <c r="V623" s="304" t="n"/>
      <c r="W623" s="304" t="n"/>
      <c r="X623" s="304" t="n"/>
      <c r="Y623" s="304" t="n"/>
      <c r="Z623" s="304" t="n"/>
      <c r="AA623" s="304" t="n"/>
      <c r="AB623" s="304" t="n"/>
      <c r="AC623" s="304" t="n"/>
      <c r="AD623" s="304" t="n"/>
      <c r="AE623" s="304" t="n"/>
      <c r="AF623" s="304" t="n"/>
      <c r="AG623" s="304" t="n"/>
      <c r="AH623" s="304" t="n"/>
      <c r="AI623" s="304" t="n"/>
      <c r="AJ623" s="304" t="n"/>
      <c r="AK623" s="304" t="n"/>
      <c r="AL623" s="304" t="n"/>
      <c r="AM623" s="304" t="n"/>
      <c r="AN623" s="304" t="n"/>
      <c r="AO623" s="304" t="n"/>
      <c r="AP623" s="304" t="n"/>
      <c r="AQ623" s="304" t="n"/>
      <c r="AR623" s="304" t="n"/>
      <c r="AS623" s="304" t="n"/>
      <c r="AT623" s="304" t="n"/>
      <c r="AU623" s="304" t="n"/>
      <c r="AV623" s="304" t="n"/>
      <c r="AW623" s="304" t="n"/>
      <c r="AX623" s="304" t="n"/>
      <c r="AY623" s="304" t="n"/>
      <c r="AZ623" s="304" t="n"/>
      <c r="BA623" s="304" t="n"/>
      <c r="BB623" s="304" t="n"/>
      <c r="BC623" s="304" t="n"/>
      <c r="BD623" s="304" t="n"/>
      <c r="BE623" s="304" t="n"/>
      <c r="BF623" s="304" t="n"/>
      <c r="BG623" s="304" t="n"/>
      <c r="BH623" s="304" t="n"/>
      <c r="BI623" s="304" t="n"/>
      <c r="BJ623" s="304" t="n"/>
      <c r="BK623" s="304" t="n"/>
      <c r="BL623" s="304" t="n"/>
      <c r="BM623" s="304" t="n"/>
      <c r="BN623" s="304" t="n"/>
      <c r="BO623" s="304" t="n"/>
      <c r="BP623" s="304" t="n"/>
      <c r="BQ623" s="304" t="n"/>
      <c r="BR623" s="304" t="n"/>
      <c r="BS623" s="304" t="n"/>
      <c r="BT623" s="304" t="n"/>
      <c r="BU623" s="304" t="n"/>
      <c r="BV623" s="304" t="n"/>
      <c r="BW623" s="304" t="n"/>
      <c r="BX623" s="304" t="n"/>
      <c r="BY623" s="304" t="n"/>
      <c r="BZ623" s="304" t="n"/>
      <c r="CA623" s="304" t="n"/>
      <c r="CB623" s="304" t="n"/>
      <c r="CC623" s="304" t="n"/>
      <c r="CD623" s="304" t="n"/>
    </row>
    <row r="624" customFormat="1" s="76">
      <c r="B624" s="60" t="inlineStr">
        <is>
          <t>GBPUSD</t>
        </is>
      </c>
      <c r="C624" s="304" t="n"/>
      <c r="D624" s="304" t="n"/>
      <c r="E624" s="320">
        <f>+IFERROR(E608/A608-1,"n/a")</f>
        <v/>
      </c>
      <c r="F624" s="320">
        <f>+IFERROR(F608/E608-1,"n/a")</f>
        <v/>
      </c>
      <c r="G624" s="320">
        <f>+IFERROR(G608/F608-1,"n/a")</f>
        <v/>
      </c>
      <c r="H624" s="320">
        <f>+IFERROR(H608/G608-1,"n/a")</f>
        <v/>
      </c>
      <c r="I624" s="320">
        <f>+IFERROR(I608/H608-1,"n/a")</f>
        <v/>
      </c>
      <c r="J624" s="320">
        <f>+IFERROR(J608/I608-1,"n/a")</f>
        <v/>
      </c>
      <c r="K624" s="320">
        <f>+IFERROR(K608/J608-1,"n/a")</f>
        <v/>
      </c>
      <c r="L624" s="320">
        <f>+IFERROR(L608/K608-1,"n/a")</f>
        <v/>
      </c>
      <c r="M624" s="320">
        <f>+IFERROR(M608/L608-1,"n/a")</f>
        <v/>
      </c>
      <c r="N624" s="320">
        <f>+IFERROR(N608/M608-1,"n/a")</f>
        <v/>
      </c>
      <c r="O624" s="320">
        <f>+IFERROR(O608/N608-1,"n/a")</f>
        <v/>
      </c>
      <c r="P624" s="320">
        <f>+IFERROR(P608/O608-1,"n/a")</f>
        <v/>
      </c>
      <c r="Q624" s="320">
        <f>+IFERROR(Q608/P608-1,"n/a")</f>
        <v/>
      </c>
      <c r="R624" s="320">
        <f>+IFERROR(R608/Q608-1,"n/a")</f>
        <v/>
      </c>
      <c r="S624" s="320">
        <f>+IFERROR(S608/R608-1,"n/a")</f>
        <v/>
      </c>
      <c r="T624" s="320">
        <f>+IFERROR(T608/S608-1,"n/a")</f>
        <v/>
      </c>
      <c r="U624" s="320">
        <f>+IFERROR(U608/T608-1,"n/a")</f>
        <v/>
      </c>
      <c r="V624" s="320">
        <f>+IFERROR(V608/U608-1,"n/a")</f>
        <v/>
      </c>
      <c r="W624" s="320">
        <f>+IFERROR(W608/V608-1,"n/a")</f>
        <v/>
      </c>
      <c r="X624" s="320">
        <f>+IFERROR(X608/W608-1,"n/a")</f>
        <v/>
      </c>
      <c r="Y624" s="320">
        <f>+IFERROR(Y608/X608-1,"n/a")</f>
        <v/>
      </c>
      <c r="Z624" s="320">
        <f>+IFERROR(Z608/Y608-1,"n/a")</f>
        <v/>
      </c>
      <c r="AA624" s="320">
        <f>+IFERROR(AA608/Z608-1,"n/a")</f>
        <v/>
      </c>
      <c r="AB624" s="320">
        <f>+IFERROR(AB608/AA608-1,"n/a")</f>
        <v/>
      </c>
      <c r="AC624" s="320">
        <f>+IFERROR(AC608/AB608-1,"n/a")</f>
        <v/>
      </c>
      <c r="AD624" s="320">
        <f>+IFERROR(AD608/AC608-1,"n/a")</f>
        <v/>
      </c>
      <c r="AE624" s="320">
        <f>+IFERROR(AE608/AD608-1,"n/a")</f>
        <v/>
      </c>
      <c r="AF624" s="320">
        <f>+IFERROR(AF608/AE608-1,"n/a")</f>
        <v/>
      </c>
      <c r="AG624" s="320">
        <f>+IFERROR(AG608/AF608-1,"n/a")</f>
        <v/>
      </c>
      <c r="AH624" s="320">
        <f>+IFERROR(AH608/AG608-1,"n/a")</f>
        <v/>
      </c>
      <c r="AI624" s="320">
        <f>+IFERROR(AI608/AH608-1,"n/a")</f>
        <v/>
      </c>
      <c r="AJ624" s="320">
        <f>+IFERROR(AJ608/AI608-1,"n/a")</f>
        <v/>
      </c>
      <c r="AK624" s="320">
        <f>+IFERROR(AK608/AJ608-1,"n/a")</f>
        <v/>
      </c>
      <c r="AL624" s="320">
        <f>+IFERROR(AL608/AK608-1,"n/a")</f>
        <v/>
      </c>
      <c r="AM624" s="320">
        <f>+IFERROR(AM608/AL608-1,"n/a")</f>
        <v/>
      </c>
      <c r="AN624" s="320">
        <f>+IFERROR(AN608/AM608-1,"n/a")</f>
        <v/>
      </c>
      <c r="AO624" s="320">
        <f>+IFERROR(AO608/AN608-1,"n/a")</f>
        <v/>
      </c>
      <c r="AP624" s="320">
        <f>+IFERROR(AP608/AO608-1,"n/a")</f>
        <v/>
      </c>
      <c r="AQ624" s="320">
        <f>+IFERROR(AQ608/AP608-1,"n/a")</f>
        <v/>
      </c>
      <c r="AR624" s="320">
        <f>+IFERROR(AR608/AQ608-1,"n/a")</f>
        <v/>
      </c>
      <c r="AS624" s="320">
        <f>+IFERROR(AS608/AR608-1,"n/a")</f>
        <v/>
      </c>
      <c r="AT624" s="320">
        <f>+IFERROR(AT608/AS608-1,"n/a")</f>
        <v/>
      </c>
      <c r="AU624" s="320">
        <f>+IFERROR(AU608/AT608-1,"n/a")</f>
        <v/>
      </c>
      <c r="AV624" s="320">
        <f>+IFERROR(AV608/AU608-1,"n/a")</f>
        <v/>
      </c>
      <c r="AW624" s="320">
        <f>+IFERROR(AW608/AV608-1,"n/a")</f>
        <v/>
      </c>
      <c r="AX624" s="320">
        <f>+IFERROR(AX608/AW608-1,"n/a")</f>
        <v/>
      </c>
      <c r="AY624" s="320">
        <f>+IFERROR(AY608/AX608-1,"n/a")</f>
        <v/>
      </c>
      <c r="AZ624" s="320">
        <f>+IFERROR(AZ608/AY608-1,"n/a")</f>
        <v/>
      </c>
      <c r="BA624" s="320">
        <f>+IFERROR(BA608/AZ608-1,"n/a")</f>
        <v/>
      </c>
      <c r="BB624" s="320">
        <f>+IFERROR(BB608/BA608-1,"n/a")</f>
        <v/>
      </c>
      <c r="BC624" s="320">
        <f>+IFERROR(BC608/BB608-1,"n/a")</f>
        <v/>
      </c>
      <c r="BD624" s="320">
        <f>+IFERROR(BD608/BC608-1,"n/a")</f>
        <v/>
      </c>
      <c r="BE624" s="320">
        <f>+IFERROR(BE608/BD608-1,"n/a")</f>
        <v/>
      </c>
      <c r="BF624" s="320">
        <f>+IFERROR(BF608/BE608-1,"n/a")</f>
        <v/>
      </c>
      <c r="BG624" s="320">
        <f>+IFERROR(BG608/BF608-1,"n/a")</f>
        <v/>
      </c>
      <c r="BH624" s="320">
        <f>+IFERROR(BH608/BG608-1,"n/a")</f>
        <v/>
      </c>
      <c r="BI624" s="320">
        <f>+IFERROR(BI608/BH608-1,"n/a")</f>
        <v/>
      </c>
      <c r="BJ624" s="320">
        <f>+IFERROR(BJ608/BI608-1,"n/a")</f>
        <v/>
      </c>
      <c r="BK624" s="320">
        <f>+IFERROR(BK608/BJ608-1,"n/a")</f>
        <v/>
      </c>
      <c r="BL624" s="304" t="n"/>
      <c r="BM624" s="304" t="n"/>
      <c r="BN624" s="304" t="n"/>
      <c r="BO624" s="304" t="n"/>
      <c r="BP624" s="304" t="n"/>
      <c r="BQ624" s="304" t="n"/>
      <c r="BR624" s="304" t="n"/>
      <c r="BS624" s="304" t="n"/>
      <c r="BT624" s="304" t="n"/>
      <c r="BU624" s="304" t="n"/>
      <c r="BV624" s="304" t="n"/>
      <c r="BW624" s="304" t="n"/>
      <c r="BX624" s="304" t="n"/>
      <c r="BY624" s="304" t="n"/>
      <c r="BZ624" s="304" t="n"/>
      <c r="CA624" s="304" t="n"/>
      <c r="CB624" s="304" t="n"/>
      <c r="CC624" s="304" t="n"/>
      <c r="CD624" s="304" t="n"/>
    </row>
    <row r="625" customFormat="1" s="76">
      <c r="B625" s="60" t="inlineStr">
        <is>
          <t>EURUSD</t>
        </is>
      </c>
      <c r="C625" s="304" t="n"/>
      <c r="D625" s="304" t="n"/>
      <c r="E625" s="320">
        <f>+IFERROR(E609/A609-1,"n/a")</f>
        <v/>
      </c>
      <c r="F625" s="320">
        <f>+IFERROR(F609/E609-1,"n/a")</f>
        <v/>
      </c>
      <c r="G625" s="320">
        <f>+IFERROR(G609/F609-1,"n/a")</f>
        <v/>
      </c>
      <c r="H625" s="320">
        <f>+IFERROR(H609/G609-1,"n/a")</f>
        <v/>
      </c>
      <c r="I625" s="320">
        <f>+IFERROR(I609/H609-1,"n/a")</f>
        <v/>
      </c>
      <c r="J625" s="320">
        <f>+IFERROR(J609/I609-1,"n/a")</f>
        <v/>
      </c>
      <c r="K625" s="320">
        <f>+IFERROR(K609/J609-1,"n/a")</f>
        <v/>
      </c>
      <c r="L625" s="320">
        <f>+IFERROR(L609/K609-1,"n/a")</f>
        <v/>
      </c>
      <c r="M625" s="320">
        <f>+IFERROR(M609/L609-1,"n/a")</f>
        <v/>
      </c>
      <c r="N625" s="320">
        <f>+IFERROR(N609/M609-1,"n/a")</f>
        <v/>
      </c>
      <c r="O625" s="320">
        <f>+IFERROR(O609/N609-1,"n/a")</f>
        <v/>
      </c>
      <c r="P625" s="320">
        <f>+IFERROR(P609/O609-1,"n/a")</f>
        <v/>
      </c>
      <c r="Q625" s="320">
        <f>+IFERROR(Q609/P609-1,"n/a")</f>
        <v/>
      </c>
      <c r="R625" s="320">
        <f>+IFERROR(R609/Q609-1,"n/a")</f>
        <v/>
      </c>
      <c r="S625" s="320">
        <f>+IFERROR(S609/R609-1,"n/a")</f>
        <v/>
      </c>
      <c r="T625" s="320">
        <f>+IFERROR(T609/S609-1,"n/a")</f>
        <v/>
      </c>
      <c r="U625" s="320">
        <f>+IFERROR(U609/T609-1,"n/a")</f>
        <v/>
      </c>
      <c r="V625" s="320">
        <f>+IFERROR(V609/U609-1,"n/a")</f>
        <v/>
      </c>
      <c r="W625" s="320">
        <f>+IFERROR(W609/V609-1,"n/a")</f>
        <v/>
      </c>
      <c r="X625" s="320">
        <f>+IFERROR(X609/W609-1,"n/a")</f>
        <v/>
      </c>
      <c r="Y625" s="320">
        <f>+IFERROR(Y609/X609-1,"n/a")</f>
        <v/>
      </c>
      <c r="Z625" s="320">
        <f>+IFERROR(Z609/Y609-1,"n/a")</f>
        <v/>
      </c>
      <c r="AA625" s="320">
        <f>+IFERROR(AA609/Z609-1,"n/a")</f>
        <v/>
      </c>
      <c r="AB625" s="320">
        <f>+IFERROR(AB609/AA609-1,"n/a")</f>
        <v/>
      </c>
      <c r="AC625" s="320">
        <f>+IFERROR(AC609/AB609-1,"n/a")</f>
        <v/>
      </c>
      <c r="AD625" s="320">
        <f>+IFERROR(AD609/AC609-1,"n/a")</f>
        <v/>
      </c>
      <c r="AE625" s="320">
        <f>+IFERROR(AE609/AD609-1,"n/a")</f>
        <v/>
      </c>
      <c r="AF625" s="320">
        <f>+IFERROR(AF609/AE609-1,"n/a")</f>
        <v/>
      </c>
      <c r="AG625" s="320">
        <f>+IFERROR(AG609/AF609-1,"n/a")</f>
        <v/>
      </c>
      <c r="AH625" s="320">
        <f>+IFERROR(AH609/AG609-1,"n/a")</f>
        <v/>
      </c>
      <c r="AI625" s="320">
        <f>+IFERROR(AI609/AH609-1,"n/a")</f>
        <v/>
      </c>
      <c r="AJ625" s="320">
        <f>+IFERROR(AJ609/AI609-1,"n/a")</f>
        <v/>
      </c>
      <c r="AK625" s="320">
        <f>+IFERROR(AK609/AJ609-1,"n/a")</f>
        <v/>
      </c>
      <c r="AL625" s="320">
        <f>+IFERROR(AL609/AK609-1,"n/a")</f>
        <v/>
      </c>
      <c r="AM625" s="320">
        <f>+IFERROR(AM609/AL609-1,"n/a")</f>
        <v/>
      </c>
      <c r="AN625" s="320">
        <f>+IFERROR(AN609/AM609-1,"n/a")</f>
        <v/>
      </c>
      <c r="AO625" s="320">
        <f>+IFERROR(AO609/AN609-1,"n/a")</f>
        <v/>
      </c>
      <c r="AP625" s="320">
        <f>+IFERROR(AP609/AO609-1,"n/a")</f>
        <v/>
      </c>
      <c r="AQ625" s="320">
        <f>+IFERROR(AQ609/AP609-1,"n/a")</f>
        <v/>
      </c>
      <c r="AR625" s="320">
        <f>+IFERROR(AR609/AQ609-1,"n/a")</f>
        <v/>
      </c>
      <c r="AS625" s="320">
        <f>+IFERROR(AS609/AR609-1,"n/a")</f>
        <v/>
      </c>
      <c r="AT625" s="320">
        <f>+IFERROR(AT609/AS609-1,"n/a")</f>
        <v/>
      </c>
      <c r="AU625" s="320">
        <f>+IFERROR(AU609/AT609-1,"n/a")</f>
        <v/>
      </c>
      <c r="AV625" s="320">
        <f>+IFERROR(AV609/AU609-1,"n/a")</f>
        <v/>
      </c>
      <c r="AW625" s="320">
        <f>+IFERROR(AW609/AV609-1,"n/a")</f>
        <v/>
      </c>
      <c r="AX625" s="320">
        <f>+IFERROR(AX609/AW609-1,"n/a")</f>
        <v/>
      </c>
      <c r="AY625" s="320">
        <f>+IFERROR(AY609/AX609-1,"n/a")</f>
        <v/>
      </c>
      <c r="AZ625" s="320">
        <f>+IFERROR(AZ609/AY609-1,"n/a")</f>
        <v/>
      </c>
      <c r="BA625" s="320">
        <f>+IFERROR(BA609/AZ609-1,"n/a")</f>
        <v/>
      </c>
      <c r="BB625" s="320">
        <f>+IFERROR(BB609/BA609-1,"n/a")</f>
        <v/>
      </c>
      <c r="BC625" s="320">
        <f>+IFERROR(BC609/BB609-1,"n/a")</f>
        <v/>
      </c>
      <c r="BD625" s="320">
        <f>+IFERROR(BD609/BC609-1,"n/a")</f>
        <v/>
      </c>
      <c r="BE625" s="320">
        <f>+IFERROR(BE609/BD609-1,"n/a")</f>
        <v/>
      </c>
      <c r="BF625" s="320">
        <f>+IFERROR(BF609/BE609-1,"n/a")</f>
        <v/>
      </c>
      <c r="BG625" s="320">
        <f>+IFERROR(BG609/BF609-1,"n/a")</f>
        <v/>
      </c>
      <c r="BH625" s="320">
        <f>+IFERROR(BH609/BG609-1,"n/a")</f>
        <v/>
      </c>
      <c r="BI625" s="320">
        <f>+IFERROR(BI609/BH609-1,"n/a")</f>
        <v/>
      </c>
      <c r="BJ625" s="320">
        <f>+IFERROR(BJ609/BI609-1,"n/a")</f>
        <v/>
      </c>
      <c r="BK625" s="320">
        <f>+IFERROR(BK609/BJ609-1,"n/a")</f>
        <v/>
      </c>
      <c r="BL625" s="304" t="n"/>
      <c r="BM625" s="304" t="n"/>
      <c r="BN625" s="304" t="n"/>
      <c r="BO625" s="304" t="n"/>
      <c r="BP625" s="304" t="n"/>
      <c r="BQ625" s="304" t="n"/>
      <c r="BR625" s="304" t="n"/>
      <c r="BS625" s="304" t="n"/>
      <c r="BT625" s="304" t="n"/>
      <c r="BU625" s="304" t="n"/>
      <c r="BV625" s="304" t="n"/>
      <c r="BW625" s="304" t="n"/>
      <c r="BX625" s="304" t="n"/>
      <c r="BY625" s="304" t="n"/>
      <c r="BZ625" s="304" t="n"/>
      <c r="CA625" s="304" t="n"/>
      <c r="CB625" s="304" t="n"/>
      <c r="CC625" s="304" t="n"/>
      <c r="CD625" s="304" t="n"/>
    </row>
    <row r="626" customFormat="1" s="76">
      <c r="B626" s="60" t="inlineStr">
        <is>
          <t>JPYUSD</t>
        </is>
      </c>
      <c r="C626" s="304" t="n"/>
      <c r="D626" s="304" t="n"/>
      <c r="E626" s="320">
        <f>+IFERROR(E610/A610-1,"n/a")</f>
        <v/>
      </c>
      <c r="F626" s="320">
        <f>+IFERROR(F610/E610-1,"n/a")</f>
        <v/>
      </c>
      <c r="G626" s="320">
        <f>+IFERROR(G610/F610-1,"n/a")</f>
        <v/>
      </c>
      <c r="H626" s="320">
        <f>+IFERROR(H610/G610-1,"n/a")</f>
        <v/>
      </c>
      <c r="I626" s="320">
        <f>+IFERROR(I610/H610-1,"n/a")</f>
        <v/>
      </c>
      <c r="J626" s="320">
        <f>+IFERROR(J610/I610-1,"n/a")</f>
        <v/>
      </c>
      <c r="K626" s="320">
        <f>+IFERROR(K610/J610-1,"n/a")</f>
        <v/>
      </c>
      <c r="L626" s="320">
        <f>+IFERROR(L610/K610-1,"n/a")</f>
        <v/>
      </c>
      <c r="M626" s="320">
        <f>+IFERROR(M610/L610-1,"n/a")</f>
        <v/>
      </c>
      <c r="N626" s="320">
        <f>+IFERROR(N610/M610-1,"n/a")</f>
        <v/>
      </c>
      <c r="O626" s="320">
        <f>+IFERROR(O610/N610-1,"n/a")</f>
        <v/>
      </c>
      <c r="P626" s="320">
        <f>+IFERROR(P610/O610-1,"n/a")</f>
        <v/>
      </c>
      <c r="Q626" s="320">
        <f>+IFERROR(Q610/P610-1,"n/a")</f>
        <v/>
      </c>
      <c r="R626" s="320">
        <f>+IFERROR(R610/Q610-1,"n/a")</f>
        <v/>
      </c>
      <c r="S626" s="320">
        <f>+IFERROR(S610/R610-1,"n/a")</f>
        <v/>
      </c>
      <c r="T626" s="320">
        <f>+IFERROR(T610/S610-1,"n/a")</f>
        <v/>
      </c>
      <c r="U626" s="320">
        <f>+IFERROR(U610/T610-1,"n/a")</f>
        <v/>
      </c>
      <c r="V626" s="320">
        <f>+IFERROR(V610/U610-1,"n/a")</f>
        <v/>
      </c>
      <c r="W626" s="320">
        <f>+IFERROR(W610/V610-1,"n/a")</f>
        <v/>
      </c>
      <c r="X626" s="320">
        <f>+IFERROR(X610/W610-1,"n/a")</f>
        <v/>
      </c>
      <c r="Y626" s="320">
        <f>+IFERROR(Y610/X610-1,"n/a")</f>
        <v/>
      </c>
      <c r="Z626" s="320">
        <f>+IFERROR(Z610/Y610-1,"n/a")</f>
        <v/>
      </c>
      <c r="AA626" s="320">
        <f>+IFERROR(AA610/Z610-1,"n/a")</f>
        <v/>
      </c>
      <c r="AB626" s="320">
        <f>+IFERROR(AB610/AA610-1,"n/a")</f>
        <v/>
      </c>
      <c r="AC626" s="320">
        <f>+IFERROR(AC610/AB610-1,"n/a")</f>
        <v/>
      </c>
      <c r="AD626" s="320">
        <f>+IFERROR(AD610/AC610-1,"n/a")</f>
        <v/>
      </c>
      <c r="AE626" s="320">
        <f>+IFERROR(AE610/AD610-1,"n/a")</f>
        <v/>
      </c>
      <c r="AF626" s="320">
        <f>+IFERROR(AF610/AE610-1,"n/a")</f>
        <v/>
      </c>
      <c r="AG626" s="320">
        <f>+IFERROR(AG610/AF610-1,"n/a")</f>
        <v/>
      </c>
      <c r="AH626" s="320">
        <f>+IFERROR(AH610/AG610-1,"n/a")</f>
        <v/>
      </c>
      <c r="AI626" s="320">
        <f>+IFERROR(AI610/AH610-1,"n/a")</f>
        <v/>
      </c>
      <c r="AJ626" s="320">
        <f>+IFERROR(AJ610/AI610-1,"n/a")</f>
        <v/>
      </c>
      <c r="AK626" s="320">
        <f>+IFERROR(AK610/AJ610-1,"n/a")</f>
        <v/>
      </c>
      <c r="AL626" s="320">
        <f>+IFERROR(AL610/AK610-1,"n/a")</f>
        <v/>
      </c>
      <c r="AM626" s="320">
        <f>+IFERROR(AM610/AL610-1,"n/a")</f>
        <v/>
      </c>
      <c r="AN626" s="320">
        <f>+IFERROR(AN610/AM610-1,"n/a")</f>
        <v/>
      </c>
      <c r="AO626" s="320">
        <f>+IFERROR(AO610/AN610-1,"n/a")</f>
        <v/>
      </c>
      <c r="AP626" s="320">
        <f>+IFERROR(AP610/AO610-1,"n/a")</f>
        <v/>
      </c>
      <c r="AQ626" s="320">
        <f>+IFERROR(AQ610/AP610-1,"n/a")</f>
        <v/>
      </c>
      <c r="AR626" s="320">
        <f>+IFERROR(AR610/AQ610-1,"n/a")</f>
        <v/>
      </c>
      <c r="AS626" s="320">
        <f>+IFERROR(AS610/AR610-1,"n/a")</f>
        <v/>
      </c>
      <c r="AT626" s="320">
        <f>+IFERROR(AT610/AS610-1,"n/a")</f>
        <v/>
      </c>
      <c r="AU626" s="320">
        <f>+IFERROR(AU610/AT610-1,"n/a")</f>
        <v/>
      </c>
      <c r="AV626" s="320">
        <f>+IFERROR(AV610/AU610-1,"n/a")</f>
        <v/>
      </c>
      <c r="AW626" s="320">
        <f>+IFERROR(AW610/AV610-1,"n/a")</f>
        <v/>
      </c>
      <c r="AX626" s="320">
        <f>+IFERROR(AX610/AW610-1,"n/a")</f>
        <v/>
      </c>
      <c r="AY626" s="320">
        <f>+IFERROR(AY610/AX610-1,"n/a")</f>
        <v/>
      </c>
      <c r="AZ626" s="320">
        <f>+IFERROR(AZ610/AY610-1,"n/a")</f>
        <v/>
      </c>
      <c r="BA626" s="320">
        <f>+IFERROR(BA610/AZ610-1,"n/a")</f>
        <v/>
      </c>
      <c r="BB626" s="320">
        <f>+IFERROR(BB610/BA610-1,"n/a")</f>
        <v/>
      </c>
      <c r="BC626" s="320">
        <f>+IFERROR(BC610/BB610-1,"n/a")</f>
        <v/>
      </c>
      <c r="BD626" s="320">
        <f>+IFERROR(BD610/BC610-1,"n/a")</f>
        <v/>
      </c>
      <c r="BE626" s="320">
        <f>+IFERROR(BE610/BD610-1,"n/a")</f>
        <v/>
      </c>
      <c r="BF626" s="320">
        <f>+IFERROR(BF610/BE610-1,"n/a")</f>
        <v/>
      </c>
      <c r="BG626" s="320">
        <f>+IFERROR(BG610/BF610-1,"n/a")</f>
        <v/>
      </c>
      <c r="BH626" s="320">
        <f>+IFERROR(BH610/BG610-1,"n/a")</f>
        <v/>
      </c>
      <c r="BI626" s="320">
        <f>+IFERROR(BI610/BH610-1,"n/a")</f>
        <v/>
      </c>
      <c r="BJ626" s="320">
        <f>+IFERROR(BJ610/BI610-1,"n/a")</f>
        <v/>
      </c>
      <c r="BK626" s="320">
        <f>+IFERROR(BK610/BJ610-1,"n/a")</f>
        <v/>
      </c>
      <c r="BL626" s="304" t="n"/>
      <c r="BM626" s="304" t="n"/>
      <c r="BN626" s="304" t="n"/>
      <c r="BO626" s="304" t="n"/>
      <c r="BP626" s="304" t="n"/>
      <c r="BQ626" s="304" t="n"/>
      <c r="BR626" s="304" t="n"/>
      <c r="BS626" s="304" t="n"/>
      <c r="BT626" s="304" t="n"/>
      <c r="BU626" s="304" t="n"/>
      <c r="BV626" s="304" t="n"/>
      <c r="BW626" s="304" t="n"/>
      <c r="BX626" s="304" t="n"/>
      <c r="BY626" s="304" t="n"/>
      <c r="BZ626" s="304" t="n"/>
      <c r="CA626" s="304" t="n"/>
      <c r="CB626" s="304" t="n"/>
      <c r="CC626" s="304" t="n"/>
      <c r="CD626" s="304" t="n"/>
    </row>
    <row r="627" customFormat="1" s="76">
      <c r="B627" s="60" t="inlineStr">
        <is>
          <t>AUDUSD</t>
        </is>
      </c>
      <c r="C627" s="304" t="n"/>
      <c r="D627" s="304" t="n"/>
      <c r="E627" s="320">
        <f>+IFERROR(E611/A611-1,"n/a")</f>
        <v/>
      </c>
      <c r="F627" s="320">
        <f>+IFERROR(F611/E611-1,"n/a")</f>
        <v/>
      </c>
      <c r="G627" s="320">
        <f>+IFERROR(G611/F611-1,"n/a")</f>
        <v/>
      </c>
      <c r="H627" s="320">
        <f>+IFERROR(H611/G611-1,"n/a")</f>
        <v/>
      </c>
      <c r="I627" s="320">
        <f>+IFERROR(I611/H611-1,"n/a")</f>
        <v/>
      </c>
      <c r="J627" s="320">
        <f>+IFERROR(J611/I611-1,"n/a")</f>
        <v/>
      </c>
      <c r="K627" s="320">
        <f>+IFERROR(K611/J611-1,"n/a")</f>
        <v/>
      </c>
      <c r="L627" s="320">
        <f>+IFERROR(L611/K611-1,"n/a")</f>
        <v/>
      </c>
      <c r="M627" s="320">
        <f>+IFERROR(M611/L611-1,"n/a")</f>
        <v/>
      </c>
      <c r="N627" s="320">
        <f>+IFERROR(N611/M611-1,"n/a")</f>
        <v/>
      </c>
      <c r="O627" s="320">
        <f>+IFERROR(O611/N611-1,"n/a")</f>
        <v/>
      </c>
      <c r="P627" s="320">
        <f>+IFERROR(P611/O611-1,"n/a")</f>
        <v/>
      </c>
      <c r="Q627" s="320">
        <f>+IFERROR(Q611/P611-1,"n/a")</f>
        <v/>
      </c>
      <c r="R627" s="320">
        <f>+IFERROR(R611/Q611-1,"n/a")</f>
        <v/>
      </c>
      <c r="S627" s="320">
        <f>+IFERROR(S611/R611-1,"n/a")</f>
        <v/>
      </c>
      <c r="T627" s="320">
        <f>+IFERROR(T611/S611-1,"n/a")</f>
        <v/>
      </c>
      <c r="U627" s="320">
        <f>+IFERROR(U611/T611-1,"n/a")</f>
        <v/>
      </c>
      <c r="V627" s="320">
        <f>+IFERROR(V611/U611-1,"n/a")</f>
        <v/>
      </c>
      <c r="W627" s="320">
        <f>+IFERROR(W611/V611-1,"n/a")</f>
        <v/>
      </c>
      <c r="X627" s="320">
        <f>+IFERROR(X611/W611-1,"n/a")</f>
        <v/>
      </c>
      <c r="Y627" s="320">
        <f>+IFERROR(Y611/X611-1,"n/a")</f>
        <v/>
      </c>
      <c r="Z627" s="320">
        <f>+IFERROR(Z611/Y611-1,"n/a")</f>
        <v/>
      </c>
      <c r="AA627" s="320">
        <f>+IFERROR(AA611/Z611-1,"n/a")</f>
        <v/>
      </c>
      <c r="AB627" s="320">
        <f>+IFERROR(AB611/AA611-1,"n/a")</f>
        <v/>
      </c>
      <c r="AC627" s="320">
        <f>+IFERROR(AC611/AB611-1,"n/a")</f>
        <v/>
      </c>
      <c r="AD627" s="320">
        <f>+IFERROR(AD611/AC611-1,"n/a")</f>
        <v/>
      </c>
      <c r="AE627" s="320">
        <f>+IFERROR(AE611/AD611-1,"n/a")</f>
        <v/>
      </c>
      <c r="AF627" s="320">
        <f>+IFERROR(AF611/AE611-1,"n/a")</f>
        <v/>
      </c>
      <c r="AG627" s="320">
        <f>+IFERROR(AG611/AF611-1,"n/a")</f>
        <v/>
      </c>
      <c r="AH627" s="320">
        <f>+IFERROR(AH611/AG611-1,"n/a")</f>
        <v/>
      </c>
      <c r="AI627" s="320">
        <f>+IFERROR(AI611/AH611-1,"n/a")</f>
        <v/>
      </c>
      <c r="AJ627" s="320">
        <f>+IFERROR(AJ611/AI611-1,"n/a")</f>
        <v/>
      </c>
      <c r="AK627" s="320">
        <f>+IFERROR(AK611/AJ611-1,"n/a")</f>
        <v/>
      </c>
      <c r="AL627" s="320">
        <f>+IFERROR(AL611/AK611-1,"n/a")</f>
        <v/>
      </c>
      <c r="AM627" s="320">
        <f>+IFERROR(AM611/AL611-1,"n/a")</f>
        <v/>
      </c>
      <c r="AN627" s="320">
        <f>+IFERROR(AN611/AM611-1,"n/a")</f>
        <v/>
      </c>
      <c r="AO627" s="320">
        <f>+IFERROR(AO611/AN611-1,"n/a")</f>
        <v/>
      </c>
      <c r="AP627" s="320">
        <f>+IFERROR(AP611/AO611-1,"n/a")</f>
        <v/>
      </c>
      <c r="AQ627" s="320">
        <f>+IFERROR(AQ611/AP611-1,"n/a")</f>
        <v/>
      </c>
      <c r="AR627" s="320">
        <f>+IFERROR(AR611/AQ611-1,"n/a")</f>
        <v/>
      </c>
      <c r="AS627" s="320">
        <f>+IFERROR(AS611/AR611-1,"n/a")</f>
        <v/>
      </c>
      <c r="AT627" s="320">
        <f>+IFERROR(AT611/AS611-1,"n/a")</f>
        <v/>
      </c>
      <c r="AU627" s="320">
        <f>+IFERROR(AU611/AT611-1,"n/a")</f>
        <v/>
      </c>
      <c r="AV627" s="320">
        <f>+IFERROR(AV611/AU611-1,"n/a")</f>
        <v/>
      </c>
      <c r="AW627" s="320">
        <f>+IFERROR(AW611/AV611-1,"n/a")</f>
        <v/>
      </c>
      <c r="AX627" s="320">
        <f>+IFERROR(AX611/AW611-1,"n/a")</f>
        <v/>
      </c>
      <c r="AY627" s="320">
        <f>+IFERROR(AY611/AX611-1,"n/a")</f>
        <v/>
      </c>
      <c r="AZ627" s="320">
        <f>+IFERROR(AZ611/AY611-1,"n/a")</f>
        <v/>
      </c>
      <c r="BA627" s="320">
        <f>+IFERROR(BA611/AZ611-1,"n/a")</f>
        <v/>
      </c>
      <c r="BB627" s="320">
        <f>+IFERROR(BB611/BA611-1,"n/a")</f>
        <v/>
      </c>
      <c r="BC627" s="320">
        <f>+IFERROR(BC611/BB611-1,"n/a")</f>
        <v/>
      </c>
      <c r="BD627" s="320">
        <f>+IFERROR(BD611/BC611-1,"n/a")</f>
        <v/>
      </c>
      <c r="BE627" s="320">
        <f>+IFERROR(BE611/BD611-1,"n/a")</f>
        <v/>
      </c>
      <c r="BF627" s="320">
        <f>+IFERROR(BF611/BE611-1,"n/a")</f>
        <v/>
      </c>
      <c r="BG627" s="320">
        <f>+IFERROR(BG611/BF611-1,"n/a")</f>
        <v/>
      </c>
      <c r="BH627" s="320">
        <f>+IFERROR(BH611/BG611-1,"n/a")</f>
        <v/>
      </c>
      <c r="BI627" s="320">
        <f>+IFERROR(BI611/BH611-1,"n/a")</f>
        <v/>
      </c>
      <c r="BJ627" s="320">
        <f>+IFERROR(BJ611/BI611-1,"n/a")</f>
        <v/>
      </c>
      <c r="BK627" s="320">
        <f>+IFERROR(BK611/BJ611-1,"n/a")</f>
        <v/>
      </c>
      <c r="BL627" s="304" t="n"/>
      <c r="BM627" s="304" t="n"/>
      <c r="BN627" s="304" t="n"/>
      <c r="BO627" s="304" t="n"/>
      <c r="BP627" s="304" t="n"/>
      <c r="BQ627" s="304" t="n"/>
      <c r="BR627" s="304" t="n"/>
      <c r="BS627" s="304" t="n"/>
      <c r="BT627" s="304" t="n"/>
      <c r="BU627" s="304" t="n"/>
      <c r="BV627" s="304" t="n"/>
      <c r="BW627" s="304" t="n"/>
      <c r="BX627" s="304" t="n"/>
      <c r="BY627" s="304" t="n"/>
      <c r="BZ627" s="304" t="n"/>
      <c r="CA627" s="304" t="n"/>
      <c r="CB627" s="304" t="n"/>
      <c r="CC627" s="304" t="n"/>
      <c r="CD627" s="304" t="n"/>
    </row>
    <row r="628" customFormat="1" s="76">
      <c r="B628" s="60" t="inlineStr">
        <is>
          <t>INRUSD</t>
        </is>
      </c>
      <c r="C628" s="304" t="n"/>
      <c r="D628" s="304" t="n"/>
      <c r="E628" s="320">
        <f>+IFERROR(E612/A612-1,"n/a")</f>
        <v/>
      </c>
      <c r="F628" s="320">
        <f>+IFERROR(F612/E612-1,"n/a")</f>
        <v/>
      </c>
      <c r="G628" s="320">
        <f>+IFERROR(G612/F612-1,"n/a")</f>
        <v/>
      </c>
      <c r="H628" s="320">
        <f>+IFERROR(H612/G612-1,"n/a")</f>
        <v/>
      </c>
      <c r="I628" s="320">
        <f>+IFERROR(I612/H612-1,"n/a")</f>
        <v/>
      </c>
      <c r="J628" s="320">
        <f>+IFERROR(J612/I612-1,"n/a")</f>
        <v/>
      </c>
      <c r="K628" s="320">
        <f>+IFERROR(K612/J612-1,"n/a")</f>
        <v/>
      </c>
      <c r="L628" s="320">
        <f>+IFERROR(L612/K612-1,"n/a")</f>
        <v/>
      </c>
      <c r="M628" s="320">
        <f>+IFERROR(M612/L612-1,"n/a")</f>
        <v/>
      </c>
      <c r="N628" s="320">
        <f>+IFERROR(N612/M612-1,"n/a")</f>
        <v/>
      </c>
      <c r="O628" s="320">
        <f>+IFERROR(O612/N612-1,"n/a")</f>
        <v/>
      </c>
      <c r="P628" s="320">
        <f>+IFERROR(P612/O612-1,"n/a")</f>
        <v/>
      </c>
      <c r="Q628" s="320">
        <f>+IFERROR(Q612/P612-1,"n/a")</f>
        <v/>
      </c>
      <c r="R628" s="320">
        <f>+IFERROR(R612/Q612-1,"n/a")</f>
        <v/>
      </c>
      <c r="S628" s="320">
        <f>+IFERROR(S612/R612-1,"n/a")</f>
        <v/>
      </c>
      <c r="T628" s="320">
        <f>+IFERROR(T612/S612-1,"n/a")</f>
        <v/>
      </c>
      <c r="U628" s="320">
        <f>+IFERROR(U612/T612-1,"n/a")</f>
        <v/>
      </c>
      <c r="V628" s="320">
        <f>+IFERROR(V612/U612-1,"n/a")</f>
        <v/>
      </c>
      <c r="W628" s="320">
        <f>+IFERROR(W612/V612-1,"n/a")</f>
        <v/>
      </c>
      <c r="X628" s="320">
        <f>+IFERROR(X612/W612-1,"n/a")</f>
        <v/>
      </c>
      <c r="Y628" s="320">
        <f>+IFERROR(Y612/X612-1,"n/a")</f>
        <v/>
      </c>
      <c r="Z628" s="320">
        <f>+IFERROR(Z612/Y612-1,"n/a")</f>
        <v/>
      </c>
      <c r="AA628" s="320">
        <f>+IFERROR(AA612/Z612-1,"n/a")</f>
        <v/>
      </c>
      <c r="AB628" s="320">
        <f>+IFERROR(AB612/AA612-1,"n/a")</f>
        <v/>
      </c>
      <c r="AC628" s="320">
        <f>+IFERROR(AC612/AB612-1,"n/a")</f>
        <v/>
      </c>
      <c r="AD628" s="320">
        <f>+IFERROR(AD612/AC612-1,"n/a")</f>
        <v/>
      </c>
      <c r="AE628" s="320">
        <f>+IFERROR(AE612/AD612-1,"n/a")</f>
        <v/>
      </c>
      <c r="AF628" s="320">
        <f>+IFERROR(AF612/AE612-1,"n/a")</f>
        <v/>
      </c>
      <c r="AG628" s="320">
        <f>+IFERROR(AG612/AF612-1,"n/a")</f>
        <v/>
      </c>
      <c r="AH628" s="320">
        <f>+IFERROR(AH612/AG612-1,"n/a")</f>
        <v/>
      </c>
      <c r="AI628" s="320">
        <f>+IFERROR(AI612/AH612-1,"n/a")</f>
        <v/>
      </c>
      <c r="AJ628" s="320">
        <f>+IFERROR(AJ612/AI612-1,"n/a")</f>
        <v/>
      </c>
      <c r="AK628" s="320">
        <f>+IFERROR(AK612/AJ612-1,"n/a")</f>
        <v/>
      </c>
      <c r="AL628" s="320">
        <f>+IFERROR(AL612/AK612-1,"n/a")</f>
        <v/>
      </c>
      <c r="AM628" s="320">
        <f>+IFERROR(AM612/AL612-1,"n/a")</f>
        <v/>
      </c>
      <c r="AN628" s="320">
        <f>+IFERROR(AN612/AM612-1,"n/a")</f>
        <v/>
      </c>
      <c r="AO628" s="320">
        <f>+IFERROR(AO612/AN612-1,"n/a")</f>
        <v/>
      </c>
      <c r="AP628" s="320">
        <f>+IFERROR(AP612/AO612-1,"n/a")</f>
        <v/>
      </c>
      <c r="AQ628" s="320">
        <f>+IFERROR(AQ612/AP612-1,"n/a")</f>
        <v/>
      </c>
      <c r="AR628" s="320">
        <f>+IFERROR(AR612/AQ612-1,"n/a")</f>
        <v/>
      </c>
      <c r="AS628" s="320">
        <f>+IFERROR(AS612/AR612-1,"n/a")</f>
        <v/>
      </c>
      <c r="AT628" s="320">
        <f>+IFERROR(AT612/AS612-1,"n/a")</f>
        <v/>
      </c>
      <c r="AU628" s="320">
        <f>+IFERROR(AU612/AT612-1,"n/a")</f>
        <v/>
      </c>
      <c r="AV628" s="320">
        <f>+IFERROR(AV612/AU612-1,"n/a")</f>
        <v/>
      </c>
      <c r="AW628" s="320">
        <f>+IFERROR(AW612/AV612-1,"n/a")</f>
        <v/>
      </c>
      <c r="AX628" s="320">
        <f>+IFERROR(AX612/AW612-1,"n/a")</f>
        <v/>
      </c>
      <c r="AY628" s="320">
        <f>+IFERROR(AY612/AX612-1,"n/a")</f>
        <v/>
      </c>
      <c r="AZ628" s="320">
        <f>+IFERROR(AZ612/AY612-1,"n/a")</f>
        <v/>
      </c>
      <c r="BA628" s="320">
        <f>+IFERROR(BA612/AZ612-1,"n/a")</f>
        <v/>
      </c>
      <c r="BB628" s="320">
        <f>+IFERROR(BB612/BA612-1,"n/a")</f>
        <v/>
      </c>
      <c r="BC628" s="320">
        <f>+IFERROR(BC612/BB612-1,"n/a")</f>
        <v/>
      </c>
      <c r="BD628" s="320">
        <f>+IFERROR(BD612/BC612-1,"n/a")</f>
        <v/>
      </c>
      <c r="BE628" s="320">
        <f>+IFERROR(BE612/BD612-1,"n/a")</f>
        <v/>
      </c>
      <c r="BF628" s="320">
        <f>+IFERROR(BF612/BE612-1,"n/a")</f>
        <v/>
      </c>
      <c r="BG628" s="320">
        <f>+IFERROR(BG612/BF612-1,"n/a")</f>
        <v/>
      </c>
      <c r="BH628" s="320">
        <f>+IFERROR(BH612/BG612-1,"n/a")</f>
        <v/>
      </c>
      <c r="BI628" s="320">
        <f>+IFERROR(BI612/BH612-1,"n/a")</f>
        <v/>
      </c>
      <c r="BJ628" s="320">
        <f>+IFERROR(BJ612/BI612-1,"n/a")</f>
        <v/>
      </c>
      <c r="BK628" s="320">
        <f>+IFERROR(BK612/BJ612-1,"n/a")</f>
        <v/>
      </c>
      <c r="BL628" s="304" t="n"/>
      <c r="BM628" s="304" t="n"/>
      <c r="BN628" s="304" t="n"/>
      <c r="BO628" s="304" t="n"/>
      <c r="BP628" s="304" t="n"/>
      <c r="BQ628" s="304" t="n"/>
      <c r="BR628" s="304" t="n"/>
      <c r="BS628" s="304" t="n"/>
      <c r="BT628" s="304" t="n"/>
      <c r="BU628" s="304" t="n"/>
      <c r="BV628" s="304" t="n"/>
      <c r="BW628" s="304" t="n"/>
      <c r="BX628" s="304" t="n"/>
      <c r="BY628" s="304" t="n"/>
      <c r="BZ628" s="304" t="n"/>
      <c r="CA628" s="304" t="n"/>
      <c r="CB628" s="304" t="n"/>
      <c r="CC628" s="304" t="n"/>
      <c r="CD628" s="304" t="n"/>
    </row>
    <row r="629" customFormat="1" s="76">
      <c r="B629" s="60" t="inlineStr">
        <is>
          <t>BRLUSD</t>
        </is>
      </c>
      <c r="C629" s="304" t="n"/>
      <c r="D629" s="304" t="n"/>
      <c r="E629" s="320">
        <f>+IFERROR(E613/A613-1,"n/a")</f>
        <v/>
      </c>
      <c r="F629" s="320">
        <f>+IFERROR(F613/E613-1,"n/a")</f>
        <v/>
      </c>
      <c r="G629" s="320">
        <f>+IFERROR(G613/F613-1,"n/a")</f>
        <v/>
      </c>
      <c r="H629" s="320">
        <f>+IFERROR(H613/G613-1,"n/a")</f>
        <v/>
      </c>
      <c r="I629" s="320">
        <f>+IFERROR(I613/H613-1,"n/a")</f>
        <v/>
      </c>
      <c r="J629" s="320">
        <f>+IFERROR(J613/I613-1,"n/a")</f>
        <v/>
      </c>
      <c r="K629" s="320">
        <f>+IFERROR(K613/J613-1,"n/a")</f>
        <v/>
      </c>
      <c r="L629" s="320">
        <f>+IFERROR(L613/K613-1,"n/a")</f>
        <v/>
      </c>
      <c r="M629" s="320">
        <f>+IFERROR(M613/L613-1,"n/a")</f>
        <v/>
      </c>
      <c r="N629" s="320">
        <f>+IFERROR(N613/M613-1,"n/a")</f>
        <v/>
      </c>
      <c r="O629" s="320">
        <f>+IFERROR(O613/N613-1,"n/a")</f>
        <v/>
      </c>
      <c r="P629" s="320">
        <f>+IFERROR(P613/O613-1,"n/a")</f>
        <v/>
      </c>
      <c r="Q629" s="320">
        <f>+IFERROR(Q613/P613-1,"n/a")</f>
        <v/>
      </c>
      <c r="R629" s="320">
        <f>+IFERROR(R613/Q613-1,"n/a")</f>
        <v/>
      </c>
      <c r="S629" s="320">
        <f>+IFERROR(S613/R613-1,"n/a")</f>
        <v/>
      </c>
      <c r="T629" s="320">
        <f>+IFERROR(T613/S613-1,"n/a")</f>
        <v/>
      </c>
      <c r="U629" s="320">
        <f>+IFERROR(U613/T613-1,"n/a")</f>
        <v/>
      </c>
      <c r="V629" s="320">
        <f>+IFERROR(V613/U613-1,"n/a")</f>
        <v/>
      </c>
      <c r="W629" s="320">
        <f>+IFERROR(W613/V613-1,"n/a")</f>
        <v/>
      </c>
      <c r="X629" s="320">
        <f>+IFERROR(X613/W613-1,"n/a")</f>
        <v/>
      </c>
      <c r="Y629" s="320">
        <f>+IFERROR(Y613/X613-1,"n/a")</f>
        <v/>
      </c>
      <c r="Z629" s="320">
        <f>+IFERROR(Z613/Y613-1,"n/a")</f>
        <v/>
      </c>
      <c r="AA629" s="320">
        <f>+IFERROR(AA613/Z613-1,"n/a")</f>
        <v/>
      </c>
      <c r="AB629" s="320">
        <f>+IFERROR(AB613/AA613-1,"n/a")</f>
        <v/>
      </c>
      <c r="AC629" s="320">
        <f>+IFERROR(AC613/AB613-1,"n/a")</f>
        <v/>
      </c>
      <c r="AD629" s="320">
        <f>+IFERROR(AD613/AC613-1,"n/a")</f>
        <v/>
      </c>
      <c r="AE629" s="320">
        <f>+IFERROR(AE613/AD613-1,"n/a")</f>
        <v/>
      </c>
      <c r="AF629" s="320">
        <f>+IFERROR(AF613/AE613-1,"n/a")</f>
        <v/>
      </c>
      <c r="AG629" s="320">
        <f>+IFERROR(AG613/AF613-1,"n/a")</f>
        <v/>
      </c>
      <c r="AH629" s="320">
        <f>+IFERROR(AH613/AG613-1,"n/a")</f>
        <v/>
      </c>
      <c r="AI629" s="320">
        <f>+IFERROR(AI613/AH613-1,"n/a")</f>
        <v/>
      </c>
      <c r="AJ629" s="320">
        <f>+IFERROR(AJ613/AI613-1,"n/a")</f>
        <v/>
      </c>
      <c r="AK629" s="320">
        <f>+IFERROR(AK613/AJ613-1,"n/a")</f>
        <v/>
      </c>
      <c r="AL629" s="320">
        <f>+IFERROR(AL613/AK613-1,"n/a")</f>
        <v/>
      </c>
      <c r="AM629" s="320">
        <f>+IFERROR(AM613/AL613-1,"n/a")</f>
        <v/>
      </c>
      <c r="AN629" s="320">
        <f>+IFERROR(AN613/AM613-1,"n/a")</f>
        <v/>
      </c>
      <c r="AO629" s="320">
        <f>+IFERROR(AO613/AN613-1,"n/a")</f>
        <v/>
      </c>
      <c r="AP629" s="320">
        <f>+IFERROR(AP613/AO613-1,"n/a")</f>
        <v/>
      </c>
      <c r="AQ629" s="320">
        <f>+IFERROR(AQ613/AP613-1,"n/a")</f>
        <v/>
      </c>
      <c r="AR629" s="320">
        <f>+IFERROR(AR613/AQ613-1,"n/a")</f>
        <v/>
      </c>
      <c r="AS629" s="320">
        <f>+IFERROR(AS613/AR613-1,"n/a")</f>
        <v/>
      </c>
      <c r="AT629" s="320">
        <f>+IFERROR(AT613/AS613-1,"n/a")</f>
        <v/>
      </c>
      <c r="AU629" s="320">
        <f>+IFERROR(AU613/AT613-1,"n/a")</f>
        <v/>
      </c>
      <c r="AV629" s="320">
        <f>+IFERROR(AV613/AU613-1,"n/a")</f>
        <v/>
      </c>
      <c r="AW629" s="320">
        <f>+IFERROR(AW613/AV613-1,"n/a")</f>
        <v/>
      </c>
      <c r="AX629" s="320">
        <f>+IFERROR(AX613/AW613-1,"n/a")</f>
        <v/>
      </c>
      <c r="AY629" s="320">
        <f>+IFERROR(AY613/AX613-1,"n/a")</f>
        <v/>
      </c>
      <c r="AZ629" s="320">
        <f>+IFERROR(AZ613/AY613-1,"n/a")</f>
        <v/>
      </c>
      <c r="BA629" s="320">
        <f>+IFERROR(BA613/AZ613-1,"n/a")</f>
        <v/>
      </c>
      <c r="BB629" s="320">
        <f>+IFERROR(BB613/BA613-1,"n/a")</f>
        <v/>
      </c>
      <c r="BC629" s="320">
        <f>+IFERROR(BC613/BB613-1,"n/a")</f>
        <v/>
      </c>
      <c r="BD629" s="320">
        <f>+IFERROR(BD613/BC613-1,"n/a")</f>
        <v/>
      </c>
      <c r="BE629" s="320">
        <f>+IFERROR(BE613/BD613-1,"n/a")</f>
        <v/>
      </c>
      <c r="BF629" s="320">
        <f>+IFERROR(BF613/BE613-1,"n/a")</f>
        <v/>
      </c>
      <c r="BG629" s="320">
        <f>+IFERROR(BG613/BF613-1,"n/a")</f>
        <v/>
      </c>
      <c r="BH629" s="320">
        <f>+IFERROR(BH613/BG613-1,"n/a")</f>
        <v/>
      </c>
      <c r="BI629" s="320">
        <f>+IFERROR(BI613/BH613-1,"n/a")</f>
        <v/>
      </c>
      <c r="BJ629" s="320">
        <f>+IFERROR(BJ613/BI613-1,"n/a")</f>
        <v/>
      </c>
      <c r="BK629" s="320">
        <f>+IFERROR(BK613/BJ613-1,"n/a")</f>
        <v/>
      </c>
      <c r="BL629" s="304" t="n"/>
      <c r="BM629" s="304" t="n"/>
      <c r="BN629" s="304" t="n"/>
      <c r="BO629" s="304" t="n"/>
      <c r="BP629" s="304" t="n"/>
      <c r="BQ629" s="304" t="n"/>
      <c r="BR629" s="304" t="n"/>
      <c r="BS629" s="304" t="n"/>
      <c r="BT629" s="304" t="n"/>
      <c r="BU629" s="304" t="n"/>
      <c r="BV629" s="304" t="n"/>
      <c r="BW629" s="304" t="n"/>
      <c r="BX629" s="304" t="n"/>
      <c r="BY629" s="304" t="n"/>
      <c r="BZ629" s="304" t="n"/>
      <c r="CA629" s="304" t="n"/>
      <c r="CB629" s="304" t="n"/>
      <c r="CC629" s="304" t="n"/>
      <c r="CD629" s="304" t="n"/>
    </row>
    <row r="630" customFormat="1" s="76">
      <c r="B630" s="60" t="n"/>
      <c r="C630" s="304" t="n"/>
      <c r="D630" s="304" t="n"/>
      <c r="E630" s="304" t="n"/>
      <c r="F630" s="304" t="n"/>
      <c r="G630" s="304" t="n"/>
      <c r="H630" s="304" t="n"/>
      <c r="I630" s="304" t="n"/>
      <c r="J630" s="304" t="n"/>
      <c r="K630" s="304" t="n"/>
      <c r="L630" s="304" t="n"/>
      <c r="M630" s="304" t="n"/>
      <c r="N630" s="304" t="n"/>
      <c r="O630" s="304" t="n"/>
      <c r="P630" s="304" t="n"/>
      <c r="Q630" s="304" t="n"/>
      <c r="R630" s="304" t="n"/>
      <c r="S630" s="304" t="n"/>
      <c r="T630" s="304" t="n"/>
      <c r="U630" s="304" t="n"/>
      <c r="V630" s="304" t="n"/>
      <c r="W630" s="304" t="n"/>
      <c r="X630" s="304" t="n"/>
      <c r="Y630" s="304" t="n"/>
      <c r="Z630" s="304" t="n"/>
      <c r="AA630" s="304" t="n"/>
      <c r="AB630" s="304" t="n"/>
      <c r="AC630" s="304" t="n"/>
      <c r="AD630" s="304" t="n"/>
      <c r="AE630" s="304" t="n"/>
      <c r="AF630" s="304" t="n"/>
      <c r="AG630" s="304" t="n"/>
      <c r="AH630" s="304" t="n"/>
      <c r="AI630" s="304" t="n"/>
      <c r="AJ630" s="304" t="n"/>
      <c r="AK630" s="304" t="n"/>
      <c r="AL630" s="304" t="n"/>
      <c r="AM630" s="304" t="n"/>
      <c r="AN630" s="304" t="n"/>
      <c r="AO630" s="304" t="n"/>
      <c r="AP630" s="304" t="n"/>
      <c r="AQ630" s="304" t="n"/>
      <c r="AR630" s="304" t="n"/>
      <c r="AS630" s="304" t="n"/>
      <c r="AT630" s="304" t="n"/>
      <c r="AU630" s="304" t="n"/>
      <c r="AV630" s="304" t="n"/>
      <c r="AW630" s="304" t="n"/>
      <c r="AX630" s="304" t="n"/>
      <c r="AY630" s="304" t="n"/>
      <c r="AZ630" s="304" t="n"/>
      <c r="BA630" s="304" t="n"/>
      <c r="BB630" s="304" t="n"/>
      <c r="BC630" s="304" t="n"/>
      <c r="BD630" s="304" t="n"/>
      <c r="BE630" s="304" t="n"/>
      <c r="BF630" s="304" t="n"/>
      <c r="BG630" s="304" t="n"/>
      <c r="BH630" s="304" t="n"/>
      <c r="BI630" s="304" t="n"/>
      <c r="BJ630" s="304" t="n"/>
      <c r="BK630" s="304" t="n"/>
      <c r="BL630" s="304" t="n"/>
      <c r="BM630" s="304" t="n"/>
      <c r="BN630" s="304" t="n"/>
      <c r="BO630" s="304" t="n"/>
      <c r="BP630" s="304" t="n"/>
      <c r="BQ630" s="304" t="n"/>
      <c r="BR630" s="304" t="n"/>
      <c r="BS630" s="304" t="n"/>
      <c r="BT630" s="304" t="n"/>
      <c r="BU630" s="304" t="n"/>
      <c r="BV630" s="304" t="n"/>
      <c r="BW630" s="304" t="n"/>
      <c r="BX630" s="304" t="n"/>
      <c r="BY630" s="304" t="n"/>
      <c r="BZ630" s="304" t="n"/>
      <c r="CA630" s="304" t="n"/>
      <c r="CB630" s="304" t="n"/>
      <c r="CC630" s="304" t="n"/>
      <c r="CD630" s="304" t="n"/>
    </row>
    <row r="631" customFormat="1" s="76">
      <c r="B631" s="54" t="inlineStr">
        <is>
          <t>Key FX Weights</t>
        </is>
      </c>
      <c r="C631" s="304" t="n"/>
      <c r="D631" s="304" t="n"/>
      <c r="E631" s="304" t="n"/>
      <c r="F631" s="304" t="n"/>
      <c r="G631" s="304" t="n"/>
      <c r="H631" s="304" t="n"/>
      <c r="I631" s="304" t="n"/>
      <c r="J631" s="304" t="n"/>
      <c r="K631" s="304" t="n"/>
      <c r="L631" s="304" t="n"/>
      <c r="M631" s="304" t="n"/>
      <c r="N631" s="304" t="n"/>
      <c r="O631" s="304" t="n"/>
      <c r="P631" s="304" t="n"/>
      <c r="Q631" s="304" t="n"/>
      <c r="R631" s="304" t="n"/>
      <c r="S631" s="304" t="n"/>
      <c r="T631" s="304" t="n"/>
      <c r="U631" s="304" t="n"/>
      <c r="V631" s="304" t="n"/>
      <c r="W631" s="304" t="n"/>
      <c r="X631" s="304" t="n"/>
      <c r="Y631" s="304" t="n"/>
      <c r="Z631" s="304" t="n"/>
      <c r="AA631" s="304" t="n"/>
      <c r="AB631" s="304" t="n"/>
      <c r="AC631" s="304" t="n"/>
      <c r="AD631" s="304" t="n"/>
      <c r="AE631" s="304" t="n"/>
      <c r="AF631" s="304" t="n"/>
      <c r="AG631" s="304" t="n"/>
      <c r="AH631" s="304" t="n"/>
      <c r="AI631" s="304" t="n"/>
      <c r="AJ631" s="304" t="n"/>
      <c r="AK631" s="304" t="n"/>
      <c r="AL631" s="304" t="n"/>
      <c r="AM631" s="304" t="n"/>
      <c r="AN631" s="304" t="n"/>
      <c r="AO631" s="304" t="n"/>
      <c r="AP631" s="304" t="n"/>
      <c r="AQ631" s="304" t="n"/>
      <c r="AR631" s="304" t="n"/>
      <c r="AS631" s="304" t="n"/>
      <c r="AT631" s="304" t="n"/>
      <c r="AU631" s="304" t="n"/>
      <c r="AV631" s="304" t="n"/>
      <c r="AW631" s="304" t="n"/>
      <c r="AX631" s="304" t="n"/>
      <c r="AY631" s="304" t="n"/>
      <c r="AZ631" s="304" t="n"/>
      <c r="BA631" s="304" t="n"/>
      <c r="BB631" s="304" t="n"/>
      <c r="BC631" s="304" t="n"/>
      <c r="BD631" s="304" t="n"/>
      <c r="BE631" s="304" t="n"/>
      <c r="BF631" s="304" t="n"/>
      <c r="BG631" s="304" t="n"/>
      <c r="BH631" s="304" t="n"/>
      <c r="BI631" s="304" t="n"/>
      <c r="BJ631" s="304" t="n"/>
      <c r="BK631" s="304" t="n"/>
      <c r="BL631" s="304" t="n"/>
      <c r="BM631" s="304" t="n"/>
      <c r="BN631" s="304" t="n"/>
      <c r="BO631" s="304" t="n"/>
      <c r="BP631" s="304" t="n"/>
      <c r="BQ631" s="304" t="n"/>
      <c r="BR631" s="304" t="n"/>
      <c r="BS631" s="304" t="n"/>
      <c r="BT631" s="304" t="n"/>
      <c r="BU631" s="304" t="n"/>
      <c r="BV631" s="304" t="n"/>
      <c r="BW631" s="304" t="n"/>
      <c r="BX631" s="304" t="n"/>
      <c r="BY631" s="304" t="n"/>
      <c r="BZ631" s="304" t="n"/>
      <c r="CA631" s="304" t="n"/>
      <c r="CB631" s="304" t="n"/>
      <c r="CC631" s="304" t="n"/>
      <c r="CD631" s="304" t="n"/>
    </row>
    <row r="632" customFormat="1" s="76">
      <c r="B632" t="inlineStr">
        <is>
          <t>GBPUSD</t>
        </is>
      </c>
      <c r="C632" s="304" t="n"/>
      <c r="D632" s="341">
        <f>++D225/D228*0.3</f>
        <v/>
      </c>
      <c r="E632" s="341">
        <f>++E225/E228*0.3</f>
        <v/>
      </c>
      <c r="F632" s="341">
        <f>++F225/F228*0.3</f>
        <v/>
      </c>
      <c r="G632" s="341">
        <f>++G225/G228*0.3</f>
        <v/>
      </c>
      <c r="H632" s="341">
        <f>++H225/H228*0.3</f>
        <v/>
      </c>
      <c r="I632" s="341">
        <f>++I225/I228*0.3</f>
        <v/>
      </c>
      <c r="J632" s="341">
        <f>++J225/J228*0.3</f>
        <v/>
      </c>
      <c r="K632" s="341">
        <f>++K225/K228*0.3</f>
        <v/>
      </c>
      <c r="L632" s="341">
        <f>++L225/L228*0.3</f>
        <v/>
      </c>
      <c r="M632" s="341">
        <f>++M225/M228*0.3</f>
        <v/>
      </c>
      <c r="N632" s="341">
        <f>++N225/N228*0.3</f>
        <v/>
      </c>
      <c r="O632" s="341">
        <f>++O225/O228*0.3</f>
        <v/>
      </c>
      <c r="P632" s="341">
        <f>++P225/P228*0.3</f>
        <v/>
      </c>
      <c r="Q632" s="341">
        <f>++Q225/Q228*0.3</f>
        <v/>
      </c>
      <c r="R632" s="341">
        <f>++R225/R228*0.3</f>
        <v/>
      </c>
      <c r="S632" s="341">
        <f>++S225/S228*0.3</f>
        <v/>
      </c>
      <c r="T632" s="341">
        <f>++T225/T228*0.3</f>
        <v/>
      </c>
      <c r="U632" s="341">
        <f>++U225/U228*0.3</f>
        <v/>
      </c>
      <c r="V632" s="341">
        <f>++V225/V228*0.3</f>
        <v/>
      </c>
      <c r="W632" s="341">
        <f>++W225/W228*0.3</f>
        <v/>
      </c>
      <c r="X632" s="341">
        <f>++X225/X228*0.3</f>
        <v/>
      </c>
      <c r="Y632" s="341">
        <f>++Y225/Y228*0.3</f>
        <v/>
      </c>
      <c r="Z632" s="341">
        <f>++Z225/Z228*0.3</f>
        <v/>
      </c>
      <c r="AA632" s="341">
        <f>++AA225/AA228*0.3</f>
        <v/>
      </c>
      <c r="AB632" s="341">
        <f>++AB225/AB228*0.3</f>
        <v/>
      </c>
      <c r="AC632" s="341">
        <f>++AC225/AC228*0.3</f>
        <v/>
      </c>
      <c r="AD632" s="341">
        <f>++AD225/AD228*0.3</f>
        <v/>
      </c>
      <c r="AE632" s="341">
        <f>++AE225/AE228*0.3</f>
        <v/>
      </c>
      <c r="AF632" s="341">
        <f>++AF225/AF228*0.3</f>
        <v/>
      </c>
      <c r="AG632" s="341">
        <f>++AG225/AG228*0.3</f>
        <v/>
      </c>
      <c r="AH632" s="341">
        <f>++AH225/AH228*0.3</f>
        <v/>
      </c>
      <c r="AI632" s="341">
        <f>++AI225/AI228*0.3</f>
        <v/>
      </c>
      <c r="AJ632" s="341">
        <f>++AJ225/AJ228*0.3</f>
        <v/>
      </c>
      <c r="AK632" s="341">
        <f>++AK225/AK228*0.3</f>
        <v/>
      </c>
      <c r="AL632" s="341">
        <f>++AL225/AL228*0.3</f>
        <v/>
      </c>
      <c r="AM632" s="341">
        <f>++AM225/AM228*0.3</f>
        <v/>
      </c>
      <c r="AN632" s="341">
        <f>++AN225/AN228*0.3</f>
        <v/>
      </c>
      <c r="AO632" s="341">
        <f>++AO225/AO228*0.3</f>
        <v/>
      </c>
      <c r="AP632" s="341">
        <f>++AP225/AP228*0.3</f>
        <v/>
      </c>
      <c r="AQ632" s="341">
        <f>++AQ225/AQ228*0.3</f>
        <v/>
      </c>
      <c r="AR632" s="341">
        <f>++AR225/AR228*0.3</f>
        <v/>
      </c>
      <c r="AS632" s="341">
        <f>++AS225/AS228*0.3</f>
        <v/>
      </c>
      <c r="AT632" s="341">
        <f>++AT225/AT228*0.3</f>
        <v/>
      </c>
      <c r="AU632" s="341">
        <f>++AU225/AU228*0.3</f>
        <v/>
      </c>
      <c r="AV632" s="341">
        <f>++AV225/AV228*0.3</f>
        <v/>
      </c>
      <c r="AW632" s="341">
        <f>++AW225/AW228*0.3</f>
        <v/>
      </c>
      <c r="AX632" s="341">
        <f>++AX225/AX228*0.3</f>
        <v/>
      </c>
      <c r="AY632" s="341">
        <f>++AY225/AY228*0.3</f>
        <v/>
      </c>
      <c r="AZ632" s="341">
        <f>++AZ225/AZ228*0.3</f>
        <v/>
      </c>
      <c r="BA632" s="341">
        <f>++BA225/BA228*0.3</f>
        <v/>
      </c>
      <c r="BB632" s="341">
        <f>++BB225/BB228*0.3</f>
        <v/>
      </c>
      <c r="BC632" s="341">
        <f>++BC225/BC228*0.3</f>
        <v/>
      </c>
      <c r="BD632" s="341">
        <f>++BD225/BD228*0.3</f>
        <v/>
      </c>
      <c r="BE632" s="341">
        <f>++BE225/BE228*0.3</f>
        <v/>
      </c>
      <c r="BF632" s="341">
        <f>++BF225/BF228*0.3</f>
        <v/>
      </c>
      <c r="BG632" s="341">
        <f>++BG225/BG228*0.3</f>
        <v/>
      </c>
      <c r="BH632" s="341">
        <f>++BH225/BH228*0.3</f>
        <v/>
      </c>
      <c r="BI632" s="341">
        <f>++BI225/BI228*0.3</f>
        <v/>
      </c>
      <c r="BJ632" s="342">
        <f>+BI632</f>
        <v/>
      </c>
      <c r="BK632" s="342">
        <f>+BJ632</f>
        <v/>
      </c>
      <c r="BL632" s="304" t="n"/>
      <c r="BM632" s="304" t="n"/>
      <c r="BN632" s="304" t="n"/>
      <c r="BO632" s="304" t="n"/>
      <c r="BP632" s="304" t="n"/>
      <c r="BQ632" s="303">
        <f>+AVERAGE(H632:K632)</f>
        <v/>
      </c>
      <c r="BR632" s="303">
        <f>+AVERAGE(L632:O632)</f>
        <v/>
      </c>
      <c r="BS632" s="303">
        <f>+AVERAGE(P632:S632)</f>
        <v/>
      </c>
      <c r="BT632" s="303">
        <f>+AVERAGE(T632:W632)</f>
        <v/>
      </c>
      <c r="BU632" s="303">
        <f>+AVERAGE(X632:AA632)</f>
        <v/>
      </c>
      <c r="BV632" s="303">
        <f>+AVERAGE(AB632:AE632)</f>
        <v/>
      </c>
      <c r="BW632" s="303">
        <f>+AVERAGE(AF632:AI632)</f>
        <v/>
      </c>
      <c r="BX632" s="303">
        <f>+AVERAGE(AJ632:AM632)</f>
        <v/>
      </c>
      <c r="BY632" s="303">
        <f>+AVERAGE(AN632:AQ632)</f>
        <v/>
      </c>
      <c r="BZ632" s="303">
        <f>+AVERAGE(AR632:AU632)</f>
        <v/>
      </c>
      <c r="CA632" s="303">
        <f>+AVERAGE(AV632:AY632)</f>
        <v/>
      </c>
      <c r="CB632" s="303">
        <f>+AVERAGE(AZ632:BC632)</f>
        <v/>
      </c>
      <c r="CC632" s="303">
        <f>+AVERAGE(BD632:BG632)</f>
        <v/>
      </c>
      <c r="CD632" s="304" t="n"/>
    </row>
    <row r="633" customFormat="1" s="76">
      <c r="B633" t="inlineStr">
        <is>
          <t>EURUSD</t>
        </is>
      </c>
      <c r="C633" s="304" t="n"/>
      <c r="D633" s="341">
        <f>+D225/D228-D632</f>
        <v/>
      </c>
      <c r="E633" s="341">
        <f>+E225/E228-E632</f>
        <v/>
      </c>
      <c r="F633" s="341">
        <f>+F225/F228-F632</f>
        <v/>
      </c>
      <c r="G633" s="341">
        <f>+G225/G228-G632</f>
        <v/>
      </c>
      <c r="H633" s="341">
        <f>+H225/H228-H632</f>
        <v/>
      </c>
      <c r="I633" s="341">
        <f>+I225/I228-I632</f>
        <v/>
      </c>
      <c r="J633" s="341">
        <f>+J225/J228-J632</f>
        <v/>
      </c>
      <c r="K633" s="341">
        <f>+K225/K228-K632</f>
        <v/>
      </c>
      <c r="L633" s="341">
        <f>+L225/L228-L632</f>
        <v/>
      </c>
      <c r="M633" s="341">
        <f>+M225/M228-M632</f>
        <v/>
      </c>
      <c r="N633" s="341">
        <f>+N225/N228-N632</f>
        <v/>
      </c>
      <c r="O633" s="341">
        <f>+O225/O228-O632</f>
        <v/>
      </c>
      <c r="P633" s="341">
        <f>+P225/P228-P632</f>
        <v/>
      </c>
      <c r="Q633" s="341">
        <f>+Q225/Q228-Q632</f>
        <v/>
      </c>
      <c r="R633" s="341">
        <f>+R225/R228-R632</f>
        <v/>
      </c>
      <c r="S633" s="341">
        <f>+S225/S228-S632</f>
        <v/>
      </c>
      <c r="T633" s="341">
        <f>+T225/T228-T632</f>
        <v/>
      </c>
      <c r="U633" s="341">
        <f>+U225/U228-U632</f>
        <v/>
      </c>
      <c r="V633" s="341">
        <f>+V225/V228-V632</f>
        <v/>
      </c>
      <c r="W633" s="341">
        <f>+W225/W228-W632</f>
        <v/>
      </c>
      <c r="X633" s="341">
        <f>+X225/X228-X632</f>
        <v/>
      </c>
      <c r="Y633" s="341">
        <f>+Y225/Y228-Y632</f>
        <v/>
      </c>
      <c r="Z633" s="341">
        <f>+Z225/Z228-Z632</f>
        <v/>
      </c>
      <c r="AA633" s="341">
        <f>+AA225/AA228-AA632</f>
        <v/>
      </c>
      <c r="AB633" s="341">
        <f>+AB225/AB228-AB632</f>
        <v/>
      </c>
      <c r="AC633" s="341">
        <f>+AC225/AC228-AC632</f>
        <v/>
      </c>
      <c r="AD633" s="341">
        <f>+AD225/AD228-AD632</f>
        <v/>
      </c>
      <c r="AE633" s="341">
        <f>+AE225/AE228-AE632</f>
        <v/>
      </c>
      <c r="AF633" s="341">
        <f>+AF225/AF228-AF632</f>
        <v/>
      </c>
      <c r="AG633" s="341">
        <f>+AG225/AG228-AG632</f>
        <v/>
      </c>
      <c r="AH633" s="341">
        <f>+AH225/AH228-AH632</f>
        <v/>
      </c>
      <c r="AI633" s="341">
        <f>+AI225/AI228-AI632</f>
        <v/>
      </c>
      <c r="AJ633" s="341">
        <f>+AJ225/AJ228-AJ632</f>
        <v/>
      </c>
      <c r="AK633" s="341">
        <f>+AK225/AK228-AK632</f>
        <v/>
      </c>
      <c r="AL633" s="341">
        <f>+AL225/AL228-AL632</f>
        <v/>
      </c>
      <c r="AM633" s="341">
        <f>+AM225/AM228-AM632</f>
        <v/>
      </c>
      <c r="AN633" s="341">
        <f>+AN225/AN228-AN632</f>
        <v/>
      </c>
      <c r="AO633" s="341">
        <f>+AO225/AO228-AO632</f>
        <v/>
      </c>
      <c r="AP633" s="341">
        <f>+AP225/AP228-AP632</f>
        <v/>
      </c>
      <c r="AQ633" s="341">
        <f>+AQ225/AQ228-AQ632</f>
        <v/>
      </c>
      <c r="AR633" s="341">
        <f>+AR225/AR228-AR632</f>
        <v/>
      </c>
      <c r="AS633" s="341">
        <f>+AS225/AS228-AS632</f>
        <v/>
      </c>
      <c r="AT633" s="341">
        <f>+AT225/AT228-AT632</f>
        <v/>
      </c>
      <c r="AU633" s="341">
        <f>+AU225/AU228-AU632</f>
        <v/>
      </c>
      <c r="AV633" s="341">
        <f>+AV225/AV228-AV632</f>
        <v/>
      </c>
      <c r="AW633" s="341">
        <f>+AW225/AW228-AW632</f>
        <v/>
      </c>
      <c r="AX633" s="341">
        <f>+AX225/AX228-AX632</f>
        <v/>
      </c>
      <c r="AY633" s="341">
        <f>+AY225/AY228-AY632</f>
        <v/>
      </c>
      <c r="AZ633" s="341">
        <f>+AZ225/AZ228-AZ632</f>
        <v/>
      </c>
      <c r="BA633" s="341">
        <f>+BA225/BA228-BA632</f>
        <v/>
      </c>
      <c r="BB633" s="341">
        <f>+BB225/BB228-BB632</f>
        <v/>
      </c>
      <c r="BC633" s="341">
        <f>+BC225/BC228-BC632</f>
        <v/>
      </c>
      <c r="BD633" s="341">
        <f>+BD225/BD228-BD632</f>
        <v/>
      </c>
      <c r="BE633" s="341">
        <f>+BE225/BE228-BE632</f>
        <v/>
      </c>
      <c r="BF633" s="341">
        <f>+BF225/BF228-BF632</f>
        <v/>
      </c>
      <c r="BG633" s="341">
        <f>+BG225/BG228-BG632</f>
        <v/>
      </c>
      <c r="BH633" s="341">
        <f>+BH225/BH228-BH632</f>
        <v/>
      </c>
      <c r="BI633" s="341">
        <f>+BI225/BI228-BI632</f>
        <v/>
      </c>
      <c r="BJ633" s="342">
        <f>+BI633</f>
        <v/>
      </c>
      <c r="BK633" s="342">
        <f>+BJ633</f>
        <v/>
      </c>
      <c r="BL633" s="304" t="n"/>
      <c r="BM633" s="304" t="n"/>
      <c r="BN633" s="304" t="n"/>
      <c r="BO633" s="304" t="n"/>
      <c r="BP633" s="304" t="n"/>
      <c r="BQ633" s="303">
        <f>+AVERAGE(H633:K633)</f>
        <v/>
      </c>
      <c r="BR633" s="303">
        <f>+AVERAGE(L633:O633)</f>
        <v/>
      </c>
      <c r="BS633" s="303">
        <f>+AVERAGE(P633:S633)</f>
        <v/>
      </c>
      <c r="BT633" s="303">
        <f>+AVERAGE(T633:W633)</f>
        <v/>
      </c>
      <c r="BU633" s="303">
        <f>+AVERAGE(X633:AA633)</f>
        <v/>
      </c>
      <c r="BV633" s="303">
        <f>+AVERAGE(AB633:AE633)</f>
        <v/>
      </c>
      <c r="BW633" s="303">
        <f>+AVERAGE(AF633:AI633)</f>
        <v/>
      </c>
      <c r="BX633" s="303">
        <f>+AVERAGE(AJ633:AM633)</f>
        <v/>
      </c>
      <c r="BY633" s="303">
        <f>+AVERAGE(AN633:AQ633)</f>
        <v/>
      </c>
      <c r="BZ633" s="303">
        <f>+AVERAGE(AR633:AU633)</f>
        <v/>
      </c>
      <c r="CA633" s="303">
        <f>+AVERAGE(AV633:AY633)</f>
        <v/>
      </c>
      <c r="CB633" s="303">
        <f>+AVERAGE(AZ633:BC633)</f>
        <v/>
      </c>
      <c r="CC633" s="303">
        <f>+AVERAGE(BD633:BG633)</f>
        <v/>
      </c>
      <c r="CD633" s="304" t="n"/>
    </row>
    <row r="634" customFormat="1" s="76">
      <c r="B634" t="inlineStr">
        <is>
          <t>JPYUSD</t>
        </is>
      </c>
      <c r="C634" s="304" t="n"/>
      <c r="D634" s="341">
        <f>++D226/D228*0.3</f>
        <v/>
      </c>
      <c r="E634" s="341">
        <f>++E226/E228*0.3</f>
        <v/>
      </c>
      <c r="F634" s="341">
        <f>++F226/F228*0.3</f>
        <v/>
      </c>
      <c r="G634" s="341">
        <f>++G226/G228*0.3</f>
        <v/>
      </c>
      <c r="H634" s="341">
        <f>++H226/H228*0.3</f>
        <v/>
      </c>
      <c r="I634" s="341">
        <f>++I226/I228*0.3</f>
        <v/>
      </c>
      <c r="J634" s="341">
        <f>++J226/J228*0.3</f>
        <v/>
      </c>
      <c r="K634" s="341">
        <f>++K226/K228*0.3</f>
        <v/>
      </c>
      <c r="L634" s="341">
        <f>++L226/L228*0.3</f>
        <v/>
      </c>
      <c r="M634" s="341">
        <f>++M226/M228*0.3</f>
        <v/>
      </c>
      <c r="N634" s="341">
        <f>++N226/N228*0.3</f>
        <v/>
      </c>
      <c r="O634" s="341">
        <f>++O226/O228*0.3</f>
        <v/>
      </c>
      <c r="P634" s="341">
        <f>++P226/P228*0.3</f>
        <v/>
      </c>
      <c r="Q634" s="341">
        <f>++Q226/Q228*0.3</f>
        <v/>
      </c>
      <c r="R634" s="341">
        <f>++R226/R228*0.3</f>
        <v/>
      </c>
      <c r="S634" s="341">
        <f>++S226/S228*0.3</f>
        <v/>
      </c>
      <c r="T634" s="341">
        <f>++T226/T228*0.3</f>
        <v/>
      </c>
      <c r="U634" s="341">
        <f>++U226/U228*0.3</f>
        <v/>
      </c>
      <c r="V634" s="341">
        <f>++V226/V228*0.3</f>
        <v/>
      </c>
      <c r="W634" s="341">
        <f>++W226/W228*0.3</f>
        <v/>
      </c>
      <c r="X634" s="341">
        <f>++X226/X228*0.3</f>
        <v/>
      </c>
      <c r="Y634" s="341">
        <f>++Y226/Y228*0.3</f>
        <v/>
      </c>
      <c r="Z634" s="341">
        <f>++Z226/Z228*0.3</f>
        <v/>
      </c>
      <c r="AA634" s="341">
        <f>++AA226/AA228*0.3</f>
        <v/>
      </c>
      <c r="AB634" s="341">
        <f>++AB226/AB228*0.3</f>
        <v/>
      </c>
      <c r="AC634" s="341">
        <f>++AC226/AC228*0.3</f>
        <v/>
      </c>
      <c r="AD634" s="341">
        <f>++AD226/AD228*0.3</f>
        <v/>
      </c>
      <c r="AE634" s="341">
        <f>++AE226/AE228*0.3</f>
        <v/>
      </c>
      <c r="AF634" s="341">
        <f>++AF226/AF228*0.3</f>
        <v/>
      </c>
      <c r="AG634" s="341">
        <f>++AG226/AG228*0.3</f>
        <v/>
      </c>
      <c r="AH634" s="341">
        <f>++AH226/AH228*0.3</f>
        <v/>
      </c>
      <c r="AI634" s="341">
        <f>++AI226/AI228*0.3</f>
        <v/>
      </c>
      <c r="AJ634" s="341">
        <f>++AJ226/AJ228*0.3</f>
        <v/>
      </c>
      <c r="AK634" s="341">
        <f>++AK226/AK228*0.3</f>
        <v/>
      </c>
      <c r="AL634" s="341">
        <f>++AL226/AL228*0.3</f>
        <v/>
      </c>
      <c r="AM634" s="341">
        <f>++AM226/AM228*0.3</f>
        <v/>
      </c>
      <c r="AN634" s="341">
        <f>++AN226/AN228*0.3</f>
        <v/>
      </c>
      <c r="AO634" s="341">
        <f>++AO226/AO228*0.3</f>
        <v/>
      </c>
      <c r="AP634" s="341">
        <f>++AP226/AP228*0.3</f>
        <v/>
      </c>
      <c r="AQ634" s="341">
        <f>++AQ226/AQ228*0.3</f>
        <v/>
      </c>
      <c r="AR634" s="341">
        <f>++AR226/AR228*0.3</f>
        <v/>
      </c>
      <c r="AS634" s="341">
        <f>++AS226/AS228*0.3</f>
        <v/>
      </c>
      <c r="AT634" s="341">
        <f>++AT226/AT228*0.3</f>
        <v/>
      </c>
      <c r="AU634" s="341">
        <f>++AU226/AU228*0.3</f>
        <v/>
      </c>
      <c r="AV634" s="341">
        <f>++AV226/AV228*0.3</f>
        <v/>
      </c>
      <c r="AW634" s="341">
        <f>++AW226/AW228*0.3</f>
        <v/>
      </c>
      <c r="AX634" s="341">
        <f>++AX226/AX228*0.3</f>
        <v/>
      </c>
      <c r="AY634" s="341">
        <f>++AY226/AY228*0.3</f>
        <v/>
      </c>
      <c r="AZ634" s="341">
        <f>++AZ226/AZ228*0.3</f>
        <v/>
      </c>
      <c r="BA634" s="341">
        <f>++BA226/BA228*0.3</f>
        <v/>
      </c>
      <c r="BB634" s="341">
        <f>++BB226/BB228*0.3</f>
        <v/>
      </c>
      <c r="BC634" s="341">
        <f>++BC226/BC228*0.3</f>
        <v/>
      </c>
      <c r="BD634" s="341">
        <f>++BD226/BD228*0.3</f>
        <v/>
      </c>
      <c r="BE634" s="341">
        <f>++BE226/BE228*0.3</f>
        <v/>
      </c>
      <c r="BF634" s="341">
        <f>++BF226/BF228*0.3</f>
        <v/>
      </c>
      <c r="BG634" s="341">
        <f>++BG226/BG228*0.3</f>
        <v/>
      </c>
      <c r="BH634" s="341">
        <f>++BH226/BH228*0.3</f>
        <v/>
      </c>
      <c r="BI634" s="341">
        <f>++BI226/BI228*0.3</f>
        <v/>
      </c>
      <c r="BJ634" s="342">
        <f>+BI634</f>
        <v/>
      </c>
      <c r="BK634" s="342">
        <f>+BJ634</f>
        <v/>
      </c>
      <c r="BL634" s="304" t="n"/>
      <c r="BM634" s="304" t="n"/>
      <c r="BN634" s="304" t="n"/>
      <c r="BO634" s="304" t="n"/>
      <c r="BP634" s="304" t="n"/>
      <c r="BQ634" s="303">
        <f>+AVERAGE(H634:K634)</f>
        <v/>
      </c>
      <c r="BR634" s="303">
        <f>+AVERAGE(L634:O634)</f>
        <v/>
      </c>
      <c r="BS634" s="303">
        <f>+AVERAGE(P634:S634)</f>
        <v/>
      </c>
      <c r="BT634" s="303">
        <f>+AVERAGE(T634:W634)</f>
        <v/>
      </c>
      <c r="BU634" s="303">
        <f>+AVERAGE(X634:AA634)</f>
        <v/>
      </c>
      <c r="BV634" s="303">
        <f>+AVERAGE(AB634:AE634)</f>
        <v/>
      </c>
      <c r="BW634" s="303">
        <f>+AVERAGE(AF634:AI634)</f>
        <v/>
      </c>
      <c r="BX634" s="303">
        <f>+AVERAGE(AJ634:AM634)</f>
        <v/>
      </c>
      <c r="BY634" s="303">
        <f>+AVERAGE(AN634:AQ634)</f>
        <v/>
      </c>
      <c r="BZ634" s="303">
        <f>+AVERAGE(AR634:AU634)</f>
        <v/>
      </c>
      <c r="CA634" s="303">
        <f>+AVERAGE(AV634:AY634)</f>
        <v/>
      </c>
      <c r="CB634" s="303">
        <f>+AVERAGE(AZ634:BC634)</f>
        <v/>
      </c>
      <c r="CC634" s="303">
        <f>+AVERAGE(BD634:BG634)</f>
        <v/>
      </c>
      <c r="CD634" s="304" t="n"/>
    </row>
    <row r="635" customFormat="1" s="76">
      <c r="B635" t="inlineStr">
        <is>
          <t>AUDUSD</t>
        </is>
      </c>
      <c r="C635" s="304" t="n"/>
      <c r="D635" s="341">
        <f>++D226/D228*0.5</f>
        <v/>
      </c>
      <c r="E635" s="341">
        <f>++E226/E228*0.5</f>
        <v/>
      </c>
      <c r="F635" s="341">
        <f>++F226/F228*0.5</f>
        <v/>
      </c>
      <c r="G635" s="341">
        <f>++G226/G228*0.5</f>
        <v/>
      </c>
      <c r="H635" s="341">
        <f>++H226/H228*0.5</f>
        <v/>
      </c>
      <c r="I635" s="341">
        <f>++I226/I228*0.5</f>
        <v/>
      </c>
      <c r="J635" s="341">
        <f>++J226/J228*0.5</f>
        <v/>
      </c>
      <c r="K635" s="341">
        <f>++K226/K228*0.5</f>
        <v/>
      </c>
      <c r="L635" s="341">
        <f>++L226/L228*0.5</f>
        <v/>
      </c>
      <c r="M635" s="341">
        <f>++M226/M228*0.5</f>
        <v/>
      </c>
      <c r="N635" s="341">
        <f>++N226/N228*0.5</f>
        <v/>
      </c>
      <c r="O635" s="341">
        <f>++O226/O228*0.5</f>
        <v/>
      </c>
      <c r="P635" s="341">
        <f>++P226/P228*0.5</f>
        <v/>
      </c>
      <c r="Q635" s="341">
        <f>++Q226/Q228*0.5</f>
        <v/>
      </c>
      <c r="R635" s="341">
        <f>++R226/R228*0.5</f>
        <v/>
      </c>
      <c r="S635" s="341">
        <f>++S226/S228*0.5</f>
        <v/>
      </c>
      <c r="T635" s="341">
        <f>++T226/T228*0.5</f>
        <v/>
      </c>
      <c r="U635" s="341">
        <f>++U226/U228*0.5</f>
        <v/>
      </c>
      <c r="V635" s="341">
        <f>++V226/V228*0.5</f>
        <v/>
      </c>
      <c r="W635" s="341">
        <f>++W226/W228*0.5</f>
        <v/>
      </c>
      <c r="X635" s="341">
        <f>++X226/X228*0.5</f>
        <v/>
      </c>
      <c r="Y635" s="341">
        <f>++Y226/Y228*0.5</f>
        <v/>
      </c>
      <c r="Z635" s="341">
        <f>++Z226/Z228*0.5</f>
        <v/>
      </c>
      <c r="AA635" s="341">
        <f>++AA226/AA228*0.5</f>
        <v/>
      </c>
      <c r="AB635" s="341">
        <f>++AB226/AB228*0.5</f>
        <v/>
      </c>
      <c r="AC635" s="341">
        <f>++AC226/AC228*0.5</f>
        <v/>
      </c>
      <c r="AD635" s="341">
        <f>++AD226/AD228*0.5</f>
        <v/>
      </c>
      <c r="AE635" s="341">
        <f>++AE226/AE228*0.5</f>
        <v/>
      </c>
      <c r="AF635" s="341">
        <f>++AF226/AF228*0.5</f>
        <v/>
      </c>
      <c r="AG635" s="341">
        <f>++AG226/AG228*0.5</f>
        <v/>
      </c>
      <c r="AH635" s="341">
        <f>++AH226/AH228*0.5</f>
        <v/>
      </c>
      <c r="AI635" s="341">
        <f>++AI226/AI228*0.5</f>
        <v/>
      </c>
      <c r="AJ635" s="341">
        <f>++AJ226/AJ228*0.5</f>
        <v/>
      </c>
      <c r="AK635" s="341">
        <f>++AK226/AK228*0.5</f>
        <v/>
      </c>
      <c r="AL635" s="341">
        <f>++AL226/AL228*0.5</f>
        <v/>
      </c>
      <c r="AM635" s="341">
        <f>++AM226/AM228*0.5</f>
        <v/>
      </c>
      <c r="AN635" s="341">
        <f>++AN226/AN228*0.5</f>
        <v/>
      </c>
      <c r="AO635" s="341">
        <f>++AO226/AO228*0.5</f>
        <v/>
      </c>
      <c r="AP635" s="341">
        <f>++AP226/AP228*0.5</f>
        <v/>
      </c>
      <c r="AQ635" s="341">
        <f>++AQ226/AQ228*0.5</f>
        <v/>
      </c>
      <c r="AR635" s="341">
        <f>++AR226/AR228*0.5</f>
        <v/>
      </c>
      <c r="AS635" s="341">
        <f>++AS226/AS228*0.5</f>
        <v/>
      </c>
      <c r="AT635" s="341">
        <f>++AT226/AT228*0.5</f>
        <v/>
      </c>
      <c r="AU635" s="341">
        <f>++AU226/AU228*0.5</f>
        <v/>
      </c>
      <c r="AV635" s="341">
        <f>++AV226/AV228*0.5</f>
        <v/>
      </c>
      <c r="AW635" s="341">
        <f>++AW226/AW228*0.5</f>
        <v/>
      </c>
      <c r="AX635" s="341">
        <f>++AX226/AX228*0.5</f>
        <v/>
      </c>
      <c r="AY635" s="341">
        <f>++AY226/AY228*0.5</f>
        <v/>
      </c>
      <c r="AZ635" s="341">
        <f>++AZ226/AZ228*0.5</f>
        <v/>
      </c>
      <c r="BA635" s="341">
        <f>++BA226/BA228*0.5</f>
        <v/>
      </c>
      <c r="BB635" s="341">
        <f>++BB226/BB228*0.5</f>
        <v/>
      </c>
      <c r="BC635" s="341">
        <f>++BC226/BC228*0.5</f>
        <v/>
      </c>
      <c r="BD635" s="341">
        <f>++BD226/BD228*0.5</f>
        <v/>
      </c>
      <c r="BE635" s="341">
        <f>++BE226/BE228*0.5</f>
        <v/>
      </c>
      <c r="BF635" s="341">
        <f>++BF226/BF228*0.5</f>
        <v/>
      </c>
      <c r="BG635" s="341">
        <f>++BG226/BG228*0.5</f>
        <v/>
      </c>
      <c r="BH635" s="341">
        <f>++BH226/BH228*0.5</f>
        <v/>
      </c>
      <c r="BI635" s="341">
        <f>++BI226/BI228*0.5</f>
        <v/>
      </c>
      <c r="BJ635" s="342">
        <f>+BI635</f>
        <v/>
      </c>
      <c r="BK635" s="342">
        <f>+BJ635</f>
        <v/>
      </c>
      <c r="BL635" s="304" t="n"/>
      <c r="BM635" s="304" t="n"/>
      <c r="BN635" s="304" t="n"/>
      <c r="BO635" s="304" t="n"/>
      <c r="BP635" s="304" t="n"/>
      <c r="BQ635" s="303">
        <f>+AVERAGE(H635:K635)</f>
        <v/>
      </c>
      <c r="BR635" s="303">
        <f>+AVERAGE(L635:O635)</f>
        <v/>
      </c>
      <c r="BS635" s="303">
        <f>+AVERAGE(P635:S635)</f>
        <v/>
      </c>
      <c r="BT635" s="303">
        <f>+AVERAGE(T635:W635)</f>
        <v/>
      </c>
      <c r="BU635" s="303">
        <f>+AVERAGE(X635:AA635)</f>
        <v/>
      </c>
      <c r="BV635" s="303">
        <f>+AVERAGE(AB635:AE635)</f>
        <v/>
      </c>
      <c r="BW635" s="303">
        <f>+AVERAGE(AF635:AI635)</f>
        <v/>
      </c>
      <c r="BX635" s="303">
        <f>+AVERAGE(AJ635:AM635)</f>
        <v/>
      </c>
      <c r="BY635" s="303">
        <f>+AVERAGE(AN635:AQ635)</f>
        <v/>
      </c>
      <c r="BZ635" s="303">
        <f>+AVERAGE(AR635:AU635)</f>
        <v/>
      </c>
      <c r="CA635" s="303">
        <f>+AVERAGE(AV635:AY635)</f>
        <v/>
      </c>
      <c r="CB635" s="303">
        <f>+AVERAGE(AZ635:BC635)</f>
        <v/>
      </c>
      <c r="CC635" s="303">
        <f>+AVERAGE(BD635:BG635)</f>
        <v/>
      </c>
      <c r="CD635" s="304" t="n"/>
    </row>
    <row r="636" customFormat="1" s="76">
      <c r="B636" t="inlineStr">
        <is>
          <t>INRUSD</t>
        </is>
      </c>
      <c r="C636" s="304" t="n"/>
      <c r="D636" s="341">
        <f>++D226/D228*0.2</f>
        <v/>
      </c>
      <c r="E636" s="341">
        <f>++E226/E228*0.2</f>
        <v/>
      </c>
      <c r="F636" s="341">
        <f>++F226/F228*0.2</f>
        <v/>
      </c>
      <c r="G636" s="341">
        <f>++G226/G228*0.2</f>
        <v/>
      </c>
      <c r="H636" s="341">
        <f>++H226/H228*0.2</f>
        <v/>
      </c>
      <c r="I636" s="341">
        <f>++I226/I228*0.2</f>
        <v/>
      </c>
      <c r="J636" s="341">
        <f>++J226/J228*0.2</f>
        <v/>
      </c>
      <c r="K636" s="341">
        <f>++K226/K228*0.2</f>
        <v/>
      </c>
      <c r="L636" s="341">
        <f>++L226/L228*0.2</f>
        <v/>
      </c>
      <c r="M636" s="341">
        <f>++M226/M228*0.2</f>
        <v/>
      </c>
      <c r="N636" s="341">
        <f>++N226/N228*0.2</f>
        <v/>
      </c>
      <c r="O636" s="341">
        <f>++O226/O228*0.2</f>
        <v/>
      </c>
      <c r="P636" s="341">
        <f>++P226/P228*0.2</f>
        <v/>
      </c>
      <c r="Q636" s="341">
        <f>++Q226/Q228*0.2</f>
        <v/>
      </c>
      <c r="R636" s="341">
        <f>++R226/R228*0.2</f>
        <v/>
      </c>
      <c r="S636" s="341">
        <f>++S226/S228*0.2</f>
        <v/>
      </c>
      <c r="T636" s="341">
        <f>++T226/T228*0.2</f>
        <v/>
      </c>
      <c r="U636" s="341">
        <f>++U226/U228*0.2</f>
        <v/>
      </c>
      <c r="V636" s="341">
        <f>++V226/V228*0.2</f>
        <v/>
      </c>
      <c r="W636" s="341">
        <f>++W226/W228*0.2</f>
        <v/>
      </c>
      <c r="X636" s="341">
        <f>++X226/X228*0.2</f>
        <v/>
      </c>
      <c r="Y636" s="341">
        <f>++Y226/Y228*0.2</f>
        <v/>
      </c>
      <c r="Z636" s="341">
        <f>++Z226/Z228*0.2</f>
        <v/>
      </c>
      <c r="AA636" s="341">
        <f>++AA226/AA228*0.2</f>
        <v/>
      </c>
      <c r="AB636" s="341">
        <f>++AB226/AB228*0.2</f>
        <v/>
      </c>
      <c r="AC636" s="341">
        <f>++AC226/AC228*0.2</f>
        <v/>
      </c>
      <c r="AD636" s="341">
        <f>++AD226/AD228*0.2</f>
        <v/>
      </c>
      <c r="AE636" s="341">
        <f>++AE226/AE228*0.2</f>
        <v/>
      </c>
      <c r="AF636" s="341">
        <f>++AF226/AF228*0.2</f>
        <v/>
      </c>
      <c r="AG636" s="341">
        <f>++AG226/AG228*0.2</f>
        <v/>
      </c>
      <c r="AH636" s="341">
        <f>++AH226/AH228*0.2</f>
        <v/>
      </c>
      <c r="AI636" s="341">
        <f>++AI226/AI228*0.2</f>
        <v/>
      </c>
      <c r="AJ636" s="341">
        <f>++AJ226/AJ228*0.2</f>
        <v/>
      </c>
      <c r="AK636" s="341">
        <f>++AK226/AK228*0.2</f>
        <v/>
      </c>
      <c r="AL636" s="341">
        <f>++AL226/AL228*0.2</f>
        <v/>
      </c>
      <c r="AM636" s="341">
        <f>++AM226/AM228*0.2</f>
        <v/>
      </c>
      <c r="AN636" s="341">
        <f>++AN226/AN228*0.2</f>
        <v/>
      </c>
      <c r="AO636" s="341">
        <f>++AO226/AO228*0.2</f>
        <v/>
      </c>
      <c r="AP636" s="341">
        <f>++AP226/AP228*0.2</f>
        <v/>
      </c>
      <c r="AQ636" s="341">
        <f>++AQ226/AQ228*0.2</f>
        <v/>
      </c>
      <c r="AR636" s="341">
        <f>++AR226/AR228*0.2</f>
        <v/>
      </c>
      <c r="AS636" s="341">
        <f>++AS226/AS228*0.2</f>
        <v/>
      </c>
      <c r="AT636" s="341">
        <f>++AT226/AT228*0.2</f>
        <v/>
      </c>
      <c r="AU636" s="341">
        <f>++AU226/AU228*0.2</f>
        <v/>
      </c>
      <c r="AV636" s="341">
        <f>++AV226/AV228*0.2</f>
        <v/>
      </c>
      <c r="AW636" s="341">
        <f>++AW226/AW228*0.2</f>
        <v/>
      </c>
      <c r="AX636" s="341">
        <f>++AX226/AX228*0.2</f>
        <v/>
      </c>
      <c r="AY636" s="341">
        <f>++AY226/AY228*0.2</f>
        <v/>
      </c>
      <c r="AZ636" s="341">
        <f>++AZ226/AZ228*0.2</f>
        <v/>
      </c>
      <c r="BA636" s="341">
        <f>++BA226/BA228*0.2</f>
        <v/>
      </c>
      <c r="BB636" s="341">
        <f>++BB226/BB228*0.2</f>
        <v/>
      </c>
      <c r="BC636" s="341">
        <f>++BC226/BC228*0.2</f>
        <v/>
      </c>
      <c r="BD636" s="341">
        <f>++BD226/BD228*0.2</f>
        <v/>
      </c>
      <c r="BE636" s="341">
        <f>++BE226/BE228*0.2</f>
        <v/>
      </c>
      <c r="BF636" s="341">
        <f>++BF226/BF228*0.2</f>
        <v/>
      </c>
      <c r="BG636" s="341">
        <f>++BG226/BG228*0.2</f>
        <v/>
      </c>
      <c r="BH636" s="341">
        <f>++BH226/BH228*0.2</f>
        <v/>
      </c>
      <c r="BI636" s="341">
        <f>++BI226/BI228*0.2</f>
        <v/>
      </c>
      <c r="BJ636" s="342">
        <f>+BI636</f>
        <v/>
      </c>
      <c r="BK636" s="342">
        <f>+BJ636</f>
        <v/>
      </c>
      <c r="BL636" s="304" t="n"/>
      <c r="BM636" s="304" t="n"/>
      <c r="BN636" s="304" t="n"/>
      <c r="BO636" s="304" t="n"/>
      <c r="BP636" s="304" t="n"/>
      <c r="BQ636" s="303">
        <f>+AVERAGE(H636:K636)</f>
        <v/>
      </c>
      <c r="BR636" s="303">
        <f>+AVERAGE(L636:O636)</f>
        <v/>
      </c>
      <c r="BS636" s="303">
        <f>+AVERAGE(P636:S636)</f>
        <v/>
      </c>
      <c r="BT636" s="303">
        <f>+AVERAGE(T636:W636)</f>
        <v/>
      </c>
      <c r="BU636" s="303">
        <f>+AVERAGE(X636:AA636)</f>
        <v/>
      </c>
      <c r="BV636" s="303">
        <f>+AVERAGE(AB636:AE636)</f>
        <v/>
      </c>
      <c r="BW636" s="303">
        <f>+AVERAGE(AF636:AI636)</f>
        <v/>
      </c>
      <c r="BX636" s="303">
        <f>+AVERAGE(AJ636:AM636)</f>
        <v/>
      </c>
      <c r="BY636" s="303">
        <f>+AVERAGE(AN636:AQ636)</f>
        <v/>
      </c>
      <c r="BZ636" s="303">
        <f>+AVERAGE(AR636:AU636)</f>
        <v/>
      </c>
      <c r="CA636" s="303">
        <f>+AVERAGE(AV636:AY636)</f>
        <v/>
      </c>
      <c r="CB636" s="303">
        <f>+AVERAGE(AZ636:BC636)</f>
        <v/>
      </c>
      <c r="CC636" s="303">
        <f>+AVERAGE(BD636:BG636)</f>
        <v/>
      </c>
      <c r="CD636" s="304" t="n"/>
    </row>
    <row r="637" customFormat="1" s="76">
      <c r="B637" t="inlineStr">
        <is>
          <t>BRLUSD</t>
        </is>
      </c>
      <c r="C637" s="304" t="n"/>
      <c r="D637" s="341">
        <f>++D227/D228*0.5</f>
        <v/>
      </c>
      <c r="E637" s="341">
        <f>++E227/E228*0.5</f>
        <v/>
      </c>
      <c r="F637" s="341">
        <f>++F227/F228*0.5</f>
        <v/>
      </c>
      <c r="G637" s="341">
        <f>++G227/G228*0.5</f>
        <v/>
      </c>
      <c r="H637" s="341">
        <f>++H227/H228*0.5</f>
        <v/>
      </c>
      <c r="I637" s="341">
        <f>++I227/I228*0.5</f>
        <v/>
      </c>
      <c r="J637" s="341">
        <f>++J227/J228*0.5</f>
        <v/>
      </c>
      <c r="K637" s="341">
        <f>++K227/K228*0.5</f>
        <v/>
      </c>
      <c r="L637" s="341">
        <f>++L227/L228*0.5</f>
        <v/>
      </c>
      <c r="M637" s="341">
        <f>++M227/M228*0.5</f>
        <v/>
      </c>
      <c r="N637" s="341">
        <f>++N227/N228*0.5</f>
        <v/>
      </c>
      <c r="O637" s="341">
        <f>++O227/O228*0.5</f>
        <v/>
      </c>
      <c r="P637" s="341">
        <f>++P227/P228*0.5</f>
        <v/>
      </c>
      <c r="Q637" s="341">
        <f>++Q227/Q228*0.5</f>
        <v/>
      </c>
      <c r="R637" s="341">
        <f>++R227/R228*0.5</f>
        <v/>
      </c>
      <c r="S637" s="341">
        <f>++S227/S228*0.5</f>
        <v/>
      </c>
      <c r="T637" s="341">
        <f>++T227/T228*0.5</f>
        <v/>
      </c>
      <c r="U637" s="341">
        <f>++U227/U228*0.5</f>
        <v/>
      </c>
      <c r="V637" s="341">
        <f>++V227/V228*0.5</f>
        <v/>
      </c>
      <c r="W637" s="341">
        <f>++W227/W228*0.5</f>
        <v/>
      </c>
      <c r="X637" s="341">
        <f>++X227/X228*0.5</f>
        <v/>
      </c>
      <c r="Y637" s="341">
        <f>++Y227/Y228*0.5</f>
        <v/>
      </c>
      <c r="Z637" s="341">
        <f>++Z227/Z228*0.5</f>
        <v/>
      </c>
      <c r="AA637" s="341">
        <f>++AA227/AA228*0.5</f>
        <v/>
      </c>
      <c r="AB637" s="341">
        <f>++AB227/AB228*0.5</f>
        <v/>
      </c>
      <c r="AC637" s="341">
        <f>++AC227/AC228*0.5</f>
        <v/>
      </c>
      <c r="AD637" s="341">
        <f>++AD227/AD228*0.5</f>
        <v/>
      </c>
      <c r="AE637" s="341">
        <f>++AE227/AE228*0.5</f>
        <v/>
      </c>
      <c r="AF637" s="341">
        <f>++AF227/AF228*0.5</f>
        <v/>
      </c>
      <c r="AG637" s="341">
        <f>++AG227/AG228*0.5</f>
        <v/>
      </c>
      <c r="AH637" s="341">
        <f>++AH227/AH228*0.5</f>
        <v/>
      </c>
      <c r="AI637" s="341">
        <f>++AI227/AI228*0.5</f>
        <v/>
      </c>
      <c r="AJ637" s="341">
        <f>++AJ227/AJ228*0.5</f>
        <v/>
      </c>
      <c r="AK637" s="341">
        <f>++AK227/AK228*0.5</f>
        <v/>
      </c>
      <c r="AL637" s="341">
        <f>++AL227/AL228*0.5</f>
        <v/>
      </c>
      <c r="AM637" s="341">
        <f>++AM227/AM228*0.5</f>
        <v/>
      </c>
      <c r="AN637" s="341">
        <f>++AN227/AN228*0.5</f>
        <v/>
      </c>
      <c r="AO637" s="341">
        <f>++AO227/AO228*0.5</f>
        <v/>
      </c>
      <c r="AP637" s="341">
        <f>++AP227/AP228*0.5</f>
        <v/>
      </c>
      <c r="AQ637" s="341">
        <f>++AQ227/AQ228*0.5</f>
        <v/>
      </c>
      <c r="AR637" s="341">
        <f>++AR227/AR228*0.5</f>
        <v/>
      </c>
      <c r="AS637" s="341">
        <f>++AS227/AS228*0.5</f>
        <v/>
      </c>
      <c r="AT637" s="341">
        <f>++AT227/AT228*0.5</f>
        <v/>
      </c>
      <c r="AU637" s="341">
        <f>++AU227/AU228*0.5</f>
        <v/>
      </c>
      <c r="AV637" s="341">
        <f>++AV227/AV228*0.5</f>
        <v/>
      </c>
      <c r="AW637" s="341">
        <f>++AW227/AW228*0.5</f>
        <v/>
      </c>
      <c r="AX637" s="341">
        <f>++AX227/AX228*0.5</f>
        <v/>
      </c>
      <c r="AY637" s="341">
        <f>++AY227/AY228*0.5</f>
        <v/>
      </c>
      <c r="AZ637" s="341">
        <f>++AZ227/AZ228*0.5</f>
        <v/>
      </c>
      <c r="BA637" s="341">
        <f>++BA227/BA228*0.5</f>
        <v/>
      </c>
      <c r="BB637" s="341">
        <f>++BB227/BB228*0.5</f>
        <v/>
      </c>
      <c r="BC637" s="341">
        <f>++BC227/BC228*0.5</f>
        <v/>
      </c>
      <c r="BD637" s="341">
        <f>++BD227/BD228*0.5</f>
        <v/>
      </c>
      <c r="BE637" s="341">
        <f>++BE227/BE228*0.5</f>
        <v/>
      </c>
      <c r="BF637" s="341">
        <f>++BF227/BF228*0.5</f>
        <v/>
      </c>
      <c r="BG637" s="341">
        <f>++BG227/BG228*0.5</f>
        <v/>
      </c>
      <c r="BH637" s="341">
        <f>++BH227/BH228*0.5</f>
        <v/>
      </c>
      <c r="BI637" s="341">
        <f>++BI227/BI228*0.5</f>
        <v/>
      </c>
      <c r="BJ637" s="342">
        <f>+BI637</f>
        <v/>
      </c>
      <c r="BK637" s="342">
        <f>+BJ637</f>
        <v/>
      </c>
      <c r="BL637" s="304" t="n"/>
      <c r="BM637" s="304" t="n"/>
      <c r="BN637" s="304" t="n"/>
      <c r="BO637" s="304" t="n"/>
      <c r="BP637" s="304" t="n"/>
      <c r="BQ637" s="303">
        <f>+AVERAGE(H637:K637)</f>
        <v/>
      </c>
      <c r="BR637" s="303">
        <f>+AVERAGE(L637:O637)</f>
        <v/>
      </c>
      <c r="BS637" s="303">
        <f>+AVERAGE(P637:S637)</f>
        <v/>
      </c>
      <c r="BT637" s="303">
        <f>+AVERAGE(T637:W637)</f>
        <v/>
      </c>
      <c r="BU637" s="303">
        <f>+AVERAGE(X637:AA637)</f>
        <v/>
      </c>
      <c r="BV637" s="303">
        <f>+AVERAGE(AB637:AE637)</f>
        <v/>
      </c>
      <c r="BW637" s="303">
        <f>+AVERAGE(AF637:AI637)</f>
        <v/>
      </c>
      <c r="BX637" s="303">
        <f>+AVERAGE(AJ637:AM637)</f>
        <v/>
      </c>
      <c r="BY637" s="303">
        <f>+AVERAGE(AN637:AQ637)</f>
        <v/>
      </c>
      <c r="BZ637" s="303">
        <f>+AVERAGE(AR637:AU637)</f>
        <v/>
      </c>
      <c r="CA637" s="303">
        <f>+AVERAGE(AV637:AY637)</f>
        <v/>
      </c>
      <c r="CB637" s="303">
        <f>+AVERAGE(AZ637:BC637)</f>
        <v/>
      </c>
      <c r="CC637" s="303">
        <f>+AVERAGE(BD637:BG637)</f>
        <v/>
      </c>
      <c r="CD637" s="304" t="n"/>
    </row>
    <row r="638" customFormat="1" s="76">
      <c r="C638" s="304" t="n"/>
      <c r="D638" s="341" t="n"/>
      <c r="E638" s="341" t="n"/>
      <c r="F638" s="341" t="n"/>
      <c r="G638" s="341" t="n"/>
      <c r="H638" s="341" t="n"/>
      <c r="I638" s="341" t="n"/>
      <c r="J638" s="341" t="n"/>
      <c r="K638" s="341" t="n"/>
      <c r="L638" s="341" t="n"/>
      <c r="M638" s="341" t="n"/>
      <c r="N638" s="341" t="n"/>
      <c r="O638" s="341" t="n"/>
      <c r="P638" s="341" t="n"/>
      <c r="Q638" s="341" t="n"/>
      <c r="R638" s="341" t="n"/>
      <c r="S638" s="341" t="n"/>
      <c r="T638" s="341" t="n"/>
      <c r="U638" s="341" t="n"/>
      <c r="V638" s="341" t="n"/>
      <c r="W638" s="341" t="n"/>
      <c r="X638" s="341" t="n"/>
      <c r="Y638" s="341" t="n"/>
      <c r="Z638" s="341" t="n"/>
      <c r="AA638" s="341" t="n"/>
      <c r="AB638" s="341" t="n"/>
      <c r="AC638" s="341" t="n"/>
      <c r="AD638" s="341" t="n"/>
      <c r="AE638" s="341" t="n"/>
      <c r="AF638" s="341" t="n"/>
      <c r="AG638" s="341" t="n"/>
      <c r="AH638" s="341" t="n"/>
      <c r="AI638" s="341" t="n"/>
      <c r="AJ638" s="341" t="n"/>
      <c r="AK638" s="341" t="n"/>
      <c r="AL638" s="341" t="n"/>
      <c r="AM638" s="341" t="n"/>
      <c r="AN638" s="341" t="n"/>
      <c r="AO638" s="341" t="n"/>
      <c r="AP638" s="341" t="n"/>
      <c r="AQ638" s="341" t="n"/>
      <c r="AR638" s="341" t="n"/>
      <c r="AS638" s="341" t="n"/>
      <c r="AT638" s="341" t="n"/>
      <c r="AU638" s="341" t="n"/>
      <c r="AV638" s="341" t="n"/>
      <c r="AW638" s="341" t="n"/>
      <c r="AX638" s="341" t="n"/>
      <c r="AY638" s="341" t="n"/>
      <c r="AZ638" s="341" t="n"/>
      <c r="BA638" s="341" t="n"/>
      <c r="BB638" s="341" t="n"/>
      <c r="BC638" s="341" t="n"/>
      <c r="BD638" s="341" t="n"/>
      <c r="BE638" s="304" t="n"/>
      <c r="BF638" s="304" t="n"/>
      <c r="BG638" s="304" t="n"/>
      <c r="BH638" s="304" t="n"/>
      <c r="BI638" s="304" t="n"/>
      <c r="BJ638" s="304" t="n"/>
      <c r="BK638" s="304" t="n"/>
      <c r="BL638" s="304" t="n"/>
      <c r="BM638" s="304" t="n"/>
      <c r="BN638" s="304" t="n"/>
      <c r="BO638" s="304" t="n"/>
      <c r="BP638" s="304" t="n"/>
      <c r="BQ638" s="304" t="n"/>
      <c r="BR638" s="304" t="n"/>
      <c r="BS638" s="304" t="n"/>
      <c r="BT638" s="304" t="n"/>
      <c r="BU638" s="304" t="n"/>
      <c r="BV638" s="304" t="n"/>
      <c r="BW638" s="304" t="n"/>
      <c r="BX638" s="304" t="n"/>
      <c r="BY638" s="304" t="n"/>
      <c r="BZ638" s="304" t="n"/>
      <c r="CA638" s="304" t="n"/>
      <c r="CB638" s="304" t="n"/>
      <c r="CC638" s="304" t="n"/>
      <c r="CD638" s="304" t="n"/>
    </row>
    <row r="639" customFormat="1" s="76">
      <c r="B639" s="54" t="inlineStr">
        <is>
          <t>FX Impact</t>
        </is>
      </c>
      <c r="C639" s="304" t="n"/>
      <c r="D639" s="304" t="n"/>
      <c r="E639" s="304" t="n"/>
      <c r="F639" s="304" t="n"/>
      <c r="G639" s="304" t="n"/>
      <c r="H639" s="304" t="n"/>
      <c r="I639" s="304" t="n"/>
      <c r="J639" s="304" t="n"/>
      <c r="K639" s="304" t="n"/>
      <c r="L639" s="304" t="n"/>
      <c r="M639" s="304" t="n"/>
      <c r="N639" s="304" t="n"/>
      <c r="O639" s="304" t="n"/>
      <c r="P639" s="304" t="n"/>
      <c r="Q639" s="304" t="n"/>
      <c r="R639" s="304" t="n"/>
      <c r="S639" s="304" t="n"/>
      <c r="T639" s="304" t="n"/>
      <c r="U639" s="304" t="n"/>
      <c r="V639" s="304" t="n"/>
      <c r="W639" s="304" t="n"/>
      <c r="X639" s="304" t="n"/>
      <c r="Y639" s="304" t="n"/>
      <c r="Z639" s="304" t="n"/>
      <c r="AA639" s="304" t="n"/>
      <c r="AB639" s="304" t="n"/>
      <c r="AC639" s="304" t="n"/>
      <c r="AD639" s="304" t="n"/>
      <c r="AE639" s="304" t="n"/>
      <c r="AF639" s="304" t="n"/>
      <c r="AG639" s="304" t="n"/>
      <c r="AH639" s="304" t="n"/>
      <c r="AI639" s="304" t="n"/>
      <c r="AJ639" s="304" t="n"/>
      <c r="AK639" s="304" t="n"/>
      <c r="AL639" s="304" t="n"/>
      <c r="AM639" s="304" t="n"/>
      <c r="AN639" s="304" t="n"/>
      <c r="AO639" s="304" t="n"/>
      <c r="AP639" s="304" t="n"/>
      <c r="AQ639" s="304" t="n"/>
      <c r="AR639" s="304" t="n"/>
      <c r="AS639" s="304" t="n"/>
      <c r="AT639" s="304" t="n"/>
      <c r="AU639" s="304" t="n"/>
      <c r="AV639" s="304" t="n"/>
      <c r="AW639" s="304" t="n"/>
      <c r="AX639" s="304" t="n"/>
      <c r="AY639" s="304" t="n"/>
      <c r="AZ639" s="304" t="n"/>
      <c r="BA639" s="304" t="n"/>
      <c r="BB639" s="304" t="n"/>
      <c r="BC639" s="304" t="n"/>
      <c r="BD639" s="304" t="n"/>
      <c r="BE639" s="304" t="n"/>
      <c r="BF639" s="304" t="n"/>
      <c r="BG639" s="304" t="n"/>
      <c r="BH639" s="304" t="n"/>
      <c r="BI639" s="304" t="n"/>
      <c r="BJ639" s="304" t="n"/>
      <c r="BK639" s="304" t="n"/>
      <c r="BL639" s="304" t="n"/>
      <c r="BM639" s="304" t="n"/>
      <c r="BN639" s="304" t="n"/>
      <c r="BO639" s="304" t="n"/>
      <c r="BP639" s="304" t="n"/>
      <c r="BQ639" s="304" t="n"/>
      <c r="BR639" s="304" t="n"/>
      <c r="BS639" s="304" t="n"/>
      <c r="BT639" s="304" t="n"/>
      <c r="BU639" s="304" t="n"/>
      <c r="BV639" s="304" t="n"/>
      <c r="BW639" s="304" t="n"/>
      <c r="BX639" s="304" t="n"/>
      <c r="BY639" s="304" t="n"/>
      <c r="BZ639" s="304" t="n"/>
      <c r="CA639" s="304" t="n"/>
      <c r="CB639" s="304" t="n"/>
      <c r="CC639" s="304" t="n"/>
      <c r="CD639" s="304" t="n"/>
    </row>
    <row r="640" customFormat="1" s="76">
      <c r="B640" t="inlineStr">
        <is>
          <t>Estimated Y/Y FX Impact</t>
        </is>
      </c>
      <c r="C640" s="304" t="n"/>
      <c r="D640" s="304" t="n"/>
      <c r="E640" s="304" t="n"/>
      <c r="F640" s="304" t="n"/>
      <c r="G640" s="304" t="n"/>
      <c r="H640" s="342" t="n"/>
      <c r="I640" s="342" t="n"/>
      <c r="J640" s="342" t="n"/>
      <c r="K640" s="342" t="n"/>
      <c r="L640" s="342">
        <f>+SUMPRODUCT(L616:L621,H632:H637)</f>
        <v/>
      </c>
      <c r="M640" s="342">
        <f>+SUMPRODUCT(M616:M621,I632:I637)</f>
        <v/>
      </c>
      <c r="N640" s="342">
        <f>+SUMPRODUCT(N616:N621,J632:J637)</f>
        <v/>
      </c>
      <c r="O640" s="342">
        <f>+SUMPRODUCT(O616:O621,K632:K637)</f>
        <v/>
      </c>
      <c r="P640" s="342">
        <f>+SUMPRODUCT(P616:P621,L632:L637)</f>
        <v/>
      </c>
      <c r="Q640" s="342">
        <f>+SUMPRODUCT(Q616:Q621,M632:M637)</f>
        <v/>
      </c>
      <c r="R640" s="342">
        <f>+SUMPRODUCT(R616:R621,N632:N637)</f>
        <v/>
      </c>
      <c r="S640" s="342">
        <f>+SUMPRODUCT(S616:S621,O632:O637)</f>
        <v/>
      </c>
      <c r="T640" s="342">
        <f>+SUMPRODUCT(T616:T621,P632:P637)</f>
        <v/>
      </c>
      <c r="U640" s="342">
        <f>+SUMPRODUCT(U616:U621,Q632:Q637)</f>
        <v/>
      </c>
      <c r="V640" s="342">
        <f>+SUMPRODUCT(V616:V621,R632:R637)</f>
        <v/>
      </c>
      <c r="W640" s="342">
        <f>+SUMPRODUCT(W616:W621,S632:S637)</f>
        <v/>
      </c>
      <c r="X640" s="342">
        <f>+SUMPRODUCT(X616:X621,T632:T637)</f>
        <v/>
      </c>
      <c r="Y640" s="342">
        <f>+SUMPRODUCT(Y616:Y621,U632:U637)</f>
        <v/>
      </c>
      <c r="Z640" s="342">
        <f>+SUMPRODUCT(Z616:Z621,V632:V637)</f>
        <v/>
      </c>
      <c r="AA640" s="342">
        <f>+SUMPRODUCT(AA616:AA621,W632:W637)</f>
        <v/>
      </c>
      <c r="AB640" s="342">
        <f>+SUMPRODUCT(AB616:AB621,X632:X637)</f>
        <v/>
      </c>
      <c r="AC640" s="342">
        <f>+SUMPRODUCT(AC616:AC621,Y632:Y637)</f>
        <v/>
      </c>
      <c r="AD640" s="342">
        <f>+SUMPRODUCT(AD616:AD621,Z632:Z637)</f>
        <v/>
      </c>
      <c r="AE640" s="342">
        <f>+SUMPRODUCT(AE616:AE621,AA632:AA637)</f>
        <v/>
      </c>
      <c r="AF640" s="342">
        <f>+SUMPRODUCT(AF616:AF621,AB632:AB637)</f>
        <v/>
      </c>
      <c r="AG640" s="342">
        <f>+SUMPRODUCT(AG616:AG621,AC632:AC637)</f>
        <v/>
      </c>
      <c r="AH640" s="342">
        <f>+SUMPRODUCT(AH616:AH621,AD632:AD637)</f>
        <v/>
      </c>
      <c r="AI640" s="342">
        <f>+SUMPRODUCT(AI616:AI621,AE632:AE637)</f>
        <v/>
      </c>
      <c r="AJ640" s="342">
        <f>+SUMPRODUCT(AJ616:AJ621,AF632:AF637)</f>
        <v/>
      </c>
      <c r="AK640" s="342">
        <f>+SUMPRODUCT(AK616:AK621,AG632:AG637)</f>
        <v/>
      </c>
      <c r="AL640" s="342">
        <f>+SUMPRODUCT(AL616:AL621,AH632:AH637)</f>
        <v/>
      </c>
      <c r="AM640" s="342">
        <f>+SUMPRODUCT(AM616:AM621,AI632:AI637)</f>
        <v/>
      </c>
      <c r="AN640" s="342">
        <f>+SUMPRODUCT(AN616:AN621,AJ632:AJ637)</f>
        <v/>
      </c>
      <c r="AO640" s="342">
        <f>+SUMPRODUCT(AO616:AO621,AK632:AK637)</f>
        <v/>
      </c>
      <c r="AP640" s="342">
        <f>+SUMPRODUCT(AP616:AP621,AL632:AL637)</f>
        <v/>
      </c>
      <c r="AQ640" s="342">
        <f>+SUMPRODUCT(AQ616:AQ621,AM632:AM637)</f>
        <v/>
      </c>
      <c r="AR640" s="342">
        <f>+SUMPRODUCT(AR616:AR621,AN632:AN637)</f>
        <v/>
      </c>
      <c r="AS640" s="342">
        <f>+SUMPRODUCT(AS616:AS621,AO632:AO637)</f>
        <v/>
      </c>
      <c r="AT640" s="342">
        <f>+SUMPRODUCT(AT616:AT621,AP632:AP637)</f>
        <v/>
      </c>
      <c r="AU640" s="342">
        <f>+SUMPRODUCT(AU616:AU621,AQ632:AQ637)</f>
        <v/>
      </c>
      <c r="AV640" s="342">
        <f>+SUMPRODUCT(AV616:AV621,AR632:AR637)</f>
        <v/>
      </c>
      <c r="AW640" s="342">
        <f>+SUMPRODUCT(AW616:AW621,AS632:AS637)</f>
        <v/>
      </c>
      <c r="AX640" s="342">
        <f>+SUMPRODUCT(AX616:AX621,AT632:AT637)</f>
        <v/>
      </c>
      <c r="AY640" s="342">
        <f>+SUMPRODUCT(AY616:AY621,AU632:AU637)</f>
        <v/>
      </c>
      <c r="AZ640" s="342">
        <f>+SUMPRODUCT(AZ616:AZ621,AV632:AV637)</f>
        <v/>
      </c>
      <c r="BA640" s="342">
        <f>+SUMPRODUCT(BA616:BA621,AW632:AW637)</f>
        <v/>
      </c>
      <c r="BB640" s="342">
        <f>+SUMPRODUCT(BB616:BB621,AX632:AX637)</f>
        <v/>
      </c>
      <c r="BC640" s="342">
        <f>+SUMPRODUCT(BC616:BC621,AY632:AY637)</f>
        <v/>
      </c>
      <c r="BD640" s="342">
        <f>+SUMPRODUCT(BD616:BD621,AZ632:AZ637)</f>
        <v/>
      </c>
      <c r="BE640" s="342">
        <f>+SUMPRODUCT(BE616:BE621,BA632:BA637)</f>
        <v/>
      </c>
      <c r="BF640" s="342">
        <f>+SUMPRODUCT(BF616:BF621,BB632:BB637)</f>
        <v/>
      </c>
      <c r="BG640" s="342">
        <f>+SUMPRODUCT(BG616:BG621,BC632:BC637)</f>
        <v/>
      </c>
      <c r="BH640" s="342">
        <f>+SUMPRODUCT(BH616:BH621,BD632:BD637)</f>
        <v/>
      </c>
      <c r="BI640" s="342">
        <f>+SUMPRODUCT(BI616:BI621,BE632:BE637)</f>
        <v/>
      </c>
      <c r="BJ640" s="342">
        <f>+SUMPRODUCT(BJ616:BJ621,BF632:BF637)</f>
        <v/>
      </c>
      <c r="BK640" s="342">
        <f>+SUMPRODUCT(BK616:BK621,BG632:BG637)</f>
        <v/>
      </c>
      <c r="BL640" s="304" t="n"/>
      <c r="BM640" s="304" t="n"/>
      <c r="BN640" s="304" t="n"/>
      <c r="BO640" s="304" t="n"/>
      <c r="BP640" s="304" t="n"/>
      <c r="BQ640" s="304" t="n"/>
      <c r="BR640" s="342">
        <f>+SUMPRODUCT(BR616:BR621,BQ632:BQ637)</f>
        <v/>
      </c>
      <c r="BS640" s="342">
        <f>+SUMPRODUCT(BS616:BS621,BR632:BR637)</f>
        <v/>
      </c>
      <c r="BT640" s="342">
        <f>+SUMPRODUCT(BT616:BT621,BS632:BS637)</f>
        <v/>
      </c>
      <c r="BU640" s="342">
        <f>+SUMPRODUCT(BU616:BU621,BT632:BT637)</f>
        <v/>
      </c>
      <c r="BV640" s="342">
        <f>+SUMPRODUCT(BV616:BV621,BU632:BU637)</f>
        <v/>
      </c>
      <c r="BW640" s="342">
        <f>+SUMPRODUCT(BW616:BW621,BV632:BV637)</f>
        <v/>
      </c>
      <c r="BX640" s="342">
        <f>+SUMPRODUCT(BX616:BX621,BW632:BW637)</f>
        <v/>
      </c>
      <c r="BY640" s="342">
        <f>+SUMPRODUCT(BY616:BY621,BX632:BX637)</f>
        <v/>
      </c>
      <c r="BZ640" s="342">
        <f>+SUMPRODUCT(BZ616:BZ621,BY632:BY637)</f>
        <v/>
      </c>
      <c r="CA640" s="342">
        <f>+SUMPRODUCT(CA616:CA621,BZ632:BZ637)</f>
        <v/>
      </c>
      <c r="CB640" s="342">
        <f>+SUMPRODUCT(CB616:CB621,CA632:CA637)</f>
        <v/>
      </c>
      <c r="CC640" s="342">
        <f>+SUMPRODUCT(CC616:CC621,CB632:CB637)</f>
        <v/>
      </c>
      <c r="CD640" s="342">
        <f>+SUMPRODUCT(CD616:CD621,CC632:CC637)</f>
        <v/>
      </c>
    </row>
    <row r="641" ht="13.5" customFormat="1" customHeight="1" s="76">
      <c r="B641" t="inlineStr">
        <is>
          <t>Delta</t>
        </is>
      </c>
      <c r="C641" s="304" t="n"/>
      <c r="D641" s="304" t="n"/>
      <c r="E641" s="304" t="n"/>
      <c r="F641" s="304" t="n"/>
      <c r="G641" s="304" t="n"/>
      <c r="H641" s="304" t="n"/>
      <c r="I641" s="304" t="n"/>
      <c r="J641" s="304" t="n"/>
      <c r="K641" s="304" t="n"/>
      <c r="L641" s="343">
        <f>+L642-L640</f>
        <v/>
      </c>
      <c r="M641" s="343">
        <f>+M642-M640</f>
        <v/>
      </c>
      <c r="N641" s="343">
        <f>+N642-N640</f>
        <v/>
      </c>
      <c r="O641" s="343">
        <f>+O642-O640</f>
        <v/>
      </c>
      <c r="P641" s="343">
        <f>+P642-P640</f>
        <v/>
      </c>
      <c r="Q641" s="343">
        <f>+Q642-Q640</f>
        <v/>
      </c>
      <c r="R641" s="343">
        <f>+R642-R640</f>
        <v/>
      </c>
      <c r="S641" s="343">
        <f>+S642-S640</f>
        <v/>
      </c>
      <c r="T641" s="343">
        <f>+T642-T640</f>
        <v/>
      </c>
      <c r="U641" s="343">
        <f>+U642-U640</f>
        <v/>
      </c>
      <c r="V641" s="343">
        <f>+V642-V640</f>
        <v/>
      </c>
      <c r="W641" s="343">
        <f>+W642-W640</f>
        <v/>
      </c>
      <c r="X641" s="343">
        <f>+X642-X640</f>
        <v/>
      </c>
      <c r="Y641" s="343">
        <f>+Y642-Y640</f>
        <v/>
      </c>
      <c r="Z641" s="343">
        <f>+Z642-Z640</f>
        <v/>
      </c>
      <c r="AA641" s="343">
        <f>+AA642-AA640</f>
        <v/>
      </c>
      <c r="AB641" s="343">
        <f>+AB642-AB640</f>
        <v/>
      </c>
      <c r="AC641" s="343">
        <f>+AC642-AC640</f>
        <v/>
      </c>
      <c r="AD641" s="343">
        <f>+AD642-AD640</f>
        <v/>
      </c>
      <c r="AE641" s="343">
        <f>+AE642-AE640</f>
        <v/>
      </c>
      <c r="AF641" s="343">
        <f>+AF642-AF640</f>
        <v/>
      </c>
      <c r="AG641" s="343">
        <f>+AG642-AG640</f>
        <v/>
      </c>
      <c r="AH641" s="343">
        <f>+AH642-AH640</f>
        <v/>
      </c>
      <c r="AI641" s="343">
        <f>+AI642-AI640</f>
        <v/>
      </c>
      <c r="AJ641" s="343">
        <f>+AJ642-AJ640</f>
        <v/>
      </c>
      <c r="AK641" s="343">
        <f>+AK642-AK640</f>
        <v/>
      </c>
      <c r="AL641" s="343">
        <f>+AL642-AL640</f>
        <v/>
      </c>
      <c r="AM641" s="343">
        <f>+AM642-AM640</f>
        <v/>
      </c>
      <c r="AN641" s="343">
        <f>+AN642-AN640</f>
        <v/>
      </c>
      <c r="AO641" s="343">
        <f>+AO642-AO640</f>
        <v/>
      </c>
      <c r="AP641" s="343">
        <f>+AP642-AP640</f>
        <v/>
      </c>
      <c r="AQ641" s="343">
        <f>+AQ642-AQ640</f>
        <v/>
      </c>
      <c r="AR641" s="343">
        <f>+AR642-AR640</f>
        <v/>
      </c>
      <c r="AS641" s="343">
        <f>+AS642-AS640</f>
        <v/>
      </c>
      <c r="AT641" s="343">
        <f>+AT642-AT640</f>
        <v/>
      </c>
      <c r="AU641" s="343">
        <f>+AU642-AU640</f>
        <v/>
      </c>
      <c r="AV641" s="343">
        <f>+AV642-AV640</f>
        <v/>
      </c>
      <c r="AW641" s="343">
        <f>+AW642-AW640</f>
        <v/>
      </c>
      <c r="AX641" s="343">
        <f>+AX642-AX640</f>
        <v/>
      </c>
      <c r="AY641" s="343">
        <f>+AY642-AY640</f>
        <v/>
      </c>
      <c r="AZ641" s="343">
        <f>+AZ642-AZ640</f>
        <v/>
      </c>
      <c r="BA641" s="343">
        <f>+BA642-BA640</f>
        <v/>
      </c>
      <c r="BB641" s="343">
        <f>+BB642-BB640</f>
        <v/>
      </c>
      <c r="BC641" s="343">
        <f>+BC642-BC640</f>
        <v/>
      </c>
      <c r="BD641" s="343">
        <f>+BD642-BD640</f>
        <v/>
      </c>
      <c r="BE641" s="343">
        <f>+BE642-BE640</f>
        <v/>
      </c>
      <c r="BF641" s="343">
        <f>+BF642-BF640</f>
        <v/>
      </c>
      <c r="BG641" s="343">
        <f>+BG642-BG640</f>
        <v/>
      </c>
      <c r="BH641" s="343">
        <f>+BH642-BH640</f>
        <v/>
      </c>
      <c r="BI641" s="343">
        <f>+BI642-BI640</f>
        <v/>
      </c>
      <c r="BJ641" s="344" t="n">
        <v>0</v>
      </c>
      <c r="BK641" s="344" t="n">
        <v>0</v>
      </c>
      <c r="BL641" s="304" t="n"/>
      <c r="BM641" s="304" t="n"/>
      <c r="BN641" s="304" t="n"/>
      <c r="BO641" s="304" t="n"/>
      <c r="BP641" s="304" t="n"/>
      <c r="BQ641" s="304" t="n"/>
      <c r="BR641" s="343">
        <f>+BR642-BR640</f>
        <v/>
      </c>
      <c r="BS641" s="343">
        <f>+BS642-BS640</f>
        <v/>
      </c>
      <c r="BT641" s="343">
        <f>+BT642-BT640</f>
        <v/>
      </c>
      <c r="BU641" s="343">
        <f>+BU642-BU640</f>
        <v/>
      </c>
      <c r="BV641" s="343">
        <f>+BV642-BV640</f>
        <v/>
      </c>
      <c r="BW641" s="343">
        <f>+BW642-BW640</f>
        <v/>
      </c>
      <c r="BX641" s="343">
        <f>+BX642-BX640</f>
        <v/>
      </c>
      <c r="BY641" s="343">
        <f>+BY642-BY640</f>
        <v/>
      </c>
      <c r="BZ641" s="343">
        <f>+BZ642-BZ640</f>
        <v/>
      </c>
      <c r="CA641" s="343">
        <f>+CA642-CA640</f>
        <v/>
      </c>
      <c r="CB641" s="343">
        <f>+CB642-CB640</f>
        <v/>
      </c>
      <c r="CC641" s="343">
        <f>+CC642-CC640</f>
        <v/>
      </c>
      <c r="CD641" s="343">
        <f>+CD642-CD640</f>
        <v/>
      </c>
    </row>
    <row r="642" customFormat="1" s="50">
      <c r="B642" s="110" t="inlineStr">
        <is>
          <t>Actual Y/Y FX Impact</t>
        </is>
      </c>
      <c r="C642" s="322" t="n"/>
      <c r="D642" s="322" t="n"/>
      <c r="E642" s="322" t="n"/>
      <c r="F642" s="322" t="n"/>
      <c r="G642" s="322" t="n"/>
      <c r="H642" s="322" t="n"/>
      <c r="I642" s="322" t="n"/>
      <c r="J642" s="322" t="n"/>
      <c r="K642" s="322" t="n"/>
      <c r="L642" s="345">
        <f>+(1+L131)/(1+L135)-1</f>
        <v/>
      </c>
      <c r="M642" s="345">
        <f>+(1+M131)/(1+M135)-1</f>
        <v/>
      </c>
      <c r="N642" s="345">
        <f>+(1+N131)/(1+N135)-1</f>
        <v/>
      </c>
      <c r="O642" s="345">
        <f>+(1+O131)/(1+O135)-1</f>
        <v/>
      </c>
      <c r="P642" s="345">
        <f>+(1+P131)/(1+P135)-1</f>
        <v/>
      </c>
      <c r="Q642" s="345">
        <f>+(1+Q131)/(1+Q135)-1</f>
        <v/>
      </c>
      <c r="R642" s="345">
        <f>+(1+R131)/(1+R135)-1</f>
        <v/>
      </c>
      <c r="S642" s="345">
        <f>+(1+S131)/(1+S135)-1</f>
        <v/>
      </c>
      <c r="T642" s="345">
        <f>+(1+T131)/(1+T135)-1</f>
        <v/>
      </c>
      <c r="U642" s="345">
        <f>+(1+U131)/(1+U135)-1</f>
        <v/>
      </c>
      <c r="V642" s="345">
        <f>+(1+V131)/(1+V135)-1</f>
        <v/>
      </c>
      <c r="W642" s="345">
        <f>+(1+W131)/(1+W135)-1</f>
        <v/>
      </c>
      <c r="X642" s="345">
        <f>+(1+X131)/(1+X135)-1</f>
        <v/>
      </c>
      <c r="Y642" s="345">
        <f>+(1+Y131)/(1+Y135)-1</f>
        <v/>
      </c>
      <c r="Z642" s="345">
        <f>+(1+Z131)/(1+Z135)-1</f>
        <v/>
      </c>
      <c r="AA642" s="345">
        <f>+(1+AA131)/(1+AA135)-1</f>
        <v/>
      </c>
      <c r="AB642" s="345">
        <f>+(1+AB131)/(1+AB135)-1</f>
        <v/>
      </c>
      <c r="AC642" s="345">
        <f>+(1+AC131)/(1+AC135)-1</f>
        <v/>
      </c>
      <c r="AD642" s="345">
        <f>+(1+AD131)/(1+AD135)-1</f>
        <v/>
      </c>
      <c r="AE642" s="345">
        <f>+(1+AE131)/(1+AE135)-1</f>
        <v/>
      </c>
      <c r="AF642" s="345">
        <f>+(1+AF131)/(1+AF135)-1</f>
        <v/>
      </c>
      <c r="AG642" s="345">
        <f>+(1+AG131)/(1+AG135)-1</f>
        <v/>
      </c>
      <c r="AH642" s="345">
        <f>+(1+AH131)/(1+AH135)-1</f>
        <v/>
      </c>
      <c r="AI642" s="345">
        <f>+(1+AI131)/(1+AI135)-1</f>
        <v/>
      </c>
      <c r="AJ642" s="345">
        <f>+(1+AJ131)/(1+AJ135)-1</f>
        <v/>
      </c>
      <c r="AK642" s="345">
        <f>+(1+AK131)/(1+AK135)-1</f>
        <v/>
      </c>
      <c r="AL642" s="345">
        <f>+(1+AL131)/(1+AL135)-1</f>
        <v/>
      </c>
      <c r="AM642" s="345">
        <f>+(1+AM131)/(1+AM135)-1</f>
        <v/>
      </c>
      <c r="AN642" s="345">
        <f>+(1+AN131)/(1+AN135)-1</f>
        <v/>
      </c>
      <c r="AO642" s="345">
        <f>+(1+AO131)/(1+AO135)-1</f>
        <v/>
      </c>
      <c r="AP642" s="345">
        <f>+(1+AP131)/(1+AP135)-1</f>
        <v/>
      </c>
      <c r="AQ642" s="345">
        <f>+(1+AQ131)/(1+AQ135)-1</f>
        <v/>
      </c>
      <c r="AR642" s="345">
        <f>+(1+AR131)/(1+AR135)-1</f>
        <v/>
      </c>
      <c r="AS642" s="345">
        <f>+(1+AS131)/(1+AS135)-1</f>
        <v/>
      </c>
      <c r="AT642" s="345">
        <f>+(1+AT131)/(1+AT135)-1</f>
        <v/>
      </c>
      <c r="AU642" s="345">
        <f>+(1+AU131)/(1+AU135)-1</f>
        <v/>
      </c>
      <c r="AV642" s="345">
        <f>+(1+AV131)/(1+AV135)-1</f>
        <v/>
      </c>
      <c r="AW642" s="345">
        <f>+(1+AW131)/(1+AW135)-1</f>
        <v/>
      </c>
      <c r="AX642" s="345">
        <f>+(1+AX131)/(1+AX135)-1</f>
        <v/>
      </c>
      <c r="AY642" s="345">
        <f>+(1+AY131)/(1+AY135)-1</f>
        <v/>
      </c>
      <c r="AZ642" s="345">
        <f>+(1+AZ131)/(1+AZ135)-1</f>
        <v/>
      </c>
      <c r="BA642" s="345">
        <f>+(1+BA131)/(1+BA135)-1</f>
        <v/>
      </c>
      <c r="BB642" s="345">
        <f>+(1+BB131)/(1+BB135)-1</f>
        <v/>
      </c>
      <c r="BC642" s="345">
        <f>+(1+BC131)/(1+BC135)-1</f>
        <v/>
      </c>
      <c r="BD642" s="345">
        <f>+(1+BD131)/(1+BD135)-1</f>
        <v/>
      </c>
      <c r="BE642" s="345">
        <f>+(1+BE131)/(1+BE135)-1</f>
        <v/>
      </c>
      <c r="BF642" s="345">
        <f>+(1+BF131)/(1+BF135)-1</f>
        <v/>
      </c>
      <c r="BG642" s="345">
        <f>+(1+BG131)/(1+BG135)-1</f>
        <v/>
      </c>
      <c r="BH642" s="345">
        <f>+(1+BH131)/(1+BH135)-1</f>
        <v/>
      </c>
      <c r="BI642" s="345">
        <f>+(1+BI131)/(1+BI135)-1</f>
        <v/>
      </c>
      <c r="BJ642" s="345">
        <f>SUM(BJ640:BJ641)</f>
        <v/>
      </c>
      <c r="BK642" s="345">
        <f>SUM(BK640:BK641)</f>
        <v/>
      </c>
      <c r="BL642" s="322" t="n"/>
      <c r="BM642" s="322" t="n"/>
      <c r="BN642" s="322" t="n"/>
      <c r="BO642" s="322" t="n"/>
      <c r="BP642" s="322" t="n"/>
      <c r="BQ642" s="322" t="n"/>
      <c r="BR642" s="345">
        <f>+(1+BR131)/(1+BR135)-1</f>
        <v/>
      </c>
      <c r="BS642" s="345">
        <f>+(1+BS131)/(1+BS135)-1</f>
        <v/>
      </c>
      <c r="BT642" s="345">
        <f>+(1+BT131)/(1+BT135)-1</f>
        <v/>
      </c>
      <c r="BU642" s="345">
        <f>+(1+BU131)/(1+BU135)-1</f>
        <v/>
      </c>
      <c r="BV642" s="345">
        <f>+(1+BV131)/(1+BV135)-1</f>
        <v/>
      </c>
      <c r="BW642" s="345">
        <f>+(1+BW131)/(1+BW135)-1</f>
        <v/>
      </c>
      <c r="BX642" s="345">
        <f>+(1+BX131)/(1+BX135)-1</f>
        <v/>
      </c>
      <c r="BY642" s="345">
        <f>+(1+BY131)/(1+BY135)-1</f>
        <v/>
      </c>
      <c r="BZ642" s="345">
        <f>+(1+BZ131)/(1+BZ135)-1</f>
        <v/>
      </c>
      <c r="CA642" s="345">
        <f>+(1+CA131)/(1+CA135)-1</f>
        <v/>
      </c>
      <c r="CB642" s="345">
        <f>+(1+CB131)/(1+CB135)-1</f>
        <v/>
      </c>
      <c r="CC642" s="345">
        <f>+(1+CC131)/(1+CC135)-1</f>
        <v/>
      </c>
      <c r="CD642" s="345">
        <f>+(1+CD131)/(1+CD135)-1</f>
        <v/>
      </c>
    </row>
    <row r="643" customFormat="1" s="50">
      <c r="B643" s="110" t="n"/>
      <c r="C643" s="322" t="n"/>
      <c r="D643" s="322" t="n"/>
      <c r="E643" s="322" t="n"/>
      <c r="F643" s="322" t="n"/>
      <c r="G643" s="322" t="n"/>
      <c r="H643" s="322" t="n"/>
      <c r="I643" s="322" t="n"/>
      <c r="J643" s="322" t="n"/>
      <c r="K643" s="322" t="n"/>
      <c r="L643" s="345" t="n"/>
      <c r="M643" s="345" t="n"/>
      <c r="N643" s="345" t="n"/>
      <c r="O643" s="345" t="n"/>
      <c r="P643" s="345" t="n"/>
      <c r="Q643" s="345" t="n"/>
      <c r="R643" s="345" t="n"/>
      <c r="S643" s="345" t="n"/>
      <c r="T643" s="345" t="n"/>
      <c r="U643" s="345" t="n"/>
      <c r="V643" s="345" t="n"/>
      <c r="W643" s="345" t="n"/>
      <c r="X643" s="345" t="n"/>
      <c r="Y643" s="345" t="n"/>
      <c r="Z643" s="345" t="n"/>
      <c r="AA643" s="345" t="n"/>
      <c r="AB643" s="345" t="n"/>
      <c r="AC643" s="345" t="n"/>
      <c r="AD643" s="345" t="n"/>
      <c r="AE643" s="345" t="n"/>
      <c r="AF643" s="345" t="n"/>
      <c r="AG643" s="345" t="n"/>
      <c r="AH643" s="345" t="n"/>
      <c r="AI643" s="345" t="n"/>
      <c r="AJ643" s="345" t="n"/>
      <c r="AK643" s="345" t="n"/>
      <c r="AL643" s="345" t="n"/>
      <c r="AM643" s="345" t="n"/>
      <c r="AN643" s="345" t="n"/>
      <c r="AO643" s="345" t="n"/>
      <c r="AP643" s="345" t="n"/>
      <c r="AQ643" s="345" t="n"/>
      <c r="AR643" s="345" t="n"/>
      <c r="AS643" s="345" t="n"/>
      <c r="AT643" s="345" t="n"/>
      <c r="AU643" s="345" t="n"/>
      <c r="AV643" s="345" t="n"/>
      <c r="AW643" s="345" t="n"/>
      <c r="AX643" s="345" t="n"/>
      <c r="AY643" s="345" t="n"/>
      <c r="AZ643" s="345" t="n"/>
      <c r="BA643" s="345" t="n"/>
      <c r="BB643" s="345" t="n"/>
      <c r="BC643" s="345" t="n"/>
      <c r="BD643" s="345" t="n"/>
      <c r="BE643" s="345" t="n"/>
      <c r="BF643" s="345" t="n"/>
      <c r="BG643" s="345" t="n"/>
      <c r="BH643" s="345" t="n"/>
      <c r="BI643" s="345" t="n"/>
      <c r="BJ643" s="345" t="n"/>
      <c r="BK643" s="345" t="n"/>
      <c r="BL643" s="322" t="n"/>
      <c r="BM643" s="322" t="n"/>
      <c r="BN643" s="322" t="n"/>
      <c r="BO643" s="322" t="n"/>
      <c r="BP643" s="322" t="n"/>
      <c r="BQ643" s="322" t="n"/>
      <c r="BR643" s="345" t="n"/>
      <c r="BS643" s="345" t="n"/>
      <c r="BT643" s="345" t="n"/>
      <c r="BU643" s="345" t="n"/>
      <c r="BV643" s="345" t="n"/>
      <c r="BW643" s="345" t="n"/>
      <c r="BX643" s="345" t="n"/>
      <c r="BY643" s="345" t="n"/>
      <c r="BZ643" s="345" t="n"/>
      <c r="CA643" s="345" t="n"/>
      <c r="CB643" s="345" t="n"/>
      <c r="CC643" s="345" t="n"/>
      <c r="CD643" s="345" t="n"/>
    </row>
    <row r="644" customFormat="1" s="50">
      <c r="B644" s="60" t="inlineStr">
        <is>
          <t>Memo: Estimated Q/Q FX Impact</t>
        </is>
      </c>
      <c r="C644" s="322" t="n"/>
      <c r="D644" s="322" t="n"/>
      <c r="E644" s="322" t="n"/>
      <c r="F644" s="322" t="n"/>
      <c r="G644" s="322" t="n"/>
      <c r="H644" s="312">
        <f>+SUMPRODUCT(H624:H629,G632:G637)</f>
        <v/>
      </c>
      <c r="I644" s="312">
        <f>+SUMPRODUCT(I624:I629,H632:H637)</f>
        <v/>
      </c>
      <c r="J644" s="312">
        <f>+SUMPRODUCT(J624:J629,I632:I637)</f>
        <v/>
      </c>
      <c r="K644" s="312">
        <f>+SUMPRODUCT(K624:K629,J632:J637)</f>
        <v/>
      </c>
      <c r="L644" s="312">
        <f>+SUMPRODUCT(L624:L629,K632:K637)</f>
        <v/>
      </c>
      <c r="M644" s="312">
        <f>+SUMPRODUCT(M624:M629,L632:L637)</f>
        <v/>
      </c>
      <c r="N644" s="312">
        <f>+SUMPRODUCT(N624:N629,M632:M637)</f>
        <v/>
      </c>
      <c r="O644" s="312">
        <f>+SUMPRODUCT(O624:O629,N632:N637)</f>
        <v/>
      </c>
      <c r="P644" s="312">
        <f>+SUMPRODUCT(P624:P629,O632:O637)</f>
        <v/>
      </c>
      <c r="Q644" s="312">
        <f>+SUMPRODUCT(Q624:Q629,P632:P637)</f>
        <v/>
      </c>
      <c r="R644" s="312">
        <f>+SUMPRODUCT(R624:R629,Q632:Q637)</f>
        <v/>
      </c>
      <c r="S644" s="312">
        <f>+SUMPRODUCT(S624:S629,R632:R637)</f>
        <v/>
      </c>
      <c r="T644" s="312">
        <f>+SUMPRODUCT(T624:T629,S632:S637)</f>
        <v/>
      </c>
      <c r="U644" s="312">
        <f>+SUMPRODUCT(U624:U629,T632:T637)</f>
        <v/>
      </c>
      <c r="V644" s="312">
        <f>+SUMPRODUCT(V624:V629,U632:U637)</f>
        <v/>
      </c>
      <c r="W644" s="312">
        <f>+SUMPRODUCT(W624:W629,V632:V637)</f>
        <v/>
      </c>
      <c r="X644" s="312">
        <f>+SUMPRODUCT(X624:X629,W632:W637)</f>
        <v/>
      </c>
      <c r="Y644" s="312">
        <f>+SUMPRODUCT(Y624:Y629,X632:X637)</f>
        <v/>
      </c>
      <c r="Z644" s="312">
        <f>+SUMPRODUCT(Z624:Z629,Y632:Y637)</f>
        <v/>
      </c>
      <c r="AA644" s="312">
        <f>+SUMPRODUCT(AA624:AA629,Z632:Z637)</f>
        <v/>
      </c>
      <c r="AB644" s="312">
        <f>+SUMPRODUCT(AB624:AB629,AA632:AA637)</f>
        <v/>
      </c>
      <c r="AC644" s="312">
        <f>+SUMPRODUCT(AC624:AC629,AB632:AB637)</f>
        <v/>
      </c>
      <c r="AD644" s="312">
        <f>+SUMPRODUCT(AD624:AD629,AC632:AC637)</f>
        <v/>
      </c>
      <c r="AE644" s="312">
        <f>+SUMPRODUCT(AE624:AE629,AD632:AD637)</f>
        <v/>
      </c>
      <c r="AF644" s="312">
        <f>+SUMPRODUCT(AF624:AF629,AE632:AE637)</f>
        <v/>
      </c>
      <c r="AG644" s="312">
        <f>+SUMPRODUCT(AG624:AG629,AF632:AF637)</f>
        <v/>
      </c>
      <c r="AH644" s="312">
        <f>+SUMPRODUCT(AH624:AH629,AG632:AG637)</f>
        <v/>
      </c>
      <c r="AI644" s="312">
        <f>+SUMPRODUCT(AI624:AI629,AH632:AH637)</f>
        <v/>
      </c>
      <c r="AJ644" s="312">
        <f>+SUMPRODUCT(AJ624:AJ629,AI632:AI637)</f>
        <v/>
      </c>
      <c r="AK644" s="312">
        <f>+SUMPRODUCT(AK624:AK629,AJ632:AJ637)</f>
        <v/>
      </c>
      <c r="AL644" s="312">
        <f>+SUMPRODUCT(AL624:AL629,AK632:AK637)</f>
        <v/>
      </c>
      <c r="AM644" s="312">
        <f>+SUMPRODUCT(AM624:AM629,AL632:AL637)</f>
        <v/>
      </c>
      <c r="AN644" s="312">
        <f>+SUMPRODUCT(AN624:AN629,AM632:AM637)</f>
        <v/>
      </c>
      <c r="AO644" s="312">
        <f>+SUMPRODUCT(AO624:AO629,AN632:AN637)</f>
        <v/>
      </c>
      <c r="AP644" s="312">
        <f>+SUMPRODUCT(AP624:AP629,AO632:AO637)</f>
        <v/>
      </c>
      <c r="AQ644" s="312">
        <f>+SUMPRODUCT(AQ624:AQ629,AP632:AP637)</f>
        <v/>
      </c>
      <c r="AR644" s="312">
        <f>+SUMPRODUCT(AR624:AR629,AQ632:AQ637)</f>
        <v/>
      </c>
      <c r="AS644" s="312">
        <f>+SUMPRODUCT(AS624:AS629,AR632:AR637)</f>
        <v/>
      </c>
      <c r="AT644" s="312">
        <f>+SUMPRODUCT(AT624:AT629,AS632:AS637)</f>
        <v/>
      </c>
      <c r="AU644" s="312">
        <f>+SUMPRODUCT(AU624:AU629,AT632:AT637)</f>
        <v/>
      </c>
      <c r="AV644" s="312">
        <f>+SUMPRODUCT(AV624:AV629,AU632:AU637)</f>
        <v/>
      </c>
      <c r="AW644" s="312">
        <f>+SUMPRODUCT(AW624:AW629,AV632:AV637)</f>
        <v/>
      </c>
      <c r="AX644" s="312">
        <f>+SUMPRODUCT(AX624:AX629,AW632:AW637)</f>
        <v/>
      </c>
      <c r="AY644" s="312">
        <f>+SUMPRODUCT(AY624:AY629,AX632:AX637)</f>
        <v/>
      </c>
      <c r="AZ644" s="312">
        <f>+SUMPRODUCT(AZ624:AZ629,AY632:AY637)</f>
        <v/>
      </c>
      <c r="BA644" s="312">
        <f>+SUMPRODUCT(BA624:BA629,AZ632:AZ637)</f>
        <v/>
      </c>
      <c r="BB644" s="312">
        <f>+SUMPRODUCT(BB624:BB629,BA632:BA637)</f>
        <v/>
      </c>
      <c r="BC644" s="312">
        <f>+SUMPRODUCT(BC624:BC629,BB632:BB637)</f>
        <v/>
      </c>
      <c r="BD644" s="312">
        <f>+SUMPRODUCT(BD624:BD629,BC632:BC637)</f>
        <v/>
      </c>
      <c r="BE644" s="312">
        <f>+SUMPRODUCT(BE624:BE629,BD632:BD637)</f>
        <v/>
      </c>
      <c r="BF644" s="312">
        <f>+SUMPRODUCT(BF624:BF629,BE632:BE637)</f>
        <v/>
      </c>
      <c r="BG644" s="312">
        <f>+SUMPRODUCT(BG624:BG629,BF632:BF637)</f>
        <v/>
      </c>
      <c r="BH644" s="312">
        <f>+SUMPRODUCT(BH624:BH629,BG632:BG637)</f>
        <v/>
      </c>
      <c r="BI644" s="312">
        <f>+SUMPRODUCT(BI624:BI629,BH632:BH637)</f>
        <v/>
      </c>
      <c r="BJ644" s="312">
        <f>+SUMPRODUCT(BJ624:BJ629,BI632:BI637)</f>
        <v/>
      </c>
      <c r="BK644" s="312">
        <f>+SUMPRODUCT(BK624:BK629,BJ632:BJ637)</f>
        <v/>
      </c>
      <c r="BL644" s="322" t="n"/>
      <c r="BM644" s="322" t="n"/>
      <c r="BN644" s="322" t="n"/>
      <c r="BO644" s="322" t="n"/>
      <c r="BP644" s="322" t="n"/>
      <c r="BQ644" s="322" t="n"/>
      <c r="BR644" s="345" t="n"/>
      <c r="BS644" s="345" t="n"/>
      <c r="BT644" s="345" t="n"/>
      <c r="BU644" s="345" t="n"/>
      <c r="BV644" s="345" t="n"/>
      <c r="BW644" s="345" t="n"/>
      <c r="BX644" s="345" t="n"/>
      <c r="BY644" s="345" t="n"/>
      <c r="BZ644" s="345" t="n"/>
      <c r="CA644" s="345" t="n"/>
      <c r="CB644" s="345" t="n"/>
      <c r="CC644" s="345" t="n"/>
      <c r="CD644" s="345" t="n"/>
    </row>
    <row r="645" customFormat="1" s="50">
      <c r="B645" s="110" t="n"/>
      <c r="C645" s="322" t="n"/>
      <c r="D645" s="322" t="n"/>
      <c r="E645" s="322" t="n"/>
      <c r="F645" s="322" t="n"/>
      <c r="G645" s="322" t="n"/>
      <c r="H645" s="322" t="n"/>
      <c r="I645" s="322" t="n"/>
      <c r="J645" s="322" t="n"/>
      <c r="K645" s="322" t="n"/>
      <c r="L645" s="345" t="n"/>
      <c r="M645" s="345" t="n"/>
      <c r="N645" s="345" t="n"/>
      <c r="O645" s="345" t="n"/>
      <c r="P645" s="345" t="n"/>
      <c r="Q645" s="345" t="n"/>
      <c r="R645" s="345" t="n"/>
      <c r="S645" s="345" t="n"/>
      <c r="T645" s="345" t="n"/>
      <c r="U645" s="345" t="n"/>
      <c r="V645" s="345" t="n"/>
      <c r="W645" s="345" t="n"/>
      <c r="X645" s="345" t="n"/>
      <c r="Y645" s="345" t="n"/>
      <c r="Z645" s="345" t="n"/>
      <c r="AA645" s="345" t="n"/>
      <c r="AB645" s="345" t="n"/>
      <c r="AC645" s="345" t="n"/>
      <c r="AD645" s="345" t="n"/>
      <c r="AE645" s="345" t="n"/>
      <c r="AF645" s="345" t="n"/>
      <c r="AG645" s="345" t="n"/>
      <c r="AH645" s="345" t="n"/>
      <c r="AI645" s="345" t="n"/>
      <c r="AJ645" s="345" t="n"/>
      <c r="AK645" s="345" t="n"/>
      <c r="AL645" s="345" t="n"/>
      <c r="AM645" s="345" t="n"/>
      <c r="AN645" s="345" t="n"/>
      <c r="AO645" s="345" t="n"/>
      <c r="AP645" s="345" t="n"/>
      <c r="AQ645" s="345" t="n"/>
      <c r="AR645" s="345" t="n"/>
      <c r="AS645" s="345" t="n"/>
      <c r="AT645" s="345" t="n"/>
      <c r="AU645" s="345" t="n"/>
      <c r="AV645" s="345" t="n"/>
      <c r="AW645" s="345" t="n"/>
      <c r="AX645" s="345" t="n"/>
      <c r="AY645" s="345" t="n"/>
      <c r="AZ645" s="345" t="n"/>
      <c r="BA645" s="345" t="n"/>
      <c r="BB645" s="345" t="n"/>
      <c r="BC645" s="345" t="n"/>
      <c r="BD645" s="345" t="n"/>
      <c r="BE645" s="345" t="n"/>
      <c r="BF645" s="345" t="n"/>
      <c r="BG645" s="345" t="n"/>
      <c r="BH645" s="345" t="n"/>
      <c r="BI645" s="345" t="n"/>
      <c r="BJ645" s="345" t="n"/>
      <c r="BK645" s="345" t="n"/>
      <c r="BL645" s="322" t="n"/>
      <c r="BM645" s="322" t="n"/>
      <c r="BN645" s="322" t="n"/>
      <c r="BO645" s="322" t="n"/>
      <c r="BP645" s="322" t="n"/>
      <c r="BQ645" s="322" t="n"/>
      <c r="BR645" s="345" t="n"/>
      <c r="BS645" s="345" t="n"/>
      <c r="BT645" s="345" t="n"/>
      <c r="BU645" s="345" t="n"/>
      <c r="BV645" s="345" t="n"/>
      <c r="BW645" s="345" t="n"/>
      <c r="BX645" s="345" t="n"/>
      <c r="BY645" s="345" t="n"/>
      <c r="BZ645" s="345" t="n"/>
      <c r="CA645" s="345" t="n"/>
      <c r="CB645" s="345" t="n"/>
      <c r="CC645" s="345" t="n"/>
      <c r="CD645" s="345" t="n"/>
    </row>
    <row r="647">
      <c r="CE647" s="68" t="n"/>
      <c r="CF647" s="68" t="n"/>
      <c r="CG647" s="68" t="n"/>
      <c r="CH647" s="68" t="n"/>
    </row>
    <row r="648">
      <c r="CE648" s="68" t="n"/>
      <c r="CF648" s="68" t="n"/>
      <c r="CG648" s="68" t="n"/>
      <c r="CH648" s="68" t="n"/>
    </row>
  </sheetData>
  <pageMargins left="0.3" right="0.3" top="0.3" bottom="0.3" header="0.3" footer="0.3"/>
  <pageSetup orientation="landscape" scale="39" fitToHeight="0"/>
  <rowBreaks count="7" manualBreakCount="7">
    <brk id="120" min="1" max="81" man="1"/>
    <brk id="191" min="1" max="81" man="1"/>
    <brk id="283" min="1" max="81" man="1"/>
    <brk id="401" min="1" max="81" man="1"/>
    <brk id="460" min="1" max="81" man="1"/>
    <brk id="505" min="1" max="81" man="1"/>
    <brk id="601" min="1" max="81" man="1"/>
  </rowBreaks>
  <drawing xmlns:r="http://schemas.openxmlformats.org/officeDocument/2006/relationships" r:id="rId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fitToPage="1"/>
  </sheetPr>
  <dimension ref="B2:AN195"/>
  <sheetViews>
    <sheetView view="pageBreakPreview" zoomScaleNormal="85" zoomScaleSheetLayoutView="100" workbookViewId="0">
      <pane xSplit="3" ySplit="6" topLeftCell="D24" activePane="bottomRight" state="frozen"/>
      <selection activeCell="S102" sqref="S102"/>
      <selection pane="topRight" activeCell="S102" sqref="S102"/>
      <selection pane="bottomLeft" activeCell="S102" sqref="S102"/>
      <selection pane="bottomRight" activeCell="AC3" sqref="AC3"/>
    </sheetView>
  </sheetViews>
  <sheetFormatPr baseColWidth="8" defaultRowHeight="11.25" outlineLevelRow="1"/>
  <cols>
    <col width="2.83203125" customWidth="1" min="1" max="1"/>
    <col width="20.83203125" customWidth="1" min="2" max="2"/>
    <col width="2.83203125" customWidth="1" min="3" max="3"/>
    <col hidden="1" outlineLevel="1" width="9.33203125" customWidth="1" min="4" max="6"/>
    <col collapsed="1" width="9.33203125" customWidth="1" min="7" max="7"/>
  </cols>
  <sheetData>
    <row r="2" customFormat="1" s="44">
      <c r="B2" s="44" t="inlineStr">
        <is>
          <t>META</t>
        </is>
      </c>
      <c r="AC2" s="174">
        <f>+'Simple Model - Case 1'!X2</f>
        <v/>
      </c>
    </row>
    <row r="3" customFormat="1" s="46">
      <c r="B3" s="46" t="inlineStr">
        <is>
          <t>D&amp;A Model - Case 1</t>
        </is>
      </c>
    </row>
    <row r="4">
      <c r="B4" s="76" t="inlineStr">
        <is>
          <t>($ in mm)</t>
        </is>
      </c>
    </row>
    <row r="5">
      <c r="B5" s="76" t="n"/>
      <c r="D5" s="162" t="inlineStr">
        <is>
          <t>FYE December 31,</t>
        </is>
      </c>
      <c r="E5" s="162" t="n"/>
      <c r="F5" s="162" t="n"/>
      <c r="G5" s="162" t="inlineStr">
        <is>
          <t>FYE December 31,</t>
        </is>
      </c>
      <c r="H5" s="162" t="n"/>
      <c r="I5" s="162" t="n"/>
      <c r="J5" s="162" t="n"/>
      <c r="K5" s="162" t="n"/>
      <c r="L5" s="162" t="n"/>
      <c r="M5" s="162" t="n"/>
      <c r="N5" s="162" t="n"/>
      <c r="O5" s="162" t="n"/>
      <c r="P5" s="162" t="n"/>
      <c r="Q5" s="162" t="n"/>
      <c r="R5" s="162" t="n"/>
      <c r="S5" s="162" t="n"/>
      <c r="T5" s="162" t="n"/>
      <c r="U5" s="162" t="n"/>
      <c r="V5" s="162" t="n"/>
      <c r="W5" s="162" t="n"/>
      <c r="X5" s="162" t="n"/>
      <c r="Y5" s="162" t="n"/>
      <c r="Z5" s="162" t="n"/>
      <c r="AA5" s="162" t="n"/>
      <c r="AB5" s="162" t="n"/>
      <c r="AC5" s="162" t="n"/>
    </row>
    <row r="6" ht="13.5" customHeight="1">
      <c r="D6" s="51" t="inlineStr">
        <is>
          <t>FY10</t>
        </is>
      </c>
      <c r="E6" s="51" t="inlineStr">
        <is>
          <t>FY11</t>
        </is>
      </c>
      <c r="F6" s="51" t="inlineStr">
        <is>
          <t>FY12</t>
        </is>
      </c>
      <c r="G6" s="51" t="inlineStr">
        <is>
          <t>FY13</t>
        </is>
      </c>
      <c r="H6" s="51" t="inlineStr">
        <is>
          <t>FY14</t>
        </is>
      </c>
      <c r="I6" s="51" t="inlineStr">
        <is>
          <t>FY15</t>
        </is>
      </c>
      <c r="J6" s="51" t="inlineStr">
        <is>
          <t>FY16</t>
        </is>
      </c>
      <c r="K6" s="51" t="inlineStr">
        <is>
          <t>FY17</t>
        </is>
      </c>
      <c r="L6" s="51" t="inlineStr">
        <is>
          <t>FY18</t>
        </is>
      </c>
      <c r="M6" s="51" t="inlineStr">
        <is>
          <t>FY19</t>
        </is>
      </c>
      <c r="N6" s="51" t="inlineStr">
        <is>
          <t>FY20</t>
        </is>
      </c>
      <c r="O6" s="51" t="inlineStr">
        <is>
          <t>FY21</t>
        </is>
      </c>
      <c r="P6" s="51" t="inlineStr">
        <is>
          <t>FY22</t>
        </is>
      </c>
      <c r="Q6" s="51" t="inlineStr">
        <is>
          <t>FY23</t>
        </is>
      </c>
      <c r="R6" s="51" t="inlineStr">
        <is>
          <t>FY24e</t>
        </is>
      </c>
      <c r="S6" s="51" t="inlineStr">
        <is>
          <t>FY25e</t>
        </is>
      </c>
      <c r="T6" s="51" t="inlineStr">
        <is>
          <t>FY26e</t>
        </is>
      </c>
      <c r="U6" s="51" t="inlineStr">
        <is>
          <t>FY27e</t>
        </is>
      </c>
      <c r="V6" s="51" t="inlineStr">
        <is>
          <t>FY28e</t>
        </is>
      </c>
      <c r="W6" s="51" t="inlineStr">
        <is>
          <t>FY29e</t>
        </is>
      </c>
      <c r="X6" s="51" t="inlineStr">
        <is>
          <t>FY30e</t>
        </is>
      </c>
      <c r="Y6" s="51" t="inlineStr">
        <is>
          <t>FY31e</t>
        </is>
      </c>
      <c r="Z6" s="51" t="inlineStr">
        <is>
          <t>FY32e</t>
        </is>
      </c>
      <c r="AA6" s="51" t="inlineStr">
        <is>
          <t>FY33e</t>
        </is>
      </c>
      <c r="AB6" s="51" t="inlineStr">
        <is>
          <t>FY34e</t>
        </is>
      </c>
      <c r="AC6" s="51" t="inlineStr">
        <is>
          <t>FY35e</t>
        </is>
      </c>
    </row>
    <row r="8">
      <c r="B8" s="52" t="inlineStr">
        <is>
          <t>D&amp;A Model</t>
        </is>
      </c>
      <c r="C8" s="53" t="n"/>
    </row>
    <row r="10">
      <c r="B10" s="54" t="inlineStr">
        <is>
          <t>Key Inputs</t>
        </is>
      </c>
    </row>
    <row r="11">
      <c r="B11" t="inlineStr">
        <is>
          <t>Original Average Useful Life of Assets (Years)</t>
        </is>
      </c>
      <c r="I11" s="346" t="n">
        <v>6</v>
      </c>
    </row>
    <row r="12">
      <c r="B12" s="104" t="inlineStr">
        <is>
          <t>'21 Average Useful Life of Assets (Years)</t>
        </is>
      </c>
      <c r="I12" s="346" t="n">
        <v>7</v>
      </c>
    </row>
    <row r="13">
      <c r="B13" s="104" t="inlineStr">
        <is>
          <t>'22 Average Useful Life of Assets (Years)</t>
        </is>
      </c>
      <c r="I13" s="346" t="n">
        <v>7.5</v>
      </c>
    </row>
    <row r="14">
      <c r="B14" s="104" t="inlineStr">
        <is>
          <t>'23 Average Useful Life of Assets (Years)</t>
        </is>
      </c>
      <c r="I14" s="346" t="n">
        <v>8</v>
      </c>
    </row>
    <row r="16">
      <c r="B16" s="54" t="inlineStr">
        <is>
          <t>Change in Depreciable Assets</t>
        </is>
      </c>
    </row>
    <row r="17">
      <c r="B17" t="inlineStr">
        <is>
          <t>Purchase of PP&amp;E</t>
        </is>
      </c>
      <c r="D17" s="64" t="n"/>
      <c r="E17" s="64">
        <f>+E156</f>
        <v/>
      </c>
      <c r="F17" s="64">
        <f>+F156</f>
        <v/>
      </c>
      <c r="G17" s="64">
        <f>+G156</f>
        <v/>
      </c>
      <c r="H17" s="64">
        <f>+H156</f>
        <v/>
      </c>
      <c r="I17" s="64">
        <f>+I156</f>
        <v/>
      </c>
      <c r="J17" s="64">
        <f>+J156</f>
        <v/>
      </c>
      <c r="K17" s="64">
        <f>+K156</f>
        <v/>
      </c>
      <c r="L17" s="64">
        <f>+L156</f>
        <v/>
      </c>
      <c r="M17" s="64">
        <f>+M156</f>
        <v/>
      </c>
      <c r="N17" s="64">
        <f>+N156</f>
        <v/>
      </c>
      <c r="O17" s="64">
        <f>+O156</f>
        <v/>
      </c>
      <c r="P17" s="64">
        <f>+P156</f>
        <v/>
      </c>
      <c r="Q17" s="64">
        <f>+Q156</f>
        <v/>
      </c>
      <c r="R17" s="196">
        <f>+'Simple Model - Case 1'!J41</f>
        <v/>
      </c>
      <c r="S17" s="196">
        <f>+'Simple Model - Case 1'!K41</f>
        <v/>
      </c>
      <c r="T17" s="196">
        <f>+'Simple Model - Case 1'!L41</f>
        <v/>
      </c>
      <c r="U17" s="196">
        <f>+'Simple Model - Case 1'!M41</f>
        <v/>
      </c>
      <c r="V17" s="196">
        <f>+'Simple Model - Case 1'!N41</f>
        <v/>
      </c>
      <c r="W17" s="196">
        <f>+'Simple Model - Case 1'!O41</f>
        <v/>
      </c>
      <c r="X17" s="196">
        <f>+'Simple Model - Case 1'!P41</f>
        <v/>
      </c>
      <c r="Y17" s="196">
        <f>+'Simple Model - Case 1'!Q41</f>
        <v/>
      </c>
      <c r="Z17" s="196">
        <f>+'Simple Model - Case 1'!R41</f>
        <v/>
      </c>
      <c r="AA17" s="196">
        <f>+'Simple Model - Case 1'!S41</f>
        <v/>
      </c>
      <c r="AB17" s="196">
        <f>+'Simple Model - Case 1'!T41</f>
        <v/>
      </c>
      <c r="AC17" s="196">
        <f>+'Simple Model - Case 1'!U41</f>
        <v/>
      </c>
    </row>
    <row r="18" ht="13.5" customHeight="1">
      <c r="B18" t="inlineStr">
        <is>
          <t>Disposal of PP&amp;E</t>
        </is>
      </c>
      <c r="D18" s="65" t="n"/>
      <c r="E18" s="65">
        <f>+E157</f>
        <v/>
      </c>
      <c r="F18" s="65">
        <f>+F157</f>
        <v/>
      </c>
      <c r="G18" s="65">
        <f>+G157</f>
        <v/>
      </c>
      <c r="H18" s="65">
        <f>+H157</f>
        <v/>
      </c>
      <c r="I18" s="65">
        <f>+I157</f>
        <v/>
      </c>
      <c r="J18" s="65">
        <f>+J157</f>
        <v/>
      </c>
      <c r="K18" s="65">
        <f>+K157</f>
        <v/>
      </c>
      <c r="L18" s="65">
        <f>+L157</f>
        <v/>
      </c>
      <c r="M18" s="65">
        <f>+M157</f>
        <v/>
      </c>
      <c r="N18" s="65">
        <f>+N157</f>
        <v/>
      </c>
      <c r="O18" s="65">
        <f>+O157</f>
        <v/>
      </c>
      <c r="P18" s="65">
        <f>+P157</f>
        <v/>
      </c>
      <c r="Q18" s="65">
        <f>+Q157</f>
        <v/>
      </c>
      <c r="R18" s="71" t="n">
        <v>0</v>
      </c>
      <c r="S18" s="71" t="n">
        <v>0</v>
      </c>
      <c r="T18" s="71" t="n">
        <v>0</v>
      </c>
      <c r="U18" s="71" t="n">
        <v>0</v>
      </c>
      <c r="V18" s="71" t="n">
        <v>0</v>
      </c>
      <c r="W18" s="71" t="n">
        <v>0</v>
      </c>
      <c r="X18" s="71" t="n">
        <v>0</v>
      </c>
      <c r="Y18" s="71" t="n">
        <v>0</v>
      </c>
      <c r="Z18" s="71" t="n">
        <v>0</v>
      </c>
      <c r="AA18" s="71" t="n">
        <v>0</v>
      </c>
      <c r="AB18" s="71" t="n">
        <v>0</v>
      </c>
      <c r="AC18" s="71" t="n">
        <v>0</v>
      </c>
    </row>
    <row r="19" customFormat="1" s="44">
      <c r="B19" s="110" t="inlineStr">
        <is>
          <t>Purchase of PP&amp;E, Net</t>
        </is>
      </c>
      <c r="D19" s="111" t="n"/>
      <c r="E19" s="111">
        <f>SUM(E17:E18)</f>
        <v/>
      </c>
      <c r="F19" s="111">
        <f>SUM(F17:F18)</f>
        <v/>
      </c>
      <c r="G19" s="111">
        <f>SUM(G17:G18)</f>
        <v/>
      </c>
      <c r="H19" s="111">
        <f>SUM(H17:H18)</f>
        <v/>
      </c>
      <c r="I19" s="111">
        <f>SUM(I17:I18)</f>
        <v/>
      </c>
      <c r="J19" s="111">
        <f>SUM(J17:J18)</f>
        <v/>
      </c>
      <c r="K19" s="111">
        <f>SUM(K17:K18)</f>
        <v/>
      </c>
      <c r="L19" s="111">
        <f>SUM(L17:L18)</f>
        <v/>
      </c>
      <c r="M19" s="111">
        <f>SUM(M17:M18)</f>
        <v/>
      </c>
      <c r="N19" s="111">
        <f>SUM(N17:N18)</f>
        <v/>
      </c>
      <c r="O19" s="111">
        <f>SUM(O17:O18)</f>
        <v/>
      </c>
      <c r="P19" s="111">
        <f>SUM(P17:P18)</f>
        <v/>
      </c>
      <c r="Q19" s="111">
        <f>SUM(Q17:Q18)</f>
        <v/>
      </c>
      <c r="R19" s="111">
        <f>SUM(R17:R18)</f>
        <v/>
      </c>
      <c r="S19" s="111">
        <f>SUM(S17:S18)</f>
        <v/>
      </c>
      <c r="T19" s="111">
        <f>SUM(T17:T18)</f>
        <v/>
      </c>
      <c r="U19" s="111">
        <f>SUM(U17:U18)</f>
        <v/>
      </c>
      <c r="V19" s="111">
        <f>SUM(V17:V18)</f>
        <v/>
      </c>
      <c r="W19" s="111">
        <f>SUM(W17:W18)</f>
        <v/>
      </c>
      <c r="X19" s="111">
        <f>SUM(X17:X18)</f>
        <v/>
      </c>
      <c r="Y19" s="111">
        <f>SUM(Y17:Y18)</f>
        <v/>
      </c>
      <c r="Z19" s="111">
        <f>SUM(Z17:Z18)</f>
        <v/>
      </c>
      <c r="AA19" s="111">
        <f>SUM(AA17:AA18)</f>
        <v/>
      </c>
      <c r="AB19" s="111">
        <f>SUM(AB17:AB18)</f>
        <v/>
      </c>
      <c r="AC19" s="111">
        <f>SUM(AC17:AC18)</f>
        <v/>
      </c>
      <c r="AD19" s="111" t="n"/>
    </row>
    <row r="20" ht="13.5" customHeight="1">
      <c r="B20" t="inlineStr">
        <is>
          <t>Impact of Construction in Progress</t>
        </is>
      </c>
      <c r="D20" s="65" t="n"/>
      <c r="E20" s="65">
        <f>+E21-E19</f>
        <v/>
      </c>
      <c r="F20" s="65">
        <f>+F21-F19</f>
        <v/>
      </c>
      <c r="G20" s="65">
        <f>+G21-G19</f>
        <v/>
      </c>
      <c r="H20" s="65">
        <f>+H21-H19</f>
        <v/>
      </c>
      <c r="I20" s="65">
        <f>+I21-I19</f>
        <v/>
      </c>
      <c r="J20" s="65">
        <f>+J21-J19</f>
        <v/>
      </c>
      <c r="K20" s="65">
        <f>+K21-K19</f>
        <v/>
      </c>
      <c r="L20" s="65">
        <f>+L21-L19</f>
        <v/>
      </c>
      <c r="M20" s="65">
        <f>+M21-M19</f>
        <v/>
      </c>
      <c r="N20" s="65">
        <f>+N21-N19</f>
        <v/>
      </c>
      <c r="O20" s="65">
        <f>+O21-O19</f>
        <v/>
      </c>
      <c r="P20" s="65">
        <f>+P21-P19</f>
        <v/>
      </c>
      <c r="Q20" s="65">
        <f>+Q21-Q19</f>
        <v/>
      </c>
      <c r="R20" s="71">
        <f>-0.1*R19</f>
        <v/>
      </c>
      <c r="S20" s="71">
        <f>-0.15*S19</f>
        <v/>
      </c>
      <c r="T20" s="71">
        <f>-0.2*T19</f>
        <v/>
      </c>
      <c r="U20" s="71">
        <f>+T20/T19*U19*0.9</f>
        <v/>
      </c>
      <c r="V20" s="71">
        <f>+U20/U19*V19*0.9</f>
        <v/>
      </c>
      <c r="W20" s="71">
        <f>+V20/V19*W19*0.9</f>
        <v/>
      </c>
      <c r="X20" s="71">
        <f>+W20/W19*X19*0.9</f>
        <v/>
      </c>
      <c r="Y20" s="71">
        <f>+X20/X19*Y19*0.9</f>
        <v/>
      </c>
      <c r="Z20" s="71">
        <f>+Y20/Y19*Z19*0.9</f>
        <v/>
      </c>
      <c r="AA20" s="71">
        <f>+Z20/Z19*AA19*0.9</f>
        <v/>
      </c>
      <c r="AB20" s="71">
        <f>+AA20/AA19*AB19*0.9</f>
        <v/>
      </c>
      <c r="AC20" s="71">
        <f>+AB20/AB19*AC19*0.9</f>
        <v/>
      </c>
    </row>
    <row r="21" customFormat="1" s="44">
      <c r="B21" s="110" t="inlineStr">
        <is>
          <t>Change in Depreciable Assets</t>
        </is>
      </c>
      <c r="D21" s="111" t="n"/>
      <c r="E21" s="111">
        <f>+(E152-E151)-(D152-D151)</f>
        <v/>
      </c>
      <c r="F21" s="111">
        <f>+(F152-F151)-(E152-E151)</f>
        <v/>
      </c>
      <c r="G21" s="111">
        <f>+(G152-G151)-(F152-F151)</f>
        <v/>
      </c>
      <c r="H21" s="111">
        <f>+(H152-H151)-(G152-G151)</f>
        <v/>
      </c>
      <c r="I21" s="111">
        <f>+(I152-I151)-(H152-H151)</f>
        <v/>
      </c>
      <c r="J21" s="111">
        <f>+(J152-J151)-(I152-I151)</f>
        <v/>
      </c>
      <c r="K21" s="111">
        <f>+(K152-K151)-(J152-J151)</f>
        <v/>
      </c>
      <c r="L21" s="111">
        <f>+(L152-L151)-(K152-K151)</f>
        <v/>
      </c>
      <c r="M21" s="111">
        <f>+(M152-M151)-(L152-L151)</f>
        <v/>
      </c>
      <c r="N21" s="111">
        <f>+(N152-N151)-(M152-M151)</f>
        <v/>
      </c>
      <c r="O21" s="111">
        <f>+(O152-O151)-(N152-N151)</f>
        <v/>
      </c>
      <c r="P21" s="111">
        <f>+(P152-P151)-(O152-O151)</f>
        <v/>
      </c>
      <c r="Q21" s="111">
        <f>+(Q152-Q151)-(P152-P151)</f>
        <v/>
      </c>
      <c r="R21" s="111">
        <f>+SUM(R19:R20)</f>
        <v/>
      </c>
      <c r="S21" s="111">
        <f>+SUM(S19:S20)</f>
        <v/>
      </c>
      <c r="T21" s="111">
        <f>+SUM(T19:T20)</f>
        <v/>
      </c>
      <c r="U21" s="111">
        <f>+SUM(U19:U20)</f>
        <v/>
      </c>
      <c r="V21" s="111">
        <f>+SUM(V19:V20)</f>
        <v/>
      </c>
      <c r="W21" s="111">
        <f>+SUM(W19:W20)</f>
        <v/>
      </c>
      <c r="X21" s="111">
        <f>+SUM(X19:X20)</f>
        <v/>
      </c>
      <c r="Y21" s="111">
        <f>+SUM(Y19:Y20)</f>
        <v/>
      </c>
      <c r="Z21" s="111">
        <f>+SUM(Z19:Z20)</f>
        <v/>
      </c>
      <c r="AA21" s="111">
        <f>+SUM(AA19:AA20)</f>
        <v/>
      </c>
      <c r="AB21" s="111">
        <f>+SUM(AB19:AB20)</f>
        <v/>
      </c>
      <c r="AC21" s="111">
        <f>+SUM(AC19:AC20)</f>
        <v/>
      </c>
      <c r="AD21" s="111" t="n"/>
    </row>
    <row r="22">
      <c r="Q22" s="56" t="n"/>
    </row>
    <row r="23">
      <c r="B23" s="54" t="inlineStr">
        <is>
          <t>Depreciation</t>
        </is>
      </c>
    </row>
    <row r="24">
      <c r="B24" t="inlineStr">
        <is>
          <t>FY11</t>
        </is>
      </c>
      <c r="E24" s="64">
        <f>+E62/$I$11</f>
        <v/>
      </c>
      <c r="F24" s="64">
        <f>+IF(E116&gt;0,MIN(F62/$I$11,E116),0)</f>
        <v/>
      </c>
      <c r="G24" s="64">
        <f>+IF(F116&gt;0,MIN(G62/$I$11,F116),0)</f>
        <v/>
      </c>
      <c r="H24" s="64">
        <f>+IF(G116&gt;0,MIN(H62/$I$11,G116),0)</f>
        <v/>
      </c>
      <c r="I24" s="64">
        <f>+IF(H116&gt;0,MIN(I62/$I$11,H116),0)</f>
        <v/>
      </c>
      <c r="J24" s="64">
        <f>+IF(I116&gt;0,MIN(J62/$I$11,I116),0)</f>
        <v/>
      </c>
      <c r="K24" s="64">
        <f>+IF(J116&gt;0,MIN(K62/$I$11,J116),0)</f>
        <v/>
      </c>
      <c r="L24" s="64">
        <f>+IF(K116&gt;0,MIN(L62/$I$11,K116),0)</f>
        <v/>
      </c>
      <c r="M24" s="64">
        <f>+IF(L116&gt;0,MIN(M62/$I$11,L116),0)</f>
        <v/>
      </c>
      <c r="N24" s="64">
        <f>+IF(M116&gt;0,MIN(N62/$I$11,M116),0)</f>
        <v/>
      </c>
      <c r="O24" s="64">
        <f>+IF(N116&gt;0,MIN(O62/$I$12,N116),0)</f>
        <v/>
      </c>
      <c r="P24" s="64">
        <f>+IF(O116&gt;0,MIN(P62/$I$13,O116),0)</f>
        <v/>
      </c>
      <c r="Q24" s="64">
        <f>+IF(P116&gt;0,MIN(Q62/$I$14,P116),0)</f>
        <v/>
      </c>
      <c r="R24" s="64">
        <f>+IF(Q116&gt;0,MIN(R62/$I$14,Q116),0)</f>
        <v/>
      </c>
      <c r="S24" s="64">
        <f>+IF(R116&gt;0,MIN(S62/$I$14,R116),0)</f>
        <v/>
      </c>
      <c r="T24" s="64">
        <f>+IF(S116&gt;0,MIN(T62/$I$14,S116),0)</f>
        <v/>
      </c>
      <c r="U24" s="64">
        <f>+IF(T116&gt;0,MIN(U62/$I$14,T116),0)</f>
        <v/>
      </c>
      <c r="V24" s="64">
        <f>+IF(U116&gt;0,MIN(V62/$I$14,U116),0)</f>
        <v/>
      </c>
      <c r="W24" s="64">
        <f>+IF(V116&gt;0,MIN(W62/$I$14,V116),0)</f>
        <v/>
      </c>
      <c r="X24" s="64">
        <f>+IF(W116&gt;0,MIN(X62/$I$14,W116),0)</f>
        <v/>
      </c>
      <c r="Y24" s="64">
        <f>+IF(X116&gt;0,MIN(Y62/$I$14,X116),0)</f>
        <v/>
      </c>
      <c r="Z24" s="64">
        <f>+IF(Y116&gt;0,MIN(Z62/$I$14,Y116),0)</f>
        <v/>
      </c>
      <c r="AA24" s="64">
        <f>+IF(Z116&gt;0,MIN(AA62/$I$14,Z116),0)</f>
        <v/>
      </c>
      <c r="AB24" s="64">
        <f>+IF(AA116&gt;0,MIN(AB62/$I$14,AA116),0)</f>
        <v/>
      </c>
      <c r="AC24" s="64">
        <f>+IF(AB116&gt;0,MIN(AC62/$I$14,AB116),0)</f>
        <v/>
      </c>
    </row>
    <row r="25">
      <c r="B25" t="inlineStr">
        <is>
          <t>FY12</t>
        </is>
      </c>
      <c r="F25" s="64">
        <f>+F63/$I$11</f>
        <v/>
      </c>
      <c r="G25" s="64">
        <f>+IF(F117&gt;0,MIN(G63/$I$11,F117),0)</f>
        <v/>
      </c>
      <c r="H25" s="64">
        <f>+IF(G117&gt;0,MIN(H63/$I$11,G117),0)</f>
        <v/>
      </c>
      <c r="I25" s="64">
        <f>+IF(H117&gt;0,MIN(I63/$I$11,H117),0)</f>
        <v/>
      </c>
      <c r="J25" s="64">
        <f>+IF(I117&gt;0,MIN(J63/$I$11,I117),0)</f>
        <v/>
      </c>
      <c r="K25" s="64">
        <f>+IF(J117&gt;0,MIN(K63/$I$11,J117),0)</f>
        <v/>
      </c>
      <c r="L25" s="64">
        <f>+IF(K117&gt;0,MIN(L63/$I$11,K117),0)</f>
        <v/>
      </c>
      <c r="M25" s="64">
        <f>+IF(L117&gt;0,MIN(M63/$I$11,L117),0)</f>
        <v/>
      </c>
      <c r="N25" s="64">
        <f>+IF(M117&gt;0,MIN(N63/$I$11,M117),0)</f>
        <v/>
      </c>
      <c r="O25" s="64">
        <f>+IF(N117&gt;0,MIN(O63/$I$12,N117),0)</f>
        <v/>
      </c>
      <c r="P25" s="64">
        <f>+IF(O117&gt;0,MIN(P63/$I$13,O117),0)</f>
        <v/>
      </c>
      <c r="Q25" s="64">
        <f>+IF(P117&gt;0,MIN(Q63/$I$14,P117),0)</f>
        <v/>
      </c>
      <c r="R25" s="64">
        <f>+IF(Q117&gt;0,MIN(R63/$I$14,Q117),0)</f>
        <v/>
      </c>
      <c r="S25" s="64">
        <f>+IF(R117&gt;0,MIN(S63/$I$14,R117),0)</f>
        <v/>
      </c>
      <c r="T25" s="64">
        <f>+IF(S117&gt;0,MIN(T63/$I$14,S117),0)</f>
        <v/>
      </c>
      <c r="U25" s="64">
        <f>+IF(T117&gt;0,MIN(U63/$I$14,T117),0)</f>
        <v/>
      </c>
      <c r="V25" s="64">
        <f>+IF(U117&gt;0,MIN(V63/$I$14,U117),0)</f>
        <v/>
      </c>
      <c r="W25" s="64">
        <f>+IF(V117&gt;0,MIN(W63/$I$14,V117),0)</f>
        <v/>
      </c>
      <c r="X25" s="64">
        <f>+IF(W117&gt;0,MIN(X63/$I$14,W117),0)</f>
        <v/>
      </c>
      <c r="Y25" s="64">
        <f>+IF(X117&gt;0,MIN(Y63/$I$14,X117),0)</f>
        <v/>
      </c>
      <c r="Z25" s="64">
        <f>+IF(Y117&gt;0,MIN(Z63/$I$14,Y117),0)</f>
        <v/>
      </c>
      <c r="AA25" s="64">
        <f>+IF(Z117&gt;0,MIN(AA63/$I$14,Z117),0)</f>
        <v/>
      </c>
      <c r="AB25" s="64">
        <f>+IF(AA117&gt;0,MIN(AB63/$I$14,AA117),0)</f>
        <v/>
      </c>
      <c r="AC25" s="64">
        <f>+IF(AB117&gt;0,MIN(AC63/$I$14,AB117),0)</f>
        <v/>
      </c>
    </row>
    <row r="26">
      <c r="B26" t="inlineStr">
        <is>
          <t>FY13</t>
        </is>
      </c>
      <c r="G26" s="64">
        <f>+G64/$I$11</f>
        <v/>
      </c>
      <c r="H26" s="64">
        <f>+IF(G118&gt;0,MIN(H64/$I$11,G118),0)</f>
        <v/>
      </c>
      <c r="I26" s="64">
        <f>+IF(H118&gt;0,MIN(I64/$I$11,H118),0)</f>
        <v/>
      </c>
      <c r="J26" s="64">
        <f>+IF(I118&gt;0,MIN(J64/$I$11,I118),0)</f>
        <v/>
      </c>
      <c r="K26" s="64">
        <f>+IF(J118&gt;0,MIN(K64/$I$11,J118),0)</f>
        <v/>
      </c>
      <c r="L26" s="64">
        <f>+IF(K118&gt;0,MIN(L64/$I$11,K118),0)</f>
        <v/>
      </c>
      <c r="M26" s="64">
        <f>+IF(L118&gt;0,MIN(M64/$I$11,L118),0)</f>
        <v/>
      </c>
      <c r="N26" s="64">
        <f>+IF(M118&gt;0,MIN(N64/$I$11,M118),0)</f>
        <v/>
      </c>
      <c r="O26" s="64">
        <f>+IF(N118&gt;0,MIN(O64/$I$12,N118),0)</f>
        <v/>
      </c>
      <c r="P26" s="64">
        <f>+IF(O118&gt;0,MIN(P64/$I$13,O118),0)</f>
        <v/>
      </c>
      <c r="Q26" s="64">
        <f>+IF(P118&gt;0,MIN(Q64/$I$14,P118),0)</f>
        <v/>
      </c>
      <c r="R26" s="64">
        <f>+IF(Q118&gt;0,MIN(R64/$I$14,Q118),0)</f>
        <v/>
      </c>
      <c r="S26" s="64">
        <f>+IF(R118&gt;0,MIN(S64/$I$14,R118),0)</f>
        <v/>
      </c>
      <c r="T26" s="64">
        <f>+IF(S118&gt;0,MIN(T64/$I$14,S118),0)</f>
        <v/>
      </c>
      <c r="U26" s="64">
        <f>+IF(T118&gt;0,MIN(U64/$I$14,T118),0)</f>
        <v/>
      </c>
      <c r="V26" s="64">
        <f>+IF(U118&gt;0,MIN(V64/$I$14,U118),0)</f>
        <v/>
      </c>
      <c r="W26" s="64">
        <f>+IF(V118&gt;0,MIN(W64/$I$14,V118),0)</f>
        <v/>
      </c>
      <c r="X26" s="64">
        <f>+IF(W118&gt;0,MIN(X64/$I$14,W118),0)</f>
        <v/>
      </c>
      <c r="Y26" s="64">
        <f>+IF(X118&gt;0,MIN(Y64/$I$14,X118),0)</f>
        <v/>
      </c>
      <c r="Z26" s="64">
        <f>+IF(Y118&gt;0,MIN(Z64/$I$14,Y118),0)</f>
        <v/>
      </c>
      <c r="AA26" s="64">
        <f>+IF(Z118&gt;0,MIN(AA64/$I$14,Z118),0)</f>
        <v/>
      </c>
      <c r="AB26" s="64">
        <f>+IF(AA118&gt;0,MIN(AB64/$I$14,AA118),0)</f>
        <v/>
      </c>
      <c r="AC26" s="64">
        <f>+IF(AB118&gt;0,MIN(AC64/$I$14,AB118),0)</f>
        <v/>
      </c>
    </row>
    <row r="27">
      <c r="B27" t="inlineStr">
        <is>
          <t>FY14</t>
        </is>
      </c>
      <c r="H27" s="64">
        <f>+H65/$I$11</f>
        <v/>
      </c>
      <c r="I27" s="64">
        <f>+IF(H119&gt;0,MIN(I65/$I$11,H119),0)</f>
        <v/>
      </c>
      <c r="J27" s="64">
        <f>+IF(I119&gt;0,MIN(J65/$I$11,I119),0)</f>
        <v/>
      </c>
      <c r="K27" s="64">
        <f>+IF(J119&gt;0,MIN(K65/$I$11,J119),0)</f>
        <v/>
      </c>
      <c r="L27" s="64">
        <f>+IF(K119&gt;0,MIN(L65/$I$11,K119),0)</f>
        <v/>
      </c>
      <c r="M27" s="64">
        <f>+IF(L119&gt;0,MIN(M65/$I$11,L119),0)</f>
        <v/>
      </c>
      <c r="N27" s="64">
        <f>+IF(M119&gt;0,MIN(N65/$I$11,M119),0)</f>
        <v/>
      </c>
      <c r="O27" s="64">
        <f>+IF(N119&gt;0,MIN(O65/$I$12,N119),0)</f>
        <v/>
      </c>
      <c r="P27" s="64">
        <f>+IF(O119&gt;0,MIN(P65/$I$13,O119),0)</f>
        <v/>
      </c>
      <c r="Q27" s="64">
        <f>+IF(P119&gt;0,MIN(Q65/$I$14,P119),0)</f>
        <v/>
      </c>
      <c r="R27" s="64">
        <f>+IF(Q119&gt;0,MIN(R65/$I$14,Q119),0)</f>
        <v/>
      </c>
      <c r="S27" s="64">
        <f>+IF(R119&gt;0,MIN(S65/$I$14,R119),0)</f>
        <v/>
      </c>
      <c r="T27" s="64">
        <f>+IF(S119&gt;0,MIN(T65/$I$14,S119),0)</f>
        <v/>
      </c>
      <c r="U27" s="64">
        <f>+IF(T119&gt;0,MIN(U65/$I$14,T119),0)</f>
        <v/>
      </c>
      <c r="V27" s="64">
        <f>+IF(U119&gt;0,MIN(V65/$I$14,U119),0)</f>
        <v/>
      </c>
      <c r="W27" s="64">
        <f>+IF(V119&gt;0,MIN(W65/$I$14,V119),0)</f>
        <v/>
      </c>
      <c r="X27" s="64">
        <f>+IF(W119&gt;0,MIN(X65/$I$14,W119),0)</f>
        <v/>
      </c>
      <c r="Y27" s="64">
        <f>+IF(X119&gt;0,MIN(Y65/$I$14,X119),0)</f>
        <v/>
      </c>
      <c r="Z27" s="64">
        <f>+IF(Y119&gt;0,MIN(Z65/$I$14,Y119),0)</f>
        <v/>
      </c>
      <c r="AA27" s="64">
        <f>+IF(Z119&gt;0,MIN(AA65/$I$14,Z119),0)</f>
        <v/>
      </c>
      <c r="AB27" s="64">
        <f>+IF(AA119&gt;0,MIN(AB65/$I$14,AA119),0)</f>
        <v/>
      </c>
      <c r="AC27" s="64">
        <f>+IF(AB119&gt;0,MIN(AC65/$I$14,AB119),0)</f>
        <v/>
      </c>
    </row>
    <row r="28">
      <c r="B28" t="inlineStr">
        <is>
          <t>FY15</t>
        </is>
      </c>
      <c r="I28" s="64">
        <f>+I66/$I$11</f>
        <v/>
      </c>
      <c r="J28" s="64">
        <f>+IF(I120&gt;0,MIN(J66/$I$11,I120),0)</f>
        <v/>
      </c>
      <c r="K28" s="64">
        <f>+IF(J120&gt;0,MIN(K66/$I$11,J120),0)</f>
        <v/>
      </c>
      <c r="L28" s="64">
        <f>+IF(K120&gt;0,MIN(L66/$I$11,K120),0)</f>
        <v/>
      </c>
      <c r="M28" s="64">
        <f>+IF(L120&gt;0,MIN(M66/$I$11,L120),0)</f>
        <v/>
      </c>
      <c r="N28" s="64">
        <f>+IF(M120&gt;0,MIN(N66/$I$11,M120),0)</f>
        <v/>
      </c>
      <c r="O28" s="64">
        <f>+IF(N120&gt;0,MIN(O66/$I$12,N120),0)</f>
        <v/>
      </c>
      <c r="P28" s="64">
        <f>+IF(O120&gt;0,MIN(P66/$I$13,O120),0)</f>
        <v/>
      </c>
      <c r="Q28" s="64">
        <f>+IF(P120&gt;0,MIN(Q66/$I$14,P120),0)</f>
        <v/>
      </c>
      <c r="R28" s="64">
        <f>+IF(Q120&gt;0,MIN(R66/$I$14,Q120),0)</f>
        <v/>
      </c>
      <c r="S28" s="64">
        <f>+IF(R120&gt;0,MIN(S66/$I$14,R120),0)</f>
        <v/>
      </c>
      <c r="T28" s="64">
        <f>+IF(S120&gt;0,MIN(T66/$I$14,S120),0)</f>
        <v/>
      </c>
      <c r="U28" s="64">
        <f>+IF(T120&gt;0,MIN(U66/$I$14,T120),0)</f>
        <v/>
      </c>
      <c r="V28" s="64">
        <f>+IF(U120&gt;0,MIN(V66/$I$14,U120),0)</f>
        <v/>
      </c>
      <c r="W28" s="64">
        <f>+IF(V120&gt;0,MIN(W66/$I$14,V120),0)</f>
        <v/>
      </c>
      <c r="X28" s="64">
        <f>+IF(W120&gt;0,MIN(X66/$I$14,W120),0)</f>
        <v/>
      </c>
      <c r="Y28" s="64">
        <f>+IF(X120&gt;0,MIN(Y66/$I$14,X120),0)</f>
        <v/>
      </c>
      <c r="Z28" s="64">
        <f>+IF(Y120&gt;0,MIN(Z66/$I$14,Y120),0)</f>
        <v/>
      </c>
      <c r="AA28" s="64">
        <f>+IF(Z120&gt;0,MIN(AA66/$I$14,Z120),0)</f>
        <v/>
      </c>
      <c r="AB28" s="64">
        <f>+IF(AA120&gt;0,MIN(AB66/$I$14,AA120),0)</f>
        <v/>
      </c>
      <c r="AC28" s="64">
        <f>+IF(AB120&gt;0,MIN(AC66/$I$14,AB120),0)</f>
        <v/>
      </c>
      <c r="AD28" s="64" t="n"/>
    </row>
    <row r="29">
      <c r="B29" t="inlineStr">
        <is>
          <t>FY16</t>
        </is>
      </c>
      <c r="J29" s="64">
        <f>+J67/$I$11</f>
        <v/>
      </c>
      <c r="K29" s="64">
        <f>+IF(J121&gt;0,MIN(K67/$I$11,J121),0)</f>
        <v/>
      </c>
      <c r="L29" s="64">
        <f>+IF(K121&gt;0,MIN(L67/$I$11,K121),0)</f>
        <v/>
      </c>
      <c r="M29" s="64">
        <f>+IF(L121&gt;0,MIN(M67/$I$11,L121),0)</f>
        <v/>
      </c>
      <c r="N29" s="64">
        <f>+IF(M121&gt;0,MIN(N67/$I$11,M121),0)</f>
        <v/>
      </c>
      <c r="O29" s="64">
        <f>+IF(N121&gt;0,MIN(O67/$I$12,N121),0)</f>
        <v/>
      </c>
      <c r="P29" s="64">
        <f>+IF(O121&gt;0,MIN(P67/$I$13,O121),0)</f>
        <v/>
      </c>
      <c r="Q29" s="64">
        <f>+IF(P121&gt;0,MIN(Q67/$I$14,P121),0)</f>
        <v/>
      </c>
      <c r="R29" s="64">
        <f>+IF(Q121&gt;0,MIN(R67/$I$14,Q121),0)</f>
        <v/>
      </c>
      <c r="S29" s="64">
        <f>+IF(R121&gt;0,MIN(S67/$I$14,R121),0)</f>
        <v/>
      </c>
      <c r="T29" s="64">
        <f>+IF(S121&gt;0,MIN(T67/$I$14,S121),0)</f>
        <v/>
      </c>
      <c r="U29" s="64">
        <f>+IF(T121&gt;0,MIN(U67/$I$14,T121),0)</f>
        <v/>
      </c>
      <c r="V29" s="64">
        <f>+IF(U121&gt;0,MIN(V67/$I$14,U121),0)</f>
        <v/>
      </c>
      <c r="W29" s="64">
        <f>+IF(V121&gt;0,MIN(W67/$I$14,V121),0)</f>
        <v/>
      </c>
      <c r="X29" s="64">
        <f>+IF(W121&gt;0,MIN(X67/$I$14,W121),0)</f>
        <v/>
      </c>
      <c r="Y29" s="64">
        <f>+IF(X121&gt;0,MIN(Y67/$I$14,X121),0)</f>
        <v/>
      </c>
      <c r="Z29" s="64">
        <f>+IF(Y121&gt;0,MIN(Z67/$I$14,Y121),0)</f>
        <v/>
      </c>
      <c r="AA29" s="64">
        <f>+IF(Z121&gt;0,MIN(AA67/$I$14,Z121),0)</f>
        <v/>
      </c>
      <c r="AB29" s="64">
        <f>+IF(AA121&gt;0,MIN(AB67/$I$14,AA121),0)</f>
        <v/>
      </c>
      <c r="AC29" s="64">
        <f>+IF(AB121&gt;0,MIN(AC67/$I$14,AB121),0)</f>
        <v/>
      </c>
      <c r="AD29" s="64" t="n"/>
      <c r="AE29" s="64" t="n"/>
    </row>
    <row r="30">
      <c r="B30" t="inlineStr">
        <is>
          <t>FY17</t>
        </is>
      </c>
      <c r="K30" s="64">
        <f>+K68/$I$11</f>
        <v/>
      </c>
      <c r="L30" s="64">
        <f>+IF(K122&gt;0,MIN(L68/$I$11,K122),0)</f>
        <v/>
      </c>
      <c r="M30" s="64">
        <f>+IF(L122&gt;0,MIN(M68/$I$11,L122),0)</f>
        <v/>
      </c>
      <c r="N30" s="64">
        <f>+IF(M122&gt;0,MIN(N68/$I$11,M122),0)</f>
        <v/>
      </c>
      <c r="O30" s="64">
        <f>+IF(N122&gt;0,MIN(O68/$I$12,N122),0)</f>
        <v/>
      </c>
      <c r="P30" s="64">
        <f>+IF(O122&gt;0,MIN(P68/$I$13,O122),0)</f>
        <v/>
      </c>
      <c r="Q30" s="64">
        <f>+IF(P122&gt;0,MIN(Q68/$I$14,P122),0)</f>
        <v/>
      </c>
      <c r="R30" s="64">
        <f>+IF(Q122&gt;0,MIN(R68/$I$14,Q122),0)</f>
        <v/>
      </c>
      <c r="S30" s="64">
        <f>+IF(R122&gt;0,MIN(S68/$I$14,R122),0)</f>
        <v/>
      </c>
      <c r="T30" s="64">
        <f>+IF(S122&gt;0,MIN(T68/$I$14,S122),0)</f>
        <v/>
      </c>
      <c r="U30" s="64">
        <f>+IF(T122&gt;0,MIN(U68/$I$14,T122),0)</f>
        <v/>
      </c>
      <c r="V30" s="64">
        <f>+IF(U122&gt;0,MIN(V68/$I$14,U122),0)</f>
        <v/>
      </c>
      <c r="W30" s="64">
        <f>+IF(V122&gt;0,MIN(W68/$I$14,V122),0)</f>
        <v/>
      </c>
      <c r="X30" s="64">
        <f>+IF(W122&gt;0,MIN(X68/$I$14,W122),0)</f>
        <v/>
      </c>
      <c r="Y30" s="64">
        <f>+IF(X122&gt;0,MIN(Y68/$I$14,X122),0)</f>
        <v/>
      </c>
      <c r="Z30" s="64">
        <f>+IF(Y122&gt;0,MIN(Z68/$I$14,Y122),0)</f>
        <v/>
      </c>
      <c r="AA30" s="64">
        <f>+IF(Z122&gt;0,MIN(AA68/$I$14,Z122),0)</f>
        <v/>
      </c>
      <c r="AB30" s="64">
        <f>+IF(AA122&gt;0,MIN(AB68/$I$14,AA122),0)</f>
        <v/>
      </c>
      <c r="AC30" s="64">
        <f>+IF(AB122&gt;0,MIN(AC68/$I$14,AB122),0)</f>
        <v/>
      </c>
      <c r="AD30" s="64" t="n"/>
      <c r="AE30" s="64" t="n"/>
      <c r="AF30" s="64" t="n"/>
    </row>
    <row r="31">
      <c r="B31" t="inlineStr">
        <is>
          <t>FY18</t>
        </is>
      </c>
      <c r="L31" s="64">
        <f>+L69/$I$11</f>
        <v/>
      </c>
      <c r="M31" s="64">
        <f>+IF(L123&gt;0,MIN(M69/$I$11,L123),0)</f>
        <v/>
      </c>
      <c r="N31" s="64">
        <f>+IF(M123&gt;0,MIN(N69/$I$11,M123),0)</f>
        <v/>
      </c>
      <c r="O31" s="64">
        <f>+IF(N123&gt;0,MIN(O69/$I$12,N123),0)</f>
        <v/>
      </c>
      <c r="P31" s="64">
        <f>+IF(O123&gt;0,MIN(P69/$I$13,O123),0)</f>
        <v/>
      </c>
      <c r="Q31" s="64">
        <f>+IF(P123&gt;0,MIN(Q69/$I$14,P123),0)</f>
        <v/>
      </c>
      <c r="R31" s="64">
        <f>+IF(Q123&gt;0,MIN(R69/$I$14,Q123),0)</f>
        <v/>
      </c>
      <c r="S31" s="64">
        <f>+IF(R123&gt;0,MIN(S69/$I$14,R123),0)</f>
        <v/>
      </c>
      <c r="T31" s="64">
        <f>+IF(S123&gt;0,MIN(T69/$I$14,S123),0)</f>
        <v/>
      </c>
      <c r="U31" s="64">
        <f>+IF(T123&gt;0,MIN(U69/$I$14,T123),0)</f>
        <v/>
      </c>
      <c r="V31" s="64">
        <f>+IF(U123&gt;0,MIN(V69/$I$14,U123),0)</f>
        <v/>
      </c>
      <c r="W31" s="64">
        <f>+IF(V123&gt;0,MIN(W69/$I$14,V123),0)</f>
        <v/>
      </c>
      <c r="X31" s="64">
        <f>+IF(W123&gt;0,MIN(X69/$I$14,W123),0)</f>
        <v/>
      </c>
      <c r="Y31" s="64">
        <f>+IF(X123&gt;0,MIN(Y69/$I$14,X123),0)</f>
        <v/>
      </c>
      <c r="Z31" s="64">
        <f>+IF(Y123&gt;0,MIN(Z69/$I$14,Y123),0)</f>
        <v/>
      </c>
      <c r="AA31" s="64">
        <f>+IF(Z123&gt;0,MIN(AA69/$I$14,Z123),0)</f>
        <v/>
      </c>
      <c r="AB31" s="64">
        <f>+IF(AA123&gt;0,MIN(AB69/$I$14,AA123),0)</f>
        <v/>
      </c>
      <c r="AC31" s="64">
        <f>+IF(AB123&gt;0,MIN(AC69/$I$14,AB123),0)</f>
        <v/>
      </c>
      <c r="AD31" s="64" t="n"/>
      <c r="AE31" s="64" t="n"/>
      <c r="AF31" s="64" t="n"/>
      <c r="AG31" s="64" t="n"/>
    </row>
    <row r="32">
      <c r="B32" t="inlineStr">
        <is>
          <t>FY19</t>
        </is>
      </c>
      <c r="M32" s="64">
        <f>+M70/$I$11</f>
        <v/>
      </c>
      <c r="N32" s="64">
        <f>+IF(M124&gt;0,MIN(N70/$I$11,M124),0)</f>
        <v/>
      </c>
      <c r="O32" s="64">
        <f>+IF(N124&gt;0,MIN(O70/$I$12,N124),0)</f>
        <v/>
      </c>
      <c r="P32" s="64">
        <f>+IF(O124&gt;0,MIN(P70/$I$13,O124),0)</f>
        <v/>
      </c>
      <c r="Q32" s="64">
        <f>+IF(P124&gt;0,MIN(Q70/$I$14,P124),0)</f>
        <v/>
      </c>
      <c r="R32" s="64">
        <f>+IF(Q124&gt;0,MIN(R70/$I$14,Q124),0)</f>
        <v/>
      </c>
      <c r="S32" s="64">
        <f>+IF(R124&gt;0,MIN(S70/$I$14,R124),0)</f>
        <v/>
      </c>
      <c r="T32" s="64">
        <f>+IF(S124&gt;0,MIN(T70/$I$14,S124),0)</f>
        <v/>
      </c>
      <c r="U32" s="64">
        <f>+IF(T124&gt;0,MIN(U70/$I$14,T124),0)</f>
        <v/>
      </c>
      <c r="V32" s="64">
        <f>+IF(U124&gt;0,MIN(V70/$I$14,U124),0)</f>
        <v/>
      </c>
      <c r="W32" s="64">
        <f>+IF(V124&gt;0,MIN(W70/$I$14,V124),0)</f>
        <v/>
      </c>
      <c r="X32" s="64">
        <f>+IF(W124&gt;0,MIN(X70/$I$14,W124),0)</f>
        <v/>
      </c>
      <c r="Y32" s="64">
        <f>+IF(X124&gt;0,MIN(Y70/$I$14,X124),0)</f>
        <v/>
      </c>
      <c r="Z32" s="64">
        <f>+IF(Y124&gt;0,MIN(Z70/$I$14,Y124),0)</f>
        <v/>
      </c>
      <c r="AA32" s="64">
        <f>+IF(Z124&gt;0,MIN(AA70/$I$14,Z124),0)</f>
        <v/>
      </c>
      <c r="AB32" s="64">
        <f>+IF(AA124&gt;0,MIN(AB70/$I$14,AA124),0)</f>
        <v/>
      </c>
      <c r="AC32" s="64">
        <f>+IF(AB124&gt;0,MIN(AC70/$I$14,AB124),0)</f>
        <v/>
      </c>
      <c r="AD32" s="64" t="n"/>
      <c r="AE32" s="64" t="n"/>
      <c r="AF32" s="64" t="n"/>
      <c r="AG32" s="64" t="n"/>
      <c r="AH32" s="64" t="n"/>
    </row>
    <row r="33">
      <c r="B33" t="inlineStr">
        <is>
          <t>FY20</t>
        </is>
      </c>
      <c r="N33" s="64">
        <f>+N71/$I$11</f>
        <v/>
      </c>
      <c r="O33" s="64">
        <f>+IF(N125&gt;0,MIN(O71/$I$12,N125),0)</f>
        <v/>
      </c>
      <c r="P33" s="64">
        <f>+IF(O125&gt;0,MIN(P71/$I$13,O125),0)</f>
        <v/>
      </c>
      <c r="Q33" s="64">
        <f>+IF(P125&gt;0,MIN(Q71/$I$14,P125),0)</f>
        <v/>
      </c>
      <c r="R33" s="64">
        <f>+IF(Q125&gt;0,MIN(R71/$I$14,Q125),0)</f>
        <v/>
      </c>
      <c r="S33" s="64">
        <f>+IF(R125&gt;0,MIN(S71/$I$14,R125),0)</f>
        <v/>
      </c>
      <c r="T33" s="64">
        <f>+IF(S125&gt;0,MIN(T71/$I$14,S125),0)</f>
        <v/>
      </c>
      <c r="U33" s="64">
        <f>+IF(T125&gt;0,MIN(U71/$I$14,T125),0)</f>
        <v/>
      </c>
      <c r="V33" s="64">
        <f>+IF(U125&gt;0,MIN(V71/$I$14,U125),0)</f>
        <v/>
      </c>
      <c r="W33" s="64">
        <f>+IF(V125&gt;0,MIN(W71/$I$14,V125),0)</f>
        <v/>
      </c>
      <c r="X33" s="64">
        <f>+IF(W125&gt;0,MIN(X71/$I$14,W125),0)</f>
        <v/>
      </c>
      <c r="Y33" s="64">
        <f>+IF(X125&gt;0,MIN(Y71/$I$14,X125),0)</f>
        <v/>
      </c>
      <c r="Z33" s="64">
        <f>+IF(Y125&gt;0,MIN(Z71/$I$14,Y125),0)</f>
        <v/>
      </c>
      <c r="AA33" s="64">
        <f>+IF(Z125&gt;0,MIN(AA71/$I$14,Z125),0)</f>
        <v/>
      </c>
      <c r="AB33" s="64">
        <f>+IF(AA125&gt;0,MIN(AB71/$I$14,AA125),0)</f>
        <v/>
      </c>
      <c r="AC33" s="64">
        <f>+IF(AB125&gt;0,MIN(AC71/$I$14,AB125),0)</f>
        <v/>
      </c>
      <c r="AD33" s="64" t="n"/>
      <c r="AE33" s="64" t="n"/>
      <c r="AF33" s="64" t="n"/>
      <c r="AG33" s="64" t="n"/>
      <c r="AH33" s="64" t="n"/>
      <c r="AI33" s="64" t="n"/>
    </row>
    <row r="34">
      <c r="B34" t="inlineStr">
        <is>
          <t>FY21</t>
        </is>
      </c>
      <c r="O34" s="64">
        <f>+O72/$I$12</f>
        <v/>
      </c>
      <c r="P34" s="64">
        <f>+IF(O126&gt;0,MIN(P72/$I$13,O126),0)</f>
        <v/>
      </c>
      <c r="Q34" s="64">
        <f>+IF(P126&gt;0,MIN(Q72/$I$14,P126),0)</f>
        <v/>
      </c>
      <c r="R34" s="64">
        <f>+IF(Q126&gt;0,MIN(R72/$I$14,Q126),0)</f>
        <v/>
      </c>
      <c r="S34" s="64">
        <f>+IF(R126&gt;0,MIN(S72/$I$14,R126),0)</f>
        <v/>
      </c>
      <c r="T34" s="64">
        <f>+IF(S126&gt;0,MIN(T72/$I$14,S126),0)</f>
        <v/>
      </c>
      <c r="U34" s="64">
        <f>+IF(T126&gt;0,MIN(U72/$I$14,T126),0)</f>
        <v/>
      </c>
      <c r="V34" s="64">
        <f>+IF(U126&gt;0,MIN(V72/$I$14,U126),0)</f>
        <v/>
      </c>
      <c r="W34" s="64">
        <f>+IF(V126&gt;0,MIN(W72/$I$14,V126),0)</f>
        <v/>
      </c>
      <c r="X34" s="64">
        <f>+IF(W126&gt;0,MIN(X72/$I$14,W126),0)</f>
        <v/>
      </c>
      <c r="Y34" s="64">
        <f>+IF(X126&gt;0,MIN(Y72/$I$14,X126),0)</f>
        <v/>
      </c>
      <c r="Z34" s="64">
        <f>+IF(Y126&gt;0,MIN(Z72/$I$14,Y126),0)</f>
        <v/>
      </c>
      <c r="AA34" s="64">
        <f>+IF(Z126&gt;0,MIN(AA72/$I$14,Z126),0)</f>
        <v/>
      </c>
      <c r="AB34" s="64">
        <f>+IF(AA126&gt;0,MIN(AB72/$I$14,AA126),0)</f>
        <v/>
      </c>
      <c r="AC34" s="64">
        <f>+IF(AB126&gt;0,MIN(AC72/$I$14,AB126),0)</f>
        <v/>
      </c>
      <c r="AD34" s="64" t="n"/>
      <c r="AE34" s="64" t="n"/>
      <c r="AF34" s="64" t="n"/>
      <c r="AG34" s="64" t="n"/>
      <c r="AH34" s="64" t="n"/>
      <c r="AI34" s="64" t="n"/>
      <c r="AJ34" s="64" t="n"/>
    </row>
    <row r="35">
      <c r="B35" t="inlineStr">
        <is>
          <t>FY22</t>
        </is>
      </c>
      <c r="P35" s="64">
        <f>+P73/$I$13</f>
        <v/>
      </c>
      <c r="Q35" s="64">
        <f>+IF(P127&gt;0,MIN(Q73/$I$14,P127),0)</f>
        <v/>
      </c>
      <c r="R35" s="64">
        <f>+IF(Q127&gt;0,MIN(R73/$I$14,Q127),0)</f>
        <v/>
      </c>
      <c r="S35" s="64">
        <f>+IF(R127&gt;0,MIN(S73/$I$14,R127),0)</f>
        <v/>
      </c>
      <c r="T35" s="64">
        <f>+IF(S127&gt;0,MIN(T73/$I$14,S127),0)</f>
        <v/>
      </c>
      <c r="U35" s="64">
        <f>+IF(T127&gt;0,MIN(U73/$I$14,T127),0)</f>
        <v/>
      </c>
      <c r="V35" s="64">
        <f>+IF(U127&gt;0,MIN(V73/$I$14,U127),0)</f>
        <v/>
      </c>
      <c r="W35" s="64">
        <f>+IF(V127&gt;0,MIN(W73/$I$14,V127),0)</f>
        <v/>
      </c>
      <c r="X35" s="64">
        <f>+IF(W127&gt;0,MIN(X73/$I$14,W127),0)</f>
        <v/>
      </c>
      <c r="Y35" s="64">
        <f>+IF(X127&gt;0,MIN(Y73/$I$14,X127),0)</f>
        <v/>
      </c>
      <c r="Z35" s="64">
        <f>+IF(Y127&gt;0,MIN(Z73/$I$14,Y127),0)</f>
        <v/>
      </c>
      <c r="AA35" s="64">
        <f>+IF(Z127&gt;0,MIN(AA73/$I$14,Z127),0)</f>
        <v/>
      </c>
      <c r="AB35" s="64">
        <f>+IF(AA127&gt;0,MIN(AB73/$I$14,AA127),0)</f>
        <v/>
      </c>
      <c r="AC35" s="64">
        <f>+IF(AB127&gt;0,MIN(AC73/$I$14,AB127),0)</f>
        <v/>
      </c>
      <c r="AD35" s="64" t="n"/>
      <c r="AE35" s="64" t="n"/>
      <c r="AF35" s="64" t="n"/>
      <c r="AG35" s="64" t="n"/>
      <c r="AH35" s="64" t="n"/>
      <c r="AI35" s="64" t="n"/>
      <c r="AJ35" s="64" t="n"/>
      <c r="AK35" s="64" t="n"/>
    </row>
    <row r="36">
      <c r="B36" t="inlineStr">
        <is>
          <t>FY23</t>
        </is>
      </c>
      <c r="Q36" s="64">
        <f>+Q74/$I$14</f>
        <v/>
      </c>
      <c r="R36" s="64">
        <f>+IF(Q128&gt;0,MIN(R74/$I$14,Q128),0)</f>
        <v/>
      </c>
      <c r="S36" s="64">
        <f>+IF(R128&gt;0,MIN(S74/$I$14,R128),0)</f>
        <v/>
      </c>
      <c r="T36" s="64">
        <f>+IF(S128&gt;0,MIN(T74/$I$14,S128),0)</f>
        <v/>
      </c>
      <c r="U36" s="64">
        <f>+IF(T128&gt;0,MIN(U74/$I$14,T128),0)</f>
        <v/>
      </c>
      <c r="V36" s="64">
        <f>+IF(U128&gt;0,MIN(V74/$I$14,U128),0)</f>
        <v/>
      </c>
      <c r="W36" s="64">
        <f>+IF(V128&gt;0,MIN(W74/$I$14,V128),0)</f>
        <v/>
      </c>
      <c r="X36" s="64">
        <f>+IF(W128&gt;0,MIN(X74/$I$14,W128),0)</f>
        <v/>
      </c>
      <c r="Y36" s="64">
        <f>+IF(X128&gt;0,MIN(Y74/$I$14,X128),0)</f>
        <v/>
      </c>
      <c r="Z36" s="64">
        <f>+IF(Y128&gt;0,MIN(Z74/$I$14,Y128),0)</f>
        <v/>
      </c>
      <c r="AA36" s="64">
        <f>+IF(Z128&gt;0,MIN(AA74/$I$14,Z128),0)</f>
        <v/>
      </c>
      <c r="AB36" s="64">
        <f>+IF(AA128&gt;0,MIN(AB74/$I$14,AA128),0)</f>
        <v/>
      </c>
      <c r="AC36" s="64">
        <f>+IF(AB128&gt;0,MIN(AC74/$I$14,AB128),0)</f>
        <v/>
      </c>
      <c r="AD36" s="64" t="n"/>
      <c r="AE36" s="64" t="n"/>
      <c r="AF36" s="64" t="n"/>
      <c r="AG36" s="64" t="n"/>
      <c r="AH36" s="64" t="n"/>
      <c r="AI36" s="64" t="n"/>
      <c r="AJ36" s="64" t="n"/>
      <c r="AK36" s="64" t="n"/>
      <c r="AL36" s="64" t="n"/>
    </row>
    <row r="37">
      <c r="B37" t="inlineStr">
        <is>
          <t>FY24e</t>
        </is>
      </c>
      <c r="R37" s="64">
        <f>+R75/$I$14</f>
        <v/>
      </c>
      <c r="S37" s="64">
        <f>+IF(R129&gt;0,MIN(S75/$I$14,R129),0)</f>
        <v/>
      </c>
      <c r="T37" s="64">
        <f>+IF(S129&gt;0,MIN(T75/$I$14,S129),0)</f>
        <v/>
      </c>
      <c r="U37" s="64">
        <f>+IF(T129&gt;0,MIN(U75/$I$14,T129),0)</f>
        <v/>
      </c>
      <c r="V37" s="64">
        <f>+IF(U129&gt;0,MIN(V75/$I$14,U129),0)</f>
        <v/>
      </c>
      <c r="W37" s="64">
        <f>+IF(V129&gt;0,MIN(W75/$I$14,V129),0)</f>
        <v/>
      </c>
      <c r="X37" s="64">
        <f>+IF(W129&gt;0,MIN(X75/$I$14,W129),0)</f>
        <v/>
      </c>
      <c r="Y37" s="64">
        <f>+IF(X129&gt;0,MIN(Y75/$I$14,X129),0)</f>
        <v/>
      </c>
      <c r="Z37" s="64">
        <f>+IF(Y129&gt;0,MIN(Z75/$I$14,Y129),0)</f>
        <v/>
      </c>
      <c r="AA37" s="64">
        <f>+IF(Z129&gt;0,MIN(AA75/$I$14,Z129),0)</f>
        <v/>
      </c>
      <c r="AB37" s="64">
        <f>+IF(AA129&gt;0,MIN(AB75/$I$14,AA129),0)</f>
        <v/>
      </c>
      <c r="AC37" s="64">
        <f>+IF(AB129&gt;0,MIN(AC75/$I$14,AB129),0)</f>
        <v/>
      </c>
      <c r="AD37" s="64" t="n"/>
      <c r="AE37" s="64" t="n"/>
      <c r="AF37" s="64" t="n"/>
      <c r="AG37" s="64" t="n"/>
      <c r="AH37" s="64" t="n"/>
      <c r="AI37" s="64" t="n"/>
      <c r="AJ37" s="64" t="n"/>
      <c r="AK37" s="64" t="n"/>
      <c r="AL37" s="64" t="n"/>
      <c r="AM37" s="64" t="n"/>
    </row>
    <row r="38">
      <c r="B38" t="inlineStr">
        <is>
          <t>FY25e</t>
        </is>
      </c>
      <c r="S38" s="64">
        <f>+S76/$I$14</f>
        <v/>
      </c>
      <c r="T38" s="64">
        <f>+IF(S130&gt;0,MIN(T76/$I$14,S130),0)</f>
        <v/>
      </c>
      <c r="U38" s="64">
        <f>+IF(T130&gt;0,MIN(U76/$I$14,T130),0)</f>
        <v/>
      </c>
      <c r="V38" s="64">
        <f>+IF(U130&gt;0,MIN(V76/$I$14,U130),0)</f>
        <v/>
      </c>
      <c r="W38" s="64">
        <f>+IF(V130&gt;0,MIN(W76/$I$14,V130),0)</f>
        <v/>
      </c>
      <c r="X38" s="64">
        <f>+IF(W130&gt;0,MIN(X76/$I$14,W130),0)</f>
        <v/>
      </c>
      <c r="Y38" s="64">
        <f>+IF(X130&gt;0,MIN(Y76/$I$14,X130),0)</f>
        <v/>
      </c>
      <c r="Z38" s="64">
        <f>+IF(Y130&gt;0,MIN(Z76/$I$14,Y130),0)</f>
        <v/>
      </c>
      <c r="AA38" s="64">
        <f>+IF(Z130&gt;0,MIN(AA76/$I$14,Z130),0)</f>
        <v/>
      </c>
      <c r="AB38" s="64">
        <f>+IF(AA130&gt;0,MIN(AB76/$I$14,AA130),0)</f>
        <v/>
      </c>
      <c r="AC38" s="64">
        <f>+IF(AB130&gt;0,MIN(AC76/$I$14,AB130),0)</f>
        <v/>
      </c>
      <c r="AD38" s="64" t="n"/>
      <c r="AE38" s="64" t="n"/>
      <c r="AF38" s="64" t="n"/>
      <c r="AG38" s="64" t="n"/>
      <c r="AH38" s="64" t="n"/>
      <c r="AI38" s="64" t="n"/>
      <c r="AJ38" s="64" t="n"/>
      <c r="AK38" s="64" t="n"/>
      <c r="AL38" s="64" t="n"/>
      <c r="AM38" s="64" t="n"/>
      <c r="AN38" s="64" t="n"/>
    </row>
    <row r="39">
      <c r="B39" t="inlineStr">
        <is>
          <t>FY26e</t>
        </is>
      </c>
      <c r="S39" s="64" t="n"/>
      <c r="T39" s="64">
        <f>+T77/$I$14</f>
        <v/>
      </c>
      <c r="U39" s="64">
        <f>+IF(T131&gt;0,MIN(U77/$I$14,T131),0)</f>
        <v/>
      </c>
      <c r="V39" s="64">
        <f>+IF(U131&gt;0,MIN(V77/$I$14,U131),0)</f>
        <v/>
      </c>
      <c r="W39" s="64">
        <f>+IF(V131&gt;0,MIN(W77/$I$14,V131),0)</f>
        <v/>
      </c>
      <c r="X39" s="64">
        <f>+IF(W131&gt;0,MIN(X77/$I$14,W131),0)</f>
        <v/>
      </c>
      <c r="Y39" s="64">
        <f>+IF(X131&gt;0,MIN(Y77/$I$14,X131),0)</f>
        <v/>
      </c>
      <c r="Z39" s="64">
        <f>+IF(Y131&gt;0,MIN(Z77/$I$14,Y131),0)</f>
        <v/>
      </c>
      <c r="AA39" s="64">
        <f>+IF(Z131&gt;0,MIN(AA77/$I$14,Z131),0)</f>
        <v/>
      </c>
      <c r="AB39" s="64">
        <f>+IF(AA131&gt;0,MIN(AB77/$I$14,AA131),0)</f>
        <v/>
      </c>
      <c r="AC39" s="64">
        <f>+IF(AB131&gt;0,MIN(AC77/$I$14,AB131),0)</f>
        <v/>
      </c>
      <c r="AD39" s="64" t="n"/>
      <c r="AE39" s="64" t="n"/>
      <c r="AF39" s="64" t="n"/>
      <c r="AG39" s="64" t="n"/>
      <c r="AH39" s="64" t="n"/>
      <c r="AI39" s="64" t="n"/>
      <c r="AJ39" s="64" t="n"/>
      <c r="AK39" s="64" t="n"/>
      <c r="AL39" s="64" t="n"/>
      <c r="AM39" s="64" t="n"/>
      <c r="AN39" s="64" t="n"/>
    </row>
    <row r="40">
      <c r="B40" t="inlineStr">
        <is>
          <t>FY27e</t>
        </is>
      </c>
      <c r="S40" s="64" t="n"/>
      <c r="T40" s="64" t="n"/>
      <c r="U40" s="64">
        <f>+U78/$I$14</f>
        <v/>
      </c>
      <c r="V40" s="64">
        <f>+IF(U132&gt;0,MIN(V78/$I$14,U132),0)</f>
        <v/>
      </c>
      <c r="W40" s="64">
        <f>+IF(V132&gt;0,MIN(W78/$I$14,V132),0)</f>
        <v/>
      </c>
      <c r="X40" s="64">
        <f>+IF(W132&gt;0,MIN(X78/$I$14,W132),0)</f>
        <v/>
      </c>
      <c r="Y40" s="64">
        <f>+IF(X132&gt;0,MIN(Y78/$I$14,X132),0)</f>
        <v/>
      </c>
      <c r="Z40" s="64">
        <f>+IF(Y132&gt;0,MIN(Z78/$I$14,Y132),0)</f>
        <v/>
      </c>
      <c r="AA40" s="64">
        <f>+IF(Z132&gt;0,MIN(AA78/$I$14,Z132),0)</f>
        <v/>
      </c>
      <c r="AB40" s="64">
        <f>+IF(AA132&gt;0,MIN(AB78/$I$14,AA132),0)</f>
        <v/>
      </c>
      <c r="AC40" s="64">
        <f>+IF(AB132&gt;0,MIN(AC78/$I$14,AB132),0)</f>
        <v/>
      </c>
      <c r="AD40" s="64" t="n"/>
      <c r="AE40" s="64" t="n"/>
      <c r="AF40" s="64" t="n"/>
      <c r="AG40" s="64" t="n"/>
      <c r="AH40" s="64" t="n"/>
      <c r="AI40" s="64" t="n"/>
      <c r="AJ40" s="64" t="n"/>
      <c r="AK40" s="64" t="n"/>
      <c r="AL40" s="64" t="n"/>
      <c r="AM40" s="64" t="n"/>
      <c r="AN40" s="64" t="n"/>
    </row>
    <row r="41">
      <c r="B41" t="inlineStr">
        <is>
          <t>FY28e</t>
        </is>
      </c>
      <c r="S41" s="64" t="n"/>
      <c r="T41" s="64" t="n"/>
      <c r="U41" s="64" t="n"/>
      <c r="V41" s="64">
        <f>+V79/$I$14</f>
        <v/>
      </c>
      <c r="W41" s="64">
        <f>+IF(V133&gt;0,MIN(W79/$I$14,V133),0)</f>
        <v/>
      </c>
      <c r="X41" s="64">
        <f>+IF(W133&gt;0,MIN(X79/$I$14,W133),0)</f>
        <v/>
      </c>
      <c r="Y41" s="64">
        <f>+IF(X133&gt;0,MIN(Y79/$I$14,X133),0)</f>
        <v/>
      </c>
      <c r="Z41" s="64">
        <f>+IF(Y133&gt;0,MIN(Z79/$I$14,Y133),0)</f>
        <v/>
      </c>
      <c r="AA41" s="64">
        <f>+IF(Z133&gt;0,MIN(AA79/$I$14,Z133),0)</f>
        <v/>
      </c>
      <c r="AB41" s="64">
        <f>+IF(AA133&gt;0,MIN(AB79/$I$14,AA133),0)</f>
        <v/>
      </c>
      <c r="AC41" s="64">
        <f>+IF(AB133&gt;0,MIN(AC79/$I$14,AB133),0)</f>
        <v/>
      </c>
      <c r="AD41" s="64" t="n"/>
      <c r="AE41" s="64" t="n"/>
      <c r="AF41" s="64" t="n"/>
      <c r="AG41" s="64" t="n"/>
      <c r="AH41" s="64" t="n"/>
      <c r="AI41" s="64" t="n"/>
      <c r="AJ41" s="64" t="n"/>
      <c r="AK41" s="64" t="n"/>
      <c r="AL41" s="64" t="n"/>
      <c r="AM41" s="64" t="n"/>
      <c r="AN41" s="64" t="n"/>
    </row>
    <row r="42">
      <c r="B42" t="inlineStr">
        <is>
          <t>FY29e</t>
        </is>
      </c>
      <c r="S42" s="64" t="n"/>
      <c r="T42" s="64" t="n"/>
      <c r="U42" s="64" t="n"/>
      <c r="V42" s="64" t="n"/>
      <c r="W42" s="64">
        <f>+W80/$I$14</f>
        <v/>
      </c>
      <c r="X42" s="64">
        <f>+IF(W134&gt;0,MIN(X80/$I$14,W134),0)</f>
        <v/>
      </c>
      <c r="Y42" s="64">
        <f>+IF(X134&gt;0,MIN(Y80/$I$14,X134),0)</f>
        <v/>
      </c>
      <c r="Z42" s="64">
        <f>+IF(Y134&gt;0,MIN(Z80/$I$14,Y134),0)</f>
        <v/>
      </c>
      <c r="AA42" s="64">
        <f>+IF(Z134&gt;0,MIN(AA80/$I$14,Z134),0)</f>
        <v/>
      </c>
      <c r="AB42" s="64">
        <f>+IF(AA134&gt;0,MIN(AB80/$I$14,AA134),0)</f>
        <v/>
      </c>
      <c r="AC42" s="64">
        <f>+IF(AB134&gt;0,MIN(AC80/$I$14,AB134),0)</f>
        <v/>
      </c>
      <c r="AD42" s="64" t="n"/>
      <c r="AE42" s="64" t="n"/>
      <c r="AF42" s="64" t="n"/>
      <c r="AG42" s="64" t="n"/>
      <c r="AH42" s="64" t="n"/>
      <c r="AI42" s="64" t="n"/>
      <c r="AJ42" s="64" t="n"/>
      <c r="AK42" s="64" t="n"/>
      <c r="AL42" s="64" t="n"/>
      <c r="AM42" s="64" t="n"/>
      <c r="AN42" s="64" t="n"/>
    </row>
    <row r="43">
      <c r="B43" t="inlineStr">
        <is>
          <t>FY30e</t>
        </is>
      </c>
      <c r="S43" s="64" t="n"/>
      <c r="T43" s="64" t="n"/>
      <c r="U43" s="64" t="n"/>
      <c r="V43" s="64" t="n"/>
      <c r="W43" s="64" t="n"/>
      <c r="X43" s="64">
        <f>+X81/$I$14</f>
        <v/>
      </c>
      <c r="Y43" s="64">
        <f>+IF(X135&gt;0,MIN(Y81/$I$14,X135),0)</f>
        <v/>
      </c>
      <c r="Z43" s="64">
        <f>+IF(Y135&gt;0,MIN(Z81/$I$14,Y135),0)</f>
        <v/>
      </c>
      <c r="AA43" s="64">
        <f>+IF(Z135&gt;0,MIN(AA81/$I$14,Z135),0)</f>
        <v/>
      </c>
      <c r="AB43" s="64">
        <f>+IF(AA135&gt;0,MIN(AB81/$I$14,AA135),0)</f>
        <v/>
      </c>
      <c r="AC43" s="64">
        <f>+IF(AB135&gt;0,MIN(AC81/$I$14,AB135),0)</f>
        <v/>
      </c>
      <c r="AD43" s="64" t="n"/>
      <c r="AE43" s="64" t="n"/>
      <c r="AF43" s="64" t="n"/>
      <c r="AG43" s="64" t="n"/>
      <c r="AH43" s="64" t="n"/>
      <c r="AI43" s="64" t="n"/>
      <c r="AJ43" s="64" t="n"/>
      <c r="AK43" s="64" t="n"/>
      <c r="AL43" s="64" t="n"/>
      <c r="AM43" s="64" t="n"/>
      <c r="AN43" s="64" t="n"/>
    </row>
    <row r="44">
      <c r="B44" t="inlineStr">
        <is>
          <t>FY31e</t>
        </is>
      </c>
      <c r="S44" s="64" t="n"/>
      <c r="T44" s="64" t="n"/>
      <c r="U44" s="64" t="n"/>
      <c r="V44" s="64" t="n"/>
      <c r="W44" s="64" t="n"/>
      <c r="X44" s="64" t="n"/>
      <c r="Y44" s="64">
        <f>+Y82/$I$14</f>
        <v/>
      </c>
      <c r="Z44" s="64">
        <f>+IF(Y136&gt;0,MIN(Z82/$I$14,Y136),0)</f>
        <v/>
      </c>
      <c r="AA44" s="64">
        <f>+IF(Z136&gt;0,MIN(AA82/$I$14,Z136),0)</f>
        <v/>
      </c>
      <c r="AB44" s="64">
        <f>+IF(AA136&gt;0,MIN(AB82/$I$14,AA136),0)</f>
        <v/>
      </c>
      <c r="AC44" s="64">
        <f>+IF(AB136&gt;0,MIN(AC82/$I$14,AB136),0)</f>
        <v/>
      </c>
      <c r="AD44" s="64" t="n"/>
      <c r="AE44" s="64" t="n"/>
      <c r="AF44" s="64" t="n"/>
      <c r="AG44" s="64" t="n"/>
      <c r="AH44" s="64" t="n"/>
      <c r="AI44" s="64" t="n"/>
      <c r="AJ44" s="64" t="n"/>
      <c r="AK44" s="64" t="n"/>
      <c r="AL44" s="64" t="n"/>
      <c r="AM44" s="64" t="n"/>
      <c r="AN44" s="64" t="n"/>
    </row>
    <row r="45">
      <c r="B45" t="inlineStr">
        <is>
          <t>FY32e</t>
        </is>
      </c>
      <c r="S45" s="64" t="n"/>
      <c r="T45" s="64" t="n"/>
      <c r="U45" s="64" t="n"/>
      <c r="V45" s="64" t="n"/>
      <c r="W45" s="64" t="n"/>
      <c r="X45" s="64" t="n"/>
      <c r="Y45" s="64" t="n"/>
      <c r="Z45" s="64">
        <f>+Z83/$I$14</f>
        <v/>
      </c>
      <c r="AA45" s="64">
        <f>+IF(Z137&gt;0,MIN(AA83/$I$14,Z137),0)</f>
        <v/>
      </c>
      <c r="AB45" s="64">
        <f>+IF(AA137&gt;0,MIN(AB83/$I$14,AA137),0)</f>
        <v/>
      </c>
      <c r="AC45" s="64">
        <f>+IF(AB137&gt;0,MIN(AC83/$I$14,AB137),0)</f>
        <v/>
      </c>
      <c r="AD45" s="64" t="n"/>
      <c r="AE45" s="64" t="n"/>
      <c r="AF45" s="64" t="n"/>
      <c r="AG45" s="64" t="n"/>
      <c r="AH45" s="64" t="n"/>
      <c r="AI45" s="64" t="n"/>
      <c r="AJ45" s="64" t="n"/>
      <c r="AK45" s="64" t="n"/>
      <c r="AL45" s="64" t="n"/>
      <c r="AM45" s="64" t="n"/>
      <c r="AN45" s="64" t="n"/>
    </row>
    <row r="46">
      <c r="B46" t="inlineStr">
        <is>
          <t>FY33e</t>
        </is>
      </c>
      <c r="S46" s="64" t="n"/>
      <c r="T46" s="64" t="n"/>
      <c r="U46" s="64" t="n"/>
      <c r="V46" s="64" t="n"/>
      <c r="W46" s="64" t="n"/>
      <c r="X46" s="64" t="n"/>
      <c r="Y46" s="64" t="n"/>
      <c r="Z46" s="64" t="n"/>
      <c r="AA46" s="64">
        <f>+AA84/$I$14</f>
        <v/>
      </c>
      <c r="AB46" s="64">
        <f>+IF(AA138&gt;0,MIN(AB84/$I$14,AA138),0)</f>
        <v/>
      </c>
      <c r="AC46" s="64">
        <f>+IF(AB138&gt;0,MIN(AC84/$I$14,AB138),0)</f>
        <v/>
      </c>
      <c r="AD46" s="64" t="n"/>
      <c r="AE46" s="64" t="n"/>
      <c r="AF46" s="64" t="n"/>
      <c r="AG46" s="64" t="n"/>
      <c r="AH46" s="64" t="n"/>
      <c r="AI46" s="64" t="n"/>
      <c r="AJ46" s="64" t="n"/>
      <c r="AK46" s="64" t="n"/>
      <c r="AL46" s="64" t="n"/>
      <c r="AM46" s="64" t="n"/>
      <c r="AN46" s="64" t="n"/>
    </row>
    <row r="47">
      <c r="B47" t="inlineStr">
        <is>
          <t>FY34e</t>
        </is>
      </c>
      <c r="S47" s="64" t="n"/>
      <c r="T47" s="64" t="n"/>
      <c r="U47" s="64" t="n"/>
      <c r="V47" s="64" t="n"/>
      <c r="W47" s="64" t="n"/>
      <c r="X47" s="64" t="n"/>
      <c r="Y47" s="64" t="n"/>
      <c r="Z47" s="64" t="n"/>
      <c r="AA47" s="64" t="n"/>
      <c r="AB47" s="64">
        <f>+AB85/$I$14</f>
        <v/>
      </c>
      <c r="AC47" s="64">
        <f>+AC85/$I$14</f>
        <v/>
      </c>
      <c r="AD47" s="64" t="n"/>
      <c r="AE47" s="64" t="n"/>
      <c r="AF47" s="64" t="n"/>
      <c r="AG47" s="64" t="n"/>
      <c r="AH47" s="64" t="n"/>
      <c r="AI47" s="64" t="n"/>
      <c r="AJ47" s="64" t="n"/>
      <c r="AK47" s="64" t="n"/>
      <c r="AL47" s="64" t="n"/>
      <c r="AM47" s="64" t="n"/>
      <c r="AN47" s="64" t="n"/>
    </row>
    <row r="48">
      <c r="B48" t="inlineStr">
        <is>
          <t>FY35e</t>
        </is>
      </c>
      <c r="S48" s="64" t="n"/>
      <c r="T48" s="64" t="n"/>
      <c r="U48" s="64" t="n"/>
      <c r="V48" s="64" t="n"/>
      <c r="W48" s="64" t="n"/>
      <c r="X48" s="64" t="n"/>
      <c r="Y48" s="64" t="n"/>
      <c r="Z48" s="64" t="n"/>
      <c r="AA48" s="64" t="n"/>
      <c r="AB48" s="64" t="n"/>
      <c r="AC48" s="64">
        <f>+AC86/$I$14</f>
        <v/>
      </c>
      <c r="AD48" s="64" t="n"/>
      <c r="AE48" s="64" t="n"/>
      <c r="AF48" s="64" t="n"/>
      <c r="AG48" s="64" t="n"/>
      <c r="AH48" s="64" t="n"/>
      <c r="AI48" s="64" t="n"/>
      <c r="AJ48" s="64" t="n"/>
      <c r="AK48" s="64" t="n"/>
      <c r="AL48" s="64" t="n"/>
      <c r="AM48" s="64" t="n"/>
      <c r="AN48" s="64" t="n"/>
    </row>
    <row r="49" customFormat="1" s="44">
      <c r="B49" s="110" t="inlineStr">
        <is>
          <t>Estimated Depreciation</t>
        </is>
      </c>
      <c r="D49" s="111" t="n"/>
      <c r="E49" s="111">
        <f>+SUM(E24:E47)</f>
        <v/>
      </c>
      <c r="F49" s="111">
        <f>+SUM(F24:F47)</f>
        <v/>
      </c>
      <c r="G49" s="111">
        <f>+SUM(G24:G48)</f>
        <v/>
      </c>
      <c r="H49" s="111">
        <f>+SUM(H24:H48)</f>
        <v/>
      </c>
      <c r="I49" s="111">
        <f>+SUM(I24:I48)</f>
        <v/>
      </c>
      <c r="J49" s="111">
        <f>+SUM(J24:J48)</f>
        <v/>
      </c>
      <c r="K49" s="111">
        <f>+SUM(K24:K48)</f>
        <v/>
      </c>
      <c r="L49" s="111">
        <f>+SUM(L24:L48)</f>
        <v/>
      </c>
      <c r="M49" s="111">
        <f>+SUM(M24:M48)</f>
        <v/>
      </c>
      <c r="N49" s="111">
        <f>+SUM(N24:N48)</f>
        <v/>
      </c>
      <c r="O49" s="111">
        <f>+SUM(O24:O48)</f>
        <v/>
      </c>
      <c r="P49" s="111">
        <f>+SUM(P24:P48)</f>
        <v/>
      </c>
      <c r="Q49" s="111">
        <f>+SUM(Q24:Q48)</f>
        <v/>
      </c>
      <c r="R49" s="111">
        <f>+SUM(R24:R48)</f>
        <v/>
      </c>
      <c r="S49" s="111">
        <f>+SUM(S24:S48)</f>
        <v/>
      </c>
      <c r="T49" s="111">
        <f>+SUM(T24:T48)</f>
        <v/>
      </c>
      <c r="U49" s="111">
        <f>+SUM(U24:U48)</f>
        <v/>
      </c>
      <c r="V49" s="111">
        <f>+SUM(V24:V48)</f>
        <v/>
      </c>
      <c r="W49" s="111">
        <f>+SUM(W24:W48)</f>
        <v/>
      </c>
      <c r="X49" s="111">
        <f>+SUM(X24:X48)</f>
        <v/>
      </c>
      <c r="Y49" s="111">
        <f>+SUM(Y24:Y48)</f>
        <v/>
      </c>
      <c r="Z49" s="111">
        <f>+SUM(Z24:Z48)</f>
        <v/>
      </c>
      <c r="AA49" s="111">
        <f>+SUM(AA24:AA48)</f>
        <v/>
      </c>
      <c r="AB49" s="111">
        <f>+SUM(AB24:AB48)</f>
        <v/>
      </c>
      <c r="AC49" s="111">
        <f>+SUM(AC24:AC48)</f>
        <v/>
      </c>
      <c r="AD49" s="111" t="n"/>
      <c r="AE49" s="111" t="n"/>
      <c r="AF49" s="111" t="n"/>
      <c r="AG49" s="111" t="n"/>
      <c r="AH49" s="111" t="n"/>
      <c r="AI49" s="111" t="n"/>
      <c r="AJ49" s="111" t="n"/>
      <c r="AK49" s="111" t="n"/>
      <c r="AL49" s="111" t="n"/>
      <c r="AM49" s="111" t="n"/>
      <c r="AN49" s="111" t="n"/>
    </row>
    <row r="50" customFormat="1" s="44">
      <c r="B50" s="110" t="n"/>
      <c r="D50" s="111" t="n"/>
      <c r="E50" s="111" t="n"/>
      <c r="F50" s="111" t="n"/>
      <c r="G50" s="111" t="n"/>
      <c r="H50" s="111" t="n"/>
      <c r="I50" s="111" t="n"/>
      <c r="J50" s="111" t="n"/>
      <c r="K50" s="111" t="n"/>
      <c r="L50" s="111" t="n"/>
      <c r="M50" s="111" t="n"/>
      <c r="N50" s="111" t="n"/>
      <c r="O50" s="111" t="n"/>
      <c r="P50" s="111" t="n"/>
      <c r="Q50" s="111" t="n"/>
      <c r="R50" s="111" t="n"/>
      <c r="S50" s="111" t="n"/>
      <c r="T50" s="111" t="n"/>
      <c r="U50" s="111" t="n"/>
      <c r="V50" s="111" t="n"/>
      <c r="W50" s="111" t="n"/>
      <c r="X50" s="111" t="n"/>
      <c r="Y50" s="111" t="n"/>
      <c r="Z50" s="111" t="n"/>
      <c r="AA50" s="111" t="n"/>
      <c r="AB50" s="111" t="n"/>
      <c r="AC50" s="111" t="n"/>
      <c r="AD50" s="111" t="n"/>
      <c r="AE50" s="111" t="n"/>
      <c r="AF50" s="111" t="n"/>
      <c r="AG50" s="111" t="n"/>
      <c r="AH50" s="111" t="n"/>
      <c r="AI50" s="111" t="n"/>
      <c r="AJ50" s="111" t="n"/>
      <c r="AK50" s="111" t="n"/>
      <c r="AL50" s="111" t="n"/>
      <c r="AM50" s="111" t="n"/>
      <c r="AN50" s="111" t="n"/>
    </row>
    <row r="51" customFormat="1" s="44">
      <c r="B51" s="62" t="inlineStr">
        <is>
          <t>Memo:</t>
        </is>
      </c>
      <c r="D51" s="111" t="n"/>
      <c r="E51" s="111" t="n"/>
      <c r="F51" s="111" t="n"/>
      <c r="G51" s="111" t="n"/>
      <c r="H51" s="111" t="n"/>
      <c r="I51" s="111" t="n"/>
      <c r="J51" s="111" t="n"/>
      <c r="K51" s="111" t="n"/>
      <c r="L51" s="111" t="n"/>
      <c r="M51" s="111" t="n"/>
      <c r="N51" s="111" t="n"/>
      <c r="O51" s="111" t="n"/>
      <c r="P51" s="111" t="n"/>
      <c r="Q51" s="111" t="n"/>
      <c r="R51" s="111" t="n"/>
      <c r="S51" s="111" t="n"/>
      <c r="T51" s="111" t="n"/>
      <c r="U51" s="111" t="n"/>
      <c r="V51" s="111" t="n"/>
      <c r="W51" s="111" t="n"/>
      <c r="X51" s="111" t="n"/>
      <c r="Y51" s="111" t="n"/>
      <c r="Z51" s="111" t="n"/>
      <c r="AA51" s="111" t="n"/>
      <c r="AB51" s="111" t="n"/>
      <c r="AC51" s="111" t="n"/>
      <c r="AD51" s="111" t="n"/>
      <c r="AE51" s="111" t="n"/>
      <c r="AF51" s="111" t="n"/>
      <c r="AG51" s="111" t="n"/>
      <c r="AH51" s="111" t="n"/>
      <c r="AI51" s="111" t="n"/>
      <c r="AJ51" s="111" t="n"/>
      <c r="AK51" s="111" t="n"/>
      <c r="AL51" s="111" t="n"/>
      <c r="AM51" s="111" t="n"/>
      <c r="AN51" s="111" t="n"/>
    </row>
    <row r="52" customFormat="1" s="44">
      <c r="B52" s="60" t="inlineStr">
        <is>
          <t>Actual Depreciation</t>
        </is>
      </c>
      <c r="D52" s="95" t="n"/>
      <c r="E52" s="95">
        <f>+E165</f>
        <v/>
      </c>
      <c r="F52" s="95">
        <f>+F165</f>
        <v/>
      </c>
      <c r="G52" s="95">
        <f>+G165</f>
        <v/>
      </c>
      <c r="H52" s="95">
        <f>+H165</f>
        <v/>
      </c>
      <c r="I52" s="95">
        <f>+I165</f>
        <v/>
      </c>
      <c r="J52" s="95">
        <f>+J165</f>
        <v/>
      </c>
      <c r="K52" s="95">
        <f>+K165</f>
        <v/>
      </c>
      <c r="L52" s="95">
        <f>+L165</f>
        <v/>
      </c>
      <c r="M52" s="95">
        <f>+M165</f>
        <v/>
      </c>
      <c r="N52" s="95">
        <f>+N165</f>
        <v/>
      </c>
      <c r="O52" s="95">
        <f>+O165</f>
        <v/>
      </c>
      <c r="P52" s="95">
        <f>+P165</f>
        <v/>
      </c>
      <c r="Q52" s="95">
        <f>+Q165</f>
        <v/>
      </c>
      <c r="R52" s="95" t="n"/>
      <c r="S52" s="95" t="n"/>
      <c r="T52" s="111" t="n"/>
      <c r="U52" s="111" t="n"/>
      <c r="V52" s="111" t="n"/>
      <c r="W52" s="111" t="n"/>
      <c r="X52" s="111" t="n"/>
      <c r="Y52" s="111" t="n"/>
      <c r="Z52" s="111" t="n"/>
      <c r="AA52" s="111" t="n"/>
      <c r="AB52" s="111" t="n"/>
      <c r="AC52" s="111" t="n"/>
      <c r="AD52" s="111" t="n"/>
      <c r="AE52" s="111" t="n"/>
      <c r="AF52" s="111" t="n"/>
      <c r="AG52" s="111" t="n"/>
      <c r="AH52" s="111" t="n"/>
      <c r="AI52" s="111" t="n"/>
      <c r="AJ52" s="111" t="n"/>
      <c r="AK52" s="111" t="n"/>
      <c r="AL52" s="111" t="n"/>
      <c r="AM52" s="111" t="n"/>
      <c r="AN52" s="111" t="n"/>
    </row>
    <row r="53" customFormat="1" s="44">
      <c r="B53" s="101" t="inlineStr">
        <is>
          <t>Variance %</t>
        </is>
      </c>
      <c r="D53" s="304" t="n"/>
      <c r="E53" s="304">
        <f>+E52/E49-1</f>
        <v/>
      </c>
      <c r="F53" s="304">
        <f>+F52/F49-1</f>
        <v/>
      </c>
      <c r="G53" s="304">
        <f>+G52/G49-1</f>
        <v/>
      </c>
      <c r="H53" s="304">
        <f>+H52/H49-1</f>
        <v/>
      </c>
      <c r="I53" s="304">
        <f>+I52/I49-1</f>
        <v/>
      </c>
      <c r="J53" s="304">
        <f>+J52/J49-1</f>
        <v/>
      </c>
      <c r="K53" s="304">
        <f>+K52/K49-1</f>
        <v/>
      </c>
      <c r="L53" s="304">
        <f>+L52/L49-1</f>
        <v/>
      </c>
      <c r="M53" s="304">
        <f>+M52/M49-1</f>
        <v/>
      </c>
      <c r="N53" s="304">
        <f>+N52/N49-1</f>
        <v/>
      </c>
      <c r="O53" s="304">
        <f>+O52/O49-1</f>
        <v/>
      </c>
      <c r="P53" s="304">
        <f>+P52/P49-1</f>
        <v/>
      </c>
      <c r="Q53" s="304">
        <f>+Q52/Q49-1</f>
        <v/>
      </c>
      <c r="R53" s="304" t="n"/>
      <c r="S53" s="304" t="n"/>
      <c r="T53" s="111" t="n"/>
      <c r="U53" s="111" t="n"/>
      <c r="V53" s="111" t="n"/>
      <c r="W53" s="111" t="n"/>
      <c r="X53" s="111" t="n"/>
      <c r="Y53" s="111" t="n"/>
      <c r="Z53" s="111" t="n"/>
      <c r="AA53" s="111" t="n"/>
      <c r="AB53" s="111" t="n"/>
      <c r="AC53" s="111" t="n"/>
      <c r="AD53" s="111" t="n"/>
      <c r="AE53" s="111" t="n"/>
      <c r="AF53" s="111" t="n"/>
      <c r="AG53" s="111" t="n"/>
      <c r="AH53" s="111" t="n"/>
      <c r="AI53" s="111" t="n"/>
      <c r="AJ53" s="111" t="n"/>
      <c r="AK53" s="111" t="n"/>
      <c r="AL53" s="111" t="n"/>
      <c r="AM53" s="111" t="n"/>
      <c r="AN53" s="111" t="n"/>
    </row>
    <row r="54">
      <c r="B54" s="101" t="inlineStr">
        <is>
          <t>Variance $</t>
        </is>
      </c>
      <c r="D54" s="95" t="n"/>
      <c r="E54" s="95">
        <f>+E52-E49</f>
        <v/>
      </c>
      <c r="F54" s="95">
        <f>+F52-F49</f>
        <v/>
      </c>
      <c r="G54" s="95">
        <f>+G52-G49</f>
        <v/>
      </c>
      <c r="H54" s="95">
        <f>+H52-H49</f>
        <v/>
      </c>
      <c r="I54" s="95">
        <f>+I52-I49</f>
        <v/>
      </c>
      <c r="J54" s="95">
        <f>+J52-J49</f>
        <v/>
      </c>
      <c r="K54" s="95">
        <f>+K52-K49</f>
        <v/>
      </c>
      <c r="L54" s="95">
        <f>+L52-L49</f>
        <v/>
      </c>
      <c r="M54" s="95">
        <f>+M52-M49</f>
        <v/>
      </c>
      <c r="N54" s="95">
        <f>+N52-N49</f>
        <v/>
      </c>
      <c r="O54" s="95">
        <f>+O52-O49</f>
        <v/>
      </c>
      <c r="P54" s="95">
        <f>+P52-P49</f>
        <v/>
      </c>
      <c r="Q54" s="95">
        <f>+Q52-Q49</f>
        <v/>
      </c>
      <c r="R54" s="95" t="n"/>
      <c r="S54" s="95" t="n"/>
    </row>
    <row r="55">
      <c r="D55" s="95" t="n"/>
      <c r="E55" s="95" t="n"/>
      <c r="F55" s="95" t="n"/>
      <c r="G55" s="95" t="n"/>
      <c r="H55" s="95" t="n"/>
      <c r="I55" s="95" t="n"/>
      <c r="J55" s="95" t="n"/>
      <c r="K55" s="95" t="n"/>
      <c r="L55" s="95" t="n"/>
      <c r="M55" s="95" t="n"/>
      <c r="N55" s="95" t="n"/>
      <c r="O55" s="95" t="n"/>
      <c r="P55" s="95" t="n"/>
      <c r="Q55" s="95" t="n"/>
      <c r="R55" s="95" t="n"/>
      <c r="S55" s="95" t="n"/>
    </row>
    <row r="56">
      <c r="B56" s="54" t="inlineStr">
        <is>
          <t>D&amp;A</t>
        </is>
      </c>
      <c r="D56" s="95" t="n"/>
      <c r="E56" s="95" t="n"/>
      <c r="F56" s="95" t="n"/>
      <c r="G56" s="95" t="n"/>
      <c r="H56" s="95" t="n"/>
      <c r="I56" s="95" t="n"/>
      <c r="J56" s="95" t="n"/>
      <c r="K56" s="95" t="n"/>
      <c r="L56" s="95" t="n"/>
      <c r="M56" s="95" t="n"/>
      <c r="N56" s="95" t="n"/>
      <c r="O56" s="95" t="n"/>
      <c r="P56" s="95" t="n"/>
      <c r="Q56" s="95" t="n"/>
      <c r="R56" s="95" t="n"/>
      <c r="S56" s="95" t="n"/>
    </row>
    <row r="57">
      <c r="B57" t="inlineStr">
        <is>
          <t>Estimated Depreciation</t>
        </is>
      </c>
      <c r="D57" s="64" t="n"/>
      <c r="E57" s="64">
        <f>+E49</f>
        <v/>
      </c>
      <c r="F57" s="64">
        <f>+F49</f>
        <v/>
      </c>
      <c r="G57" s="64">
        <f>+G49</f>
        <v/>
      </c>
      <c r="H57" s="64">
        <f>+H49</f>
        <v/>
      </c>
      <c r="I57" s="64">
        <f>+I49</f>
        <v/>
      </c>
      <c r="J57" s="64">
        <f>+J49</f>
        <v/>
      </c>
      <c r="K57" s="64">
        <f>+K49</f>
        <v/>
      </c>
      <c r="L57" s="64">
        <f>+L49</f>
        <v/>
      </c>
      <c r="M57" s="64">
        <f>+M49</f>
        <v/>
      </c>
      <c r="N57" s="64">
        <f>+N49</f>
        <v/>
      </c>
      <c r="O57" s="64">
        <f>+O49</f>
        <v/>
      </c>
      <c r="P57" s="64">
        <f>+P49</f>
        <v/>
      </c>
      <c r="Q57" s="64">
        <f>+Q49</f>
        <v/>
      </c>
      <c r="R57" s="64">
        <f>+R49</f>
        <v/>
      </c>
      <c r="S57" s="64">
        <f>+S49</f>
        <v/>
      </c>
      <c r="T57" s="64">
        <f>+T49</f>
        <v/>
      </c>
      <c r="U57" s="64">
        <f>+U49</f>
        <v/>
      </c>
      <c r="V57" s="64">
        <f>+V49</f>
        <v/>
      </c>
      <c r="W57" s="64">
        <f>+W49</f>
        <v/>
      </c>
      <c r="X57" s="64">
        <f>+X49</f>
        <v/>
      </c>
      <c r="Y57" s="64">
        <f>+Y49</f>
        <v/>
      </c>
      <c r="Z57" s="64">
        <f>+Z49</f>
        <v/>
      </c>
      <c r="AA57" s="64">
        <f>+AA49</f>
        <v/>
      </c>
      <c r="AB57" s="64">
        <f>+AB49</f>
        <v/>
      </c>
      <c r="AC57" s="64">
        <f>+AC49</f>
        <v/>
      </c>
    </row>
    <row r="58" ht="13.5" customHeight="1">
      <c r="B58" t="inlineStr">
        <is>
          <t>Amortization</t>
        </is>
      </c>
      <c r="D58" s="82" t="n"/>
      <c r="E58" s="82" t="n">
        <v>0</v>
      </c>
      <c r="F58" s="82" t="n">
        <v>0</v>
      </c>
      <c r="G58" s="82" t="n">
        <v>145</v>
      </c>
      <c r="H58" s="82" t="n">
        <v>319</v>
      </c>
      <c r="I58" s="82" t="n">
        <v>730</v>
      </c>
      <c r="J58" s="82" t="n">
        <v>751</v>
      </c>
      <c r="K58" s="82" t="n">
        <v>692</v>
      </c>
      <c r="L58" s="82" t="n">
        <v>640</v>
      </c>
      <c r="M58" s="82" t="n">
        <v>562</v>
      </c>
      <c r="N58" s="82" t="n">
        <v>473</v>
      </c>
      <c r="O58" s="82" t="n">
        <v>407</v>
      </c>
      <c r="P58" s="82" t="n">
        <v>185</v>
      </c>
      <c r="Q58" s="82" t="n">
        <v>161</v>
      </c>
      <c r="R58" s="71" t="n">
        <v>136</v>
      </c>
      <c r="S58" s="71" t="n">
        <v>97</v>
      </c>
      <c r="T58" s="71" t="n">
        <v>46</v>
      </c>
      <c r="U58" s="71" t="n">
        <v>24</v>
      </c>
      <c r="V58" s="71" t="n">
        <v>15</v>
      </c>
      <c r="W58" s="71" t="n">
        <v>10</v>
      </c>
      <c r="X58" s="71" t="n">
        <v>10</v>
      </c>
      <c r="Y58" s="71" t="n">
        <v>10</v>
      </c>
      <c r="Z58" s="71" t="n">
        <v>10</v>
      </c>
      <c r="AA58" s="71" t="n">
        <v>10</v>
      </c>
      <c r="AB58" s="71" t="n">
        <v>10</v>
      </c>
      <c r="AC58" s="71" t="n">
        <v>10</v>
      </c>
    </row>
    <row r="59" customFormat="1" s="44">
      <c r="B59" s="110" t="inlineStr">
        <is>
          <t>Estimated D&amp;A</t>
        </is>
      </c>
      <c r="D59" s="111" t="n"/>
      <c r="E59" s="111">
        <f>SUM(E57:E58)</f>
        <v/>
      </c>
      <c r="F59" s="111">
        <f>SUM(F57:F58)</f>
        <v/>
      </c>
      <c r="G59" s="111">
        <f>SUM(G57:G58)</f>
        <v/>
      </c>
      <c r="H59" s="111">
        <f>SUM(H57:H58)</f>
        <v/>
      </c>
      <c r="I59" s="111">
        <f>SUM(I57:I58)</f>
        <v/>
      </c>
      <c r="J59" s="111">
        <f>SUM(J57:J58)</f>
        <v/>
      </c>
      <c r="K59" s="111">
        <f>SUM(K57:K58)</f>
        <v/>
      </c>
      <c r="L59" s="111">
        <f>SUM(L57:L58)</f>
        <v/>
      </c>
      <c r="M59" s="111">
        <f>SUM(M57:M58)</f>
        <v/>
      </c>
      <c r="N59" s="111">
        <f>SUM(N57:N58)</f>
        <v/>
      </c>
      <c r="O59" s="111">
        <f>SUM(O57:O58)</f>
        <v/>
      </c>
      <c r="P59" s="111">
        <f>SUM(P57:P58)</f>
        <v/>
      </c>
      <c r="Q59" s="111">
        <f>SUM(Q57:Q58)</f>
        <v/>
      </c>
      <c r="R59" s="111">
        <f>SUM(R57:R58)</f>
        <v/>
      </c>
      <c r="S59" s="111">
        <f>SUM(S57:S58)</f>
        <v/>
      </c>
      <c r="T59" s="111">
        <f>SUM(T57:T58)</f>
        <v/>
      </c>
      <c r="U59" s="111">
        <f>SUM(U57:U58)</f>
        <v/>
      </c>
      <c r="V59" s="111">
        <f>SUM(V57:V58)</f>
        <v/>
      </c>
      <c r="W59" s="111">
        <f>SUM(W57:W58)</f>
        <v/>
      </c>
      <c r="X59" s="111">
        <f>SUM(X57:X58)</f>
        <v/>
      </c>
      <c r="Y59" s="111">
        <f>SUM(Y57:Y58)</f>
        <v/>
      </c>
      <c r="Z59" s="111">
        <f>SUM(Z57:Z58)</f>
        <v/>
      </c>
      <c r="AA59" s="111">
        <f>SUM(AA57:AA58)</f>
        <v/>
      </c>
      <c r="AB59" s="111">
        <f>SUM(AB57:AB58)</f>
        <v/>
      </c>
      <c r="AC59" s="111">
        <f>SUM(AC57:AC58)</f>
        <v/>
      </c>
    </row>
    <row r="60" hidden="1" outlineLevel="1">
      <c r="B60" s="101" t="n"/>
      <c r="P60" s="64" t="n"/>
      <c r="Q60" s="64" t="n"/>
      <c r="R60" s="64" t="n"/>
    </row>
    <row r="61" hidden="1" outlineLevel="1">
      <c r="B61" s="54" t="inlineStr">
        <is>
          <t>Gross Assets, EOP</t>
        </is>
      </c>
    </row>
    <row r="62" hidden="1" outlineLevel="1">
      <c r="B62" t="inlineStr">
        <is>
          <t>FY11</t>
        </is>
      </c>
      <c r="E62" s="64">
        <f>+E$21</f>
        <v/>
      </c>
      <c r="F62" s="64">
        <f>+E62</f>
        <v/>
      </c>
      <c r="G62" s="64">
        <f>+F62</f>
        <v/>
      </c>
      <c r="H62" s="64">
        <f>+G62</f>
        <v/>
      </c>
      <c r="I62" s="64">
        <f>+H62</f>
        <v/>
      </c>
      <c r="J62" s="64">
        <f>+I62</f>
        <v/>
      </c>
      <c r="K62" s="64">
        <f>+J62</f>
        <v/>
      </c>
      <c r="L62" s="64">
        <f>+K62</f>
        <v/>
      </c>
      <c r="M62" s="64">
        <f>+L62</f>
        <v/>
      </c>
      <c r="N62" s="64">
        <f>+M62</f>
        <v/>
      </c>
      <c r="O62" s="64">
        <f>+N62</f>
        <v/>
      </c>
      <c r="P62" s="64">
        <f>+O62</f>
        <v/>
      </c>
      <c r="Q62" s="64">
        <f>+P62</f>
        <v/>
      </c>
      <c r="R62" s="64">
        <f>+Q62</f>
        <v/>
      </c>
      <c r="S62" s="64">
        <f>+R62</f>
        <v/>
      </c>
      <c r="T62" s="64">
        <f>+S62</f>
        <v/>
      </c>
      <c r="U62" s="64">
        <f>+T62</f>
        <v/>
      </c>
      <c r="V62" s="64">
        <f>+U62</f>
        <v/>
      </c>
      <c r="W62" s="64">
        <f>+V62</f>
        <v/>
      </c>
      <c r="X62" s="64">
        <f>+W62</f>
        <v/>
      </c>
      <c r="Y62" s="64">
        <f>+X62</f>
        <v/>
      </c>
      <c r="Z62" s="64">
        <f>+Y62</f>
        <v/>
      </c>
      <c r="AA62" s="64">
        <f>+Z62</f>
        <v/>
      </c>
      <c r="AB62" s="64">
        <f>+AA62</f>
        <v/>
      </c>
      <c r="AC62" s="64">
        <f>+AB62</f>
        <v/>
      </c>
    </row>
    <row r="63" hidden="1" outlineLevel="1">
      <c r="B63" t="inlineStr">
        <is>
          <t>FY12</t>
        </is>
      </c>
      <c r="F63" s="64">
        <f>+F$21</f>
        <v/>
      </c>
      <c r="G63" s="64">
        <f>+F63</f>
        <v/>
      </c>
      <c r="H63" s="64">
        <f>+G63</f>
        <v/>
      </c>
      <c r="I63" s="64">
        <f>+H63</f>
        <v/>
      </c>
      <c r="J63" s="64">
        <f>+I63</f>
        <v/>
      </c>
      <c r="K63" s="64">
        <f>+J63</f>
        <v/>
      </c>
      <c r="L63" s="64">
        <f>+K63</f>
        <v/>
      </c>
      <c r="M63" s="64">
        <f>+L63</f>
        <v/>
      </c>
      <c r="N63" s="64">
        <f>+M63</f>
        <v/>
      </c>
      <c r="O63" s="64">
        <f>+N63</f>
        <v/>
      </c>
      <c r="P63" s="64">
        <f>+O63</f>
        <v/>
      </c>
      <c r="Q63" s="64">
        <f>+P63</f>
        <v/>
      </c>
      <c r="R63" s="64">
        <f>+Q63</f>
        <v/>
      </c>
      <c r="S63" s="64">
        <f>+R63</f>
        <v/>
      </c>
      <c r="T63" s="64">
        <f>+S63</f>
        <v/>
      </c>
      <c r="U63" s="64">
        <f>+T63</f>
        <v/>
      </c>
      <c r="V63" s="64">
        <f>+U63</f>
        <v/>
      </c>
      <c r="W63" s="64">
        <f>+V63</f>
        <v/>
      </c>
      <c r="X63" s="64">
        <f>+W63</f>
        <v/>
      </c>
      <c r="Y63" s="64">
        <f>+X63</f>
        <v/>
      </c>
      <c r="Z63" s="64">
        <f>+Y63</f>
        <v/>
      </c>
      <c r="AA63" s="64">
        <f>+Z63</f>
        <v/>
      </c>
      <c r="AB63" s="64">
        <f>+AA63</f>
        <v/>
      </c>
      <c r="AC63" s="64">
        <f>+AB63</f>
        <v/>
      </c>
    </row>
    <row r="64" hidden="1" outlineLevel="1">
      <c r="B64" t="inlineStr">
        <is>
          <t>FY13</t>
        </is>
      </c>
      <c r="G64" s="64">
        <f>+G$21</f>
        <v/>
      </c>
      <c r="H64" s="64">
        <f>+G64</f>
        <v/>
      </c>
      <c r="I64" s="64">
        <f>+H64</f>
        <v/>
      </c>
      <c r="J64" s="64">
        <f>+I64</f>
        <v/>
      </c>
      <c r="K64" s="64">
        <f>+J64</f>
        <v/>
      </c>
      <c r="L64" s="64">
        <f>+K64</f>
        <v/>
      </c>
      <c r="M64" s="64">
        <f>+L64</f>
        <v/>
      </c>
      <c r="N64" s="64">
        <f>+M64</f>
        <v/>
      </c>
      <c r="O64" s="64">
        <f>+N64</f>
        <v/>
      </c>
      <c r="P64" s="64">
        <f>+O64</f>
        <v/>
      </c>
      <c r="Q64" s="64">
        <f>+P64</f>
        <v/>
      </c>
      <c r="R64" s="64">
        <f>+Q64</f>
        <v/>
      </c>
      <c r="S64" s="64">
        <f>+R64</f>
        <v/>
      </c>
      <c r="T64" s="64">
        <f>+S64</f>
        <v/>
      </c>
      <c r="U64" s="64">
        <f>+T64</f>
        <v/>
      </c>
      <c r="V64" s="64">
        <f>+U64</f>
        <v/>
      </c>
      <c r="W64" s="64">
        <f>+V64</f>
        <v/>
      </c>
      <c r="X64" s="64">
        <f>+W64</f>
        <v/>
      </c>
      <c r="Y64" s="64">
        <f>+X64</f>
        <v/>
      </c>
      <c r="Z64" s="64">
        <f>+Y64</f>
        <v/>
      </c>
      <c r="AA64" s="64">
        <f>+Z64</f>
        <v/>
      </c>
      <c r="AB64" s="64">
        <f>+AA64</f>
        <v/>
      </c>
      <c r="AC64" s="64">
        <f>+AB64</f>
        <v/>
      </c>
    </row>
    <row r="65" hidden="1" outlineLevel="1">
      <c r="B65" t="inlineStr">
        <is>
          <t>FY14</t>
        </is>
      </c>
      <c r="H65" s="64">
        <f>+H$21</f>
        <v/>
      </c>
      <c r="I65" s="64">
        <f>+H65</f>
        <v/>
      </c>
      <c r="J65" s="64">
        <f>+I65</f>
        <v/>
      </c>
      <c r="K65" s="64">
        <f>+J65</f>
        <v/>
      </c>
      <c r="L65" s="64">
        <f>+K65</f>
        <v/>
      </c>
      <c r="M65" s="64">
        <f>+L65</f>
        <v/>
      </c>
      <c r="N65" s="64">
        <f>+M65</f>
        <v/>
      </c>
      <c r="O65" s="64">
        <f>+N65</f>
        <v/>
      </c>
      <c r="P65" s="64">
        <f>+O65</f>
        <v/>
      </c>
      <c r="Q65" s="64">
        <f>+P65</f>
        <v/>
      </c>
      <c r="R65" s="64">
        <f>+Q65</f>
        <v/>
      </c>
      <c r="S65" s="64">
        <f>+R65</f>
        <v/>
      </c>
      <c r="T65" s="64">
        <f>+S65</f>
        <v/>
      </c>
      <c r="U65" s="64">
        <f>+T65</f>
        <v/>
      </c>
      <c r="V65" s="64">
        <f>+U65</f>
        <v/>
      </c>
      <c r="W65" s="64">
        <f>+V65</f>
        <v/>
      </c>
      <c r="X65" s="64">
        <f>+W65</f>
        <v/>
      </c>
      <c r="Y65" s="64">
        <f>+X65</f>
        <v/>
      </c>
      <c r="Z65" s="64">
        <f>+Y65</f>
        <v/>
      </c>
      <c r="AA65" s="64">
        <f>+Z65</f>
        <v/>
      </c>
      <c r="AB65" s="64">
        <f>+AA65</f>
        <v/>
      </c>
      <c r="AC65" s="64">
        <f>+AB65</f>
        <v/>
      </c>
    </row>
    <row r="66" hidden="1" outlineLevel="1">
      <c r="B66" t="inlineStr">
        <is>
          <t>FY15</t>
        </is>
      </c>
      <c r="I66" s="64">
        <f>+I$21</f>
        <v/>
      </c>
      <c r="J66" s="64">
        <f>+I66</f>
        <v/>
      </c>
      <c r="K66" s="64">
        <f>+J66</f>
        <v/>
      </c>
      <c r="L66" s="64">
        <f>+K66</f>
        <v/>
      </c>
      <c r="M66" s="64">
        <f>+L66</f>
        <v/>
      </c>
      <c r="N66" s="64">
        <f>+M66</f>
        <v/>
      </c>
      <c r="O66" s="64">
        <f>+N66</f>
        <v/>
      </c>
      <c r="P66" s="64">
        <f>+O66</f>
        <v/>
      </c>
      <c r="Q66" s="64">
        <f>+P66</f>
        <v/>
      </c>
      <c r="R66" s="64">
        <f>+Q66</f>
        <v/>
      </c>
      <c r="S66" s="64">
        <f>+R66</f>
        <v/>
      </c>
      <c r="T66" s="64">
        <f>+S66</f>
        <v/>
      </c>
      <c r="U66" s="64">
        <f>+T66</f>
        <v/>
      </c>
      <c r="V66" s="64">
        <f>+U66</f>
        <v/>
      </c>
      <c r="W66" s="64">
        <f>+V66</f>
        <v/>
      </c>
      <c r="X66" s="64">
        <f>+W66</f>
        <v/>
      </c>
      <c r="Y66" s="64">
        <f>+X66</f>
        <v/>
      </c>
      <c r="Z66" s="64">
        <f>+Y66</f>
        <v/>
      </c>
      <c r="AA66" s="64">
        <f>+Z66</f>
        <v/>
      </c>
      <c r="AB66" s="64">
        <f>+AA66</f>
        <v/>
      </c>
      <c r="AC66" s="64">
        <f>+AB66</f>
        <v/>
      </c>
      <c r="AD66" s="64" t="n"/>
    </row>
    <row r="67" hidden="1" outlineLevel="1">
      <c r="B67" t="inlineStr">
        <is>
          <t>FY16</t>
        </is>
      </c>
      <c r="J67" s="64">
        <f>+J$21</f>
        <v/>
      </c>
      <c r="K67" s="64">
        <f>+J67</f>
        <v/>
      </c>
      <c r="L67" s="64">
        <f>+K67</f>
        <v/>
      </c>
      <c r="M67" s="64">
        <f>+L67</f>
        <v/>
      </c>
      <c r="N67" s="64">
        <f>+M67</f>
        <v/>
      </c>
      <c r="O67" s="64">
        <f>+N67</f>
        <v/>
      </c>
      <c r="P67" s="64">
        <f>+O67</f>
        <v/>
      </c>
      <c r="Q67" s="64">
        <f>+P67</f>
        <v/>
      </c>
      <c r="R67" s="64">
        <f>+Q67</f>
        <v/>
      </c>
      <c r="S67" s="64">
        <f>+R67</f>
        <v/>
      </c>
      <c r="T67" s="64">
        <f>+S67</f>
        <v/>
      </c>
      <c r="U67" s="64">
        <f>+T67</f>
        <v/>
      </c>
      <c r="V67" s="64">
        <f>+U67</f>
        <v/>
      </c>
      <c r="W67" s="64">
        <f>+V67</f>
        <v/>
      </c>
      <c r="X67" s="64">
        <f>+W67</f>
        <v/>
      </c>
      <c r="Y67" s="64">
        <f>+X67</f>
        <v/>
      </c>
      <c r="Z67" s="64">
        <f>+Y67</f>
        <v/>
      </c>
      <c r="AA67" s="64">
        <f>+Z67</f>
        <v/>
      </c>
      <c r="AB67" s="64">
        <f>+AA67</f>
        <v/>
      </c>
      <c r="AC67" s="64">
        <f>+AB67</f>
        <v/>
      </c>
      <c r="AD67" s="64" t="n"/>
      <c r="AE67" s="64" t="n"/>
    </row>
    <row r="68" hidden="1" outlineLevel="1">
      <c r="B68" t="inlineStr">
        <is>
          <t>FY17</t>
        </is>
      </c>
      <c r="K68" s="64">
        <f>+K$21</f>
        <v/>
      </c>
      <c r="L68" s="64">
        <f>+K68</f>
        <v/>
      </c>
      <c r="M68" s="64">
        <f>+L68</f>
        <v/>
      </c>
      <c r="N68" s="64">
        <f>+M68</f>
        <v/>
      </c>
      <c r="O68" s="64">
        <f>+N68</f>
        <v/>
      </c>
      <c r="P68" s="64">
        <f>+O68</f>
        <v/>
      </c>
      <c r="Q68" s="64">
        <f>+P68</f>
        <v/>
      </c>
      <c r="R68" s="64">
        <f>+Q68</f>
        <v/>
      </c>
      <c r="S68" s="64">
        <f>+R68</f>
        <v/>
      </c>
      <c r="T68" s="64">
        <f>+S68</f>
        <v/>
      </c>
      <c r="U68" s="64">
        <f>+T68</f>
        <v/>
      </c>
      <c r="V68" s="64">
        <f>+U68</f>
        <v/>
      </c>
      <c r="W68" s="64">
        <f>+V68</f>
        <v/>
      </c>
      <c r="X68" s="64">
        <f>+W68</f>
        <v/>
      </c>
      <c r="Y68" s="64">
        <f>+X68</f>
        <v/>
      </c>
      <c r="Z68" s="64">
        <f>+Y68</f>
        <v/>
      </c>
      <c r="AA68" s="64">
        <f>+Z68</f>
        <v/>
      </c>
      <c r="AB68" s="64">
        <f>+AA68</f>
        <v/>
      </c>
      <c r="AC68" s="64">
        <f>+AB68</f>
        <v/>
      </c>
      <c r="AD68" s="64" t="n"/>
      <c r="AE68" s="64" t="n"/>
      <c r="AF68" s="64" t="n"/>
    </row>
    <row r="69" hidden="1" outlineLevel="1">
      <c r="B69" t="inlineStr">
        <is>
          <t>FY18</t>
        </is>
      </c>
      <c r="L69" s="64">
        <f>+L$21</f>
        <v/>
      </c>
      <c r="M69" s="64">
        <f>+L69</f>
        <v/>
      </c>
      <c r="N69" s="64">
        <f>+M69</f>
        <v/>
      </c>
      <c r="O69" s="64">
        <f>+N69</f>
        <v/>
      </c>
      <c r="P69" s="64">
        <f>+O69</f>
        <v/>
      </c>
      <c r="Q69" s="64">
        <f>+P69</f>
        <v/>
      </c>
      <c r="R69" s="64">
        <f>+Q69</f>
        <v/>
      </c>
      <c r="S69" s="64">
        <f>+R69</f>
        <v/>
      </c>
      <c r="T69" s="64">
        <f>+S69</f>
        <v/>
      </c>
      <c r="U69" s="64">
        <f>+T69</f>
        <v/>
      </c>
      <c r="V69" s="64">
        <f>+U69</f>
        <v/>
      </c>
      <c r="W69" s="64">
        <f>+V69</f>
        <v/>
      </c>
      <c r="X69" s="64">
        <f>+W69</f>
        <v/>
      </c>
      <c r="Y69" s="64">
        <f>+X69</f>
        <v/>
      </c>
      <c r="Z69" s="64">
        <f>+Y69</f>
        <v/>
      </c>
      <c r="AA69" s="64">
        <f>+Z69</f>
        <v/>
      </c>
      <c r="AB69" s="64">
        <f>+AA69</f>
        <v/>
      </c>
      <c r="AC69" s="64">
        <f>+AB69</f>
        <v/>
      </c>
      <c r="AD69" s="64" t="n"/>
      <c r="AE69" s="64" t="n"/>
      <c r="AF69" s="64" t="n"/>
      <c r="AG69" s="64" t="n"/>
    </row>
    <row r="70" hidden="1" outlineLevel="1">
      <c r="B70" t="inlineStr">
        <is>
          <t>FY19</t>
        </is>
      </c>
      <c r="M70" s="64">
        <f>+M$21</f>
        <v/>
      </c>
      <c r="N70" s="64">
        <f>+M70</f>
        <v/>
      </c>
      <c r="O70" s="64">
        <f>+N70</f>
        <v/>
      </c>
      <c r="P70" s="64">
        <f>+O70</f>
        <v/>
      </c>
      <c r="Q70" s="64">
        <f>+P70</f>
        <v/>
      </c>
      <c r="R70" s="64">
        <f>+Q70</f>
        <v/>
      </c>
      <c r="S70" s="64">
        <f>+R70</f>
        <v/>
      </c>
      <c r="T70" s="64">
        <f>+S70</f>
        <v/>
      </c>
      <c r="U70" s="64">
        <f>+T70</f>
        <v/>
      </c>
      <c r="V70" s="64">
        <f>+U70</f>
        <v/>
      </c>
      <c r="W70" s="64">
        <f>+V70</f>
        <v/>
      </c>
      <c r="X70" s="64">
        <f>+W70</f>
        <v/>
      </c>
      <c r="Y70" s="64">
        <f>+X70</f>
        <v/>
      </c>
      <c r="Z70" s="64">
        <f>+Y70</f>
        <v/>
      </c>
      <c r="AA70" s="64">
        <f>+Z70</f>
        <v/>
      </c>
      <c r="AB70" s="64">
        <f>+AA70</f>
        <v/>
      </c>
      <c r="AC70" s="64">
        <f>+AB70</f>
        <v/>
      </c>
      <c r="AD70" s="64" t="n"/>
      <c r="AE70" s="64" t="n"/>
      <c r="AF70" s="64" t="n"/>
      <c r="AG70" s="64" t="n"/>
      <c r="AH70" s="64" t="n"/>
    </row>
    <row r="71" hidden="1" outlineLevel="1">
      <c r="B71" t="inlineStr">
        <is>
          <t>FY20</t>
        </is>
      </c>
      <c r="N71" s="64">
        <f>+N$21</f>
        <v/>
      </c>
      <c r="O71" s="64">
        <f>+N71</f>
        <v/>
      </c>
      <c r="P71" s="64">
        <f>+O71</f>
        <v/>
      </c>
      <c r="Q71" s="64">
        <f>+P71</f>
        <v/>
      </c>
      <c r="R71" s="64">
        <f>+Q71</f>
        <v/>
      </c>
      <c r="S71" s="64">
        <f>+R71</f>
        <v/>
      </c>
      <c r="T71" s="64">
        <f>+S71</f>
        <v/>
      </c>
      <c r="U71" s="64">
        <f>+T71</f>
        <v/>
      </c>
      <c r="V71" s="64">
        <f>+U71</f>
        <v/>
      </c>
      <c r="W71" s="64">
        <f>+V71</f>
        <v/>
      </c>
      <c r="X71" s="64">
        <f>+W71</f>
        <v/>
      </c>
      <c r="Y71" s="64">
        <f>+X71</f>
        <v/>
      </c>
      <c r="Z71" s="64">
        <f>+Y71</f>
        <v/>
      </c>
      <c r="AA71" s="64">
        <f>+Z71</f>
        <v/>
      </c>
      <c r="AB71" s="64">
        <f>+AA71</f>
        <v/>
      </c>
      <c r="AC71" s="64">
        <f>+AB71</f>
        <v/>
      </c>
      <c r="AD71" s="64" t="n"/>
      <c r="AE71" s="64" t="n"/>
      <c r="AF71" s="64" t="n"/>
      <c r="AG71" s="64" t="n"/>
      <c r="AH71" s="64" t="n"/>
      <c r="AI71" s="64" t="n"/>
    </row>
    <row r="72" hidden="1" outlineLevel="1">
      <c r="B72" t="inlineStr">
        <is>
          <t>FY21</t>
        </is>
      </c>
      <c r="O72" s="64">
        <f>+O$21</f>
        <v/>
      </c>
      <c r="P72" s="64">
        <f>+O72</f>
        <v/>
      </c>
      <c r="Q72" s="64">
        <f>+P72</f>
        <v/>
      </c>
      <c r="R72" s="64">
        <f>+Q72</f>
        <v/>
      </c>
      <c r="S72" s="64">
        <f>+R72</f>
        <v/>
      </c>
      <c r="T72" s="64">
        <f>+S72</f>
        <v/>
      </c>
      <c r="U72" s="64">
        <f>+T72</f>
        <v/>
      </c>
      <c r="V72" s="64">
        <f>+U72</f>
        <v/>
      </c>
      <c r="W72" s="64">
        <f>+V72</f>
        <v/>
      </c>
      <c r="X72" s="64">
        <f>+W72</f>
        <v/>
      </c>
      <c r="Y72" s="64">
        <f>+X72</f>
        <v/>
      </c>
      <c r="Z72" s="64">
        <f>+Y72</f>
        <v/>
      </c>
      <c r="AA72" s="64">
        <f>+Z72</f>
        <v/>
      </c>
      <c r="AB72" s="64">
        <f>+AA72</f>
        <v/>
      </c>
      <c r="AC72" s="64">
        <f>+AB72</f>
        <v/>
      </c>
      <c r="AD72" s="64" t="n"/>
      <c r="AE72" s="64" t="n"/>
      <c r="AF72" s="64" t="n"/>
      <c r="AG72" s="64" t="n"/>
      <c r="AH72" s="64" t="n"/>
      <c r="AI72" s="64" t="n"/>
      <c r="AJ72" s="64" t="n"/>
    </row>
    <row r="73" hidden="1" outlineLevel="1">
      <c r="B73" t="inlineStr">
        <is>
          <t>FY22</t>
        </is>
      </c>
      <c r="P73" s="64">
        <f>+P$21</f>
        <v/>
      </c>
      <c r="Q73" s="64">
        <f>+P73</f>
        <v/>
      </c>
      <c r="R73" s="64">
        <f>+Q73</f>
        <v/>
      </c>
      <c r="S73" s="64">
        <f>+R73</f>
        <v/>
      </c>
      <c r="T73" s="64">
        <f>+S73</f>
        <v/>
      </c>
      <c r="U73" s="64">
        <f>+T73</f>
        <v/>
      </c>
      <c r="V73" s="64">
        <f>+U73</f>
        <v/>
      </c>
      <c r="W73" s="64">
        <f>+V73</f>
        <v/>
      </c>
      <c r="X73" s="64">
        <f>+W73</f>
        <v/>
      </c>
      <c r="Y73" s="64">
        <f>+X73</f>
        <v/>
      </c>
      <c r="Z73" s="64">
        <f>+Y73</f>
        <v/>
      </c>
      <c r="AA73" s="64">
        <f>+Z73</f>
        <v/>
      </c>
      <c r="AB73" s="64">
        <f>+AA73</f>
        <v/>
      </c>
      <c r="AC73" s="64">
        <f>+AB73</f>
        <v/>
      </c>
      <c r="AD73" s="64" t="n"/>
      <c r="AE73" s="64" t="n"/>
      <c r="AF73" s="64" t="n"/>
      <c r="AG73" s="64" t="n"/>
      <c r="AH73" s="64" t="n"/>
      <c r="AI73" s="64" t="n"/>
      <c r="AJ73" s="64" t="n"/>
      <c r="AK73" s="64" t="n"/>
    </row>
    <row r="74" hidden="1" outlineLevel="1">
      <c r="B74" t="inlineStr">
        <is>
          <t>FY23</t>
        </is>
      </c>
      <c r="Q74" s="64">
        <f>+Q$21</f>
        <v/>
      </c>
      <c r="R74" s="64">
        <f>+Q74</f>
        <v/>
      </c>
      <c r="S74" s="64">
        <f>+R74</f>
        <v/>
      </c>
      <c r="T74" s="64">
        <f>+S74</f>
        <v/>
      </c>
      <c r="U74" s="64">
        <f>+T74</f>
        <v/>
      </c>
      <c r="V74" s="64">
        <f>+U74</f>
        <v/>
      </c>
      <c r="W74" s="64">
        <f>+V74</f>
        <v/>
      </c>
      <c r="X74" s="64">
        <f>+W74</f>
        <v/>
      </c>
      <c r="Y74" s="64">
        <f>+X74</f>
        <v/>
      </c>
      <c r="Z74" s="64">
        <f>+Y74</f>
        <v/>
      </c>
      <c r="AA74" s="64">
        <f>+Z74</f>
        <v/>
      </c>
      <c r="AB74" s="64">
        <f>+AA74</f>
        <v/>
      </c>
      <c r="AC74" s="64">
        <f>+AB74</f>
        <v/>
      </c>
      <c r="AD74" s="64" t="n"/>
      <c r="AE74" s="64" t="n"/>
      <c r="AF74" s="64" t="n"/>
      <c r="AG74" s="64" t="n"/>
      <c r="AH74" s="64" t="n"/>
      <c r="AI74" s="64" t="n"/>
      <c r="AJ74" s="64" t="n"/>
      <c r="AK74" s="64" t="n"/>
      <c r="AL74" s="64" t="n"/>
    </row>
    <row r="75" hidden="1" outlineLevel="1">
      <c r="B75" t="inlineStr">
        <is>
          <t>FY24e</t>
        </is>
      </c>
      <c r="R75" s="64">
        <f>+R$21</f>
        <v/>
      </c>
      <c r="S75" s="64">
        <f>+R75</f>
        <v/>
      </c>
      <c r="T75" s="64">
        <f>+S75</f>
        <v/>
      </c>
      <c r="U75" s="64">
        <f>+T75</f>
        <v/>
      </c>
      <c r="V75" s="64">
        <f>+U75</f>
        <v/>
      </c>
      <c r="W75" s="64">
        <f>+V75</f>
        <v/>
      </c>
      <c r="X75" s="64">
        <f>+W75</f>
        <v/>
      </c>
      <c r="Y75" s="64">
        <f>+X75</f>
        <v/>
      </c>
      <c r="Z75" s="64">
        <f>+Y75</f>
        <v/>
      </c>
      <c r="AA75" s="64">
        <f>+Z75</f>
        <v/>
      </c>
      <c r="AB75" s="64">
        <f>+AA75</f>
        <v/>
      </c>
      <c r="AC75" s="64">
        <f>+AB75</f>
        <v/>
      </c>
      <c r="AD75" s="64" t="n"/>
      <c r="AE75" s="64" t="n"/>
      <c r="AF75" s="64" t="n"/>
      <c r="AG75" s="64" t="n"/>
      <c r="AH75" s="64" t="n"/>
      <c r="AI75" s="64" t="n"/>
      <c r="AJ75" s="64" t="n"/>
      <c r="AK75" s="64" t="n"/>
      <c r="AL75" s="64" t="n"/>
      <c r="AM75" s="64" t="n"/>
    </row>
    <row r="76" hidden="1" outlineLevel="1">
      <c r="B76" t="inlineStr">
        <is>
          <t>FY25e</t>
        </is>
      </c>
      <c r="S76" s="64">
        <f>+S$21</f>
        <v/>
      </c>
      <c r="T76" s="64">
        <f>+S76</f>
        <v/>
      </c>
      <c r="U76" s="64">
        <f>+T76</f>
        <v/>
      </c>
      <c r="V76" s="64">
        <f>+U76</f>
        <v/>
      </c>
      <c r="W76" s="64">
        <f>+V76</f>
        <v/>
      </c>
      <c r="X76" s="64">
        <f>+W76</f>
        <v/>
      </c>
      <c r="Y76" s="64">
        <f>+X76</f>
        <v/>
      </c>
      <c r="Z76" s="64">
        <f>+Y76</f>
        <v/>
      </c>
      <c r="AA76" s="64">
        <f>+Z76</f>
        <v/>
      </c>
      <c r="AB76" s="64">
        <f>+AA76</f>
        <v/>
      </c>
      <c r="AC76" s="64">
        <f>+AB76</f>
        <v/>
      </c>
      <c r="AD76" s="64" t="n"/>
      <c r="AE76" s="64" t="n"/>
      <c r="AF76" s="64" t="n"/>
      <c r="AG76" s="64" t="n"/>
      <c r="AH76" s="64" t="n"/>
      <c r="AI76" s="64" t="n"/>
      <c r="AJ76" s="64" t="n"/>
      <c r="AK76" s="64" t="n"/>
      <c r="AL76" s="64" t="n"/>
      <c r="AM76" s="64" t="n"/>
      <c r="AN76" s="64" t="n"/>
    </row>
    <row r="77" hidden="1" outlineLevel="1">
      <c r="B77" t="inlineStr">
        <is>
          <t>FY26e</t>
        </is>
      </c>
      <c r="S77" s="64" t="n"/>
      <c r="T77" s="64">
        <f>+T$21</f>
        <v/>
      </c>
      <c r="U77" s="64">
        <f>+T77</f>
        <v/>
      </c>
      <c r="V77" s="64">
        <f>+U77</f>
        <v/>
      </c>
      <c r="W77" s="64">
        <f>+V77</f>
        <v/>
      </c>
      <c r="X77" s="64">
        <f>+W77</f>
        <v/>
      </c>
      <c r="Y77" s="64">
        <f>+X77</f>
        <v/>
      </c>
      <c r="Z77" s="64">
        <f>+Y77</f>
        <v/>
      </c>
      <c r="AA77" s="64">
        <f>+Z77</f>
        <v/>
      </c>
      <c r="AB77" s="64">
        <f>+AA77</f>
        <v/>
      </c>
      <c r="AC77" s="64">
        <f>+AB77</f>
        <v/>
      </c>
      <c r="AD77" s="64" t="n"/>
      <c r="AE77" s="64" t="n"/>
      <c r="AF77" s="64" t="n"/>
      <c r="AG77" s="64" t="n"/>
      <c r="AH77" s="64" t="n"/>
      <c r="AI77" s="64" t="n"/>
      <c r="AJ77" s="64" t="n"/>
      <c r="AK77" s="64" t="n"/>
      <c r="AL77" s="64" t="n"/>
      <c r="AM77" s="64" t="n"/>
      <c r="AN77" s="64" t="n"/>
    </row>
    <row r="78" hidden="1" outlineLevel="1">
      <c r="B78" t="inlineStr">
        <is>
          <t>FY27e</t>
        </is>
      </c>
      <c r="S78" s="64" t="n"/>
      <c r="T78" s="64" t="n"/>
      <c r="U78" s="64">
        <f>+U$21</f>
        <v/>
      </c>
      <c r="V78" s="64">
        <f>+U78</f>
        <v/>
      </c>
      <c r="W78" s="64">
        <f>+V78</f>
        <v/>
      </c>
      <c r="X78" s="64">
        <f>+W78</f>
        <v/>
      </c>
      <c r="Y78" s="64">
        <f>+X78</f>
        <v/>
      </c>
      <c r="Z78" s="64">
        <f>+Y78</f>
        <v/>
      </c>
      <c r="AA78" s="64">
        <f>+Z78</f>
        <v/>
      </c>
      <c r="AB78" s="64">
        <f>+AA78</f>
        <v/>
      </c>
      <c r="AC78" s="64">
        <f>+AB78</f>
        <v/>
      </c>
      <c r="AD78" s="64" t="n"/>
      <c r="AE78" s="64" t="n"/>
      <c r="AF78" s="64" t="n"/>
      <c r="AG78" s="64" t="n"/>
      <c r="AH78" s="64" t="n"/>
      <c r="AI78" s="64" t="n"/>
      <c r="AJ78" s="64" t="n"/>
      <c r="AK78" s="64" t="n"/>
      <c r="AL78" s="64" t="n"/>
      <c r="AM78" s="64" t="n"/>
      <c r="AN78" s="64" t="n"/>
    </row>
    <row r="79" hidden="1" outlineLevel="1">
      <c r="B79" t="inlineStr">
        <is>
          <t>FY28e</t>
        </is>
      </c>
      <c r="S79" s="64" t="n"/>
      <c r="T79" s="64" t="n"/>
      <c r="U79" s="64" t="n"/>
      <c r="V79" s="64">
        <f>+V$21</f>
        <v/>
      </c>
      <c r="W79" s="64">
        <f>+V79</f>
        <v/>
      </c>
      <c r="X79" s="64">
        <f>+W79</f>
        <v/>
      </c>
      <c r="Y79" s="64">
        <f>+X79</f>
        <v/>
      </c>
      <c r="Z79" s="64">
        <f>+Y79</f>
        <v/>
      </c>
      <c r="AA79" s="64">
        <f>+Z79</f>
        <v/>
      </c>
      <c r="AB79" s="64">
        <f>+AA79</f>
        <v/>
      </c>
      <c r="AC79" s="64">
        <f>+AB79</f>
        <v/>
      </c>
      <c r="AD79" s="64" t="n"/>
      <c r="AE79" s="64" t="n"/>
      <c r="AF79" s="64" t="n"/>
      <c r="AG79" s="64" t="n"/>
      <c r="AH79" s="64" t="n"/>
      <c r="AI79" s="64" t="n"/>
      <c r="AJ79" s="64" t="n"/>
      <c r="AK79" s="64" t="n"/>
      <c r="AL79" s="64" t="n"/>
      <c r="AM79" s="64" t="n"/>
      <c r="AN79" s="64" t="n"/>
    </row>
    <row r="80" hidden="1" outlineLevel="1">
      <c r="B80" t="inlineStr">
        <is>
          <t>FY29e</t>
        </is>
      </c>
      <c r="S80" s="64" t="n"/>
      <c r="T80" s="64" t="n"/>
      <c r="U80" s="64" t="n"/>
      <c r="V80" s="64" t="n"/>
      <c r="W80" s="64">
        <f>+W$21</f>
        <v/>
      </c>
      <c r="X80" s="64">
        <f>+W80</f>
        <v/>
      </c>
      <c r="Y80" s="64">
        <f>+X80</f>
        <v/>
      </c>
      <c r="Z80" s="64">
        <f>+Y80</f>
        <v/>
      </c>
      <c r="AA80" s="64">
        <f>+Z80</f>
        <v/>
      </c>
      <c r="AB80" s="64">
        <f>+AA80</f>
        <v/>
      </c>
      <c r="AC80" s="64">
        <f>+AB80</f>
        <v/>
      </c>
      <c r="AD80" s="64" t="n"/>
      <c r="AE80" s="64" t="n"/>
      <c r="AF80" s="64" t="n"/>
      <c r="AG80" s="64" t="n"/>
      <c r="AH80" s="64" t="n"/>
      <c r="AI80" s="64" t="n"/>
      <c r="AJ80" s="64" t="n"/>
      <c r="AK80" s="64" t="n"/>
      <c r="AL80" s="64" t="n"/>
      <c r="AM80" s="64" t="n"/>
      <c r="AN80" s="64" t="n"/>
    </row>
    <row r="81" hidden="1" outlineLevel="1">
      <c r="B81" t="inlineStr">
        <is>
          <t>FY30e</t>
        </is>
      </c>
      <c r="S81" s="64" t="n"/>
      <c r="T81" s="64" t="n"/>
      <c r="U81" s="64" t="n"/>
      <c r="V81" s="64" t="n"/>
      <c r="W81" s="64" t="n"/>
      <c r="X81" s="64">
        <f>+X$21</f>
        <v/>
      </c>
      <c r="Y81" s="64">
        <f>+X81</f>
        <v/>
      </c>
      <c r="Z81" s="64">
        <f>+Y81</f>
        <v/>
      </c>
      <c r="AA81" s="64">
        <f>+Z81</f>
        <v/>
      </c>
      <c r="AB81" s="64">
        <f>+AA81</f>
        <v/>
      </c>
      <c r="AC81" s="64">
        <f>+AB81</f>
        <v/>
      </c>
      <c r="AD81" s="64" t="n"/>
      <c r="AE81" s="64" t="n"/>
      <c r="AF81" s="64" t="n"/>
      <c r="AG81" s="64" t="n"/>
      <c r="AH81" s="64" t="n"/>
      <c r="AI81" s="64" t="n"/>
      <c r="AJ81" s="64" t="n"/>
      <c r="AK81" s="64" t="n"/>
      <c r="AL81" s="64" t="n"/>
      <c r="AM81" s="64" t="n"/>
      <c r="AN81" s="64" t="n"/>
    </row>
    <row r="82" hidden="1" outlineLevel="1">
      <c r="B82" t="inlineStr">
        <is>
          <t>FY31e</t>
        </is>
      </c>
      <c r="S82" s="64" t="n"/>
      <c r="T82" s="64" t="n"/>
      <c r="U82" s="64" t="n"/>
      <c r="V82" s="64" t="n"/>
      <c r="W82" s="64" t="n"/>
      <c r="X82" s="64" t="n"/>
      <c r="Y82" s="64">
        <f>+Y$21</f>
        <v/>
      </c>
      <c r="Z82" s="64">
        <f>+Y82</f>
        <v/>
      </c>
      <c r="AA82" s="64">
        <f>+Z82</f>
        <v/>
      </c>
      <c r="AB82" s="64">
        <f>+AA82</f>
        <v/>
      </c>
      <c r="AC82" s="64">
        <f>+AB82</f>
        <v/>
      </c>
      <c r="AD82" s="64" t="n"/>
      <c r="AE82" s="64" t="n"/>
      <c r="AF82" s="64" t="n"/>
      <c r="AG82" s="64" t="n"/>
      <c r="AH82" s="64" t="n"/>
      <c r="AI82" s="64" t="n"/>
      <c r="AJ82" s="64" t="n"/>
      <c r="AK82" s="64" t="n"/>
      <c r="AL82" s="64" t="n"/>
      <c r="AM82" s="64" t="n"/>
      <c r="AN82" s="64" t="n"/>
    </row>
    <row r="83" hidden="1" outlineLevel="1">
      <c r="B83" t="inlineStr">
        <is>
          <t>FY32e</t>
        </is>
      </c>
      <c r="S83" s="64" t="n"/>
      <c r="T83" s="64" t="n"/>
      <c r="U83" s="64" t="n"/>
      <c r="V83" s="64" t="n"/>
      <c r="W83" s="64" t="n"/>
      <c r="X83" s="64" t="n"/>
      <c r="Y83" s="64" t="n"/>
      <c r="Z83" s="64">
        <f>+Z$21</f>
        <v/>
      </c>
      <c r="AA83" s="64">
        <f>+Z83</f>
        <v/>
      </c>
      <c r="AB83" s="64">
        <f>+AA83</f>
        <v/>
      </c>
      <c r="AC83" s="64">
        <f>+AB83</f>
        <v/>
      </c>
      <c r="AD83" s="64" t="n"/>
      <c r="AE83" s="64" t="n"/>
      <c r="AF83" s="64" t="n"/>
      <c r="AG83" s="64" t="n"/>
      <c r="AH83" s="64" t="n"/>
      <c r="AI83" s="64" t="n"/>
      <c r="AJ83" s="64" t="n"/>
      <c r="AK83" s="64" t="n"/>
      <c r="AL83" s="64" t="n"/>
      <c r="AM83" s="64" t="n"/>
      <c r="AN83" s="64" t="n"/>
    </row>
    <row r="84" hidden="1" outlineLevel="1">
      <c r="B84" t="inlineStr">
        <is>
          <t>FY33e</t>
        </is>
      </c>
      <c r="S84" s="64" t="n"/>
      <c r="T84" s="64" t="n"/>
      <c r="U84" s="64" t="n"/>
      <c r="V84" s="64" t="n"/>
      <c r="W84" s="64" t="n"/>
      <c r="X84" s="64" t="n"/>
      <c r="Y84" s="64" t="n"/>
      <c r="Z84" s="64" t="n"/>
      <c r="AA84" s="64">
        <f>+AA$21</f>
        <v/>
      </c>
      <c r="AB84" s="64">
        <f>+AA84</f>
        <v/>
      </c>
      <c r="AC84" s="64">
        <f>+AB84</f>
        <v/>
      </c>
      <c r="AD84" s="64" t="n"/>
      <c r="AE84" s="64" t="n"/>
      <c r="AF84" s="64" t="n"/>
      <c r="AG84" s="64" t="n"/>
      <c r="AH84" s="64" t="n"/>
      <c r="AI84" s="64" t="n"/>
      <c r="AJ84" s="64" t="n"/>
      <c r="AK84" s="64" t="n"/>
      <c r="AL84" s="64" t="n"/>
      <c r="AM84" s="64" t="n"/>
      <c r="AN84" s="64" t="n"/>
    </row>
    <row r="85" hidden="1" outlineLevel="1">
      <c r="B85" t="inlineStr">
        <is>
          <t>FY34e</t>
        </is>
      </c>
      <c r="S85" s="64" t="n"/>
      <c r="T85" s="64" t="n"/>
      <c r="U85" s="64" t="n"/>
      <c r="V85" s="64" t="n"/>
      <c r="W85" s="64" t="n"/>
      <c r="X85" s="64" t="n"/>
      <c r="Y85" s="64" t="n"/>
      <c r="Z85" s="64" t="n"/>
      <c r="AA85" s="64" t="n"/>
      <c r="AB85" s="64">
        <f>+AB$21</f>
        <v/>
      </c>
      <c r="AC85" s="64">
        <f>+AB85</f>
        <v/>
      </c>
      <c r="AD85" s="64" t="n"/>
      <c r="AE85" s="64" t="n"/>
      <c r="AF85" s="64" t="n"/>
      <c r="AG85" s="64" t="n"/>
      <c r="AH85" s="64" t="n"/>
      <c r="AI85" s="64" t="n"/>
      <c r="AJ85" s="64" t="n"/>
      <c r="AK85" s="64" t="n"/>
      <c r="AL85" s="64" t="n"/>
      <c r="AM85" s="64" t="n"/>
      <c r="AN85" s="64" t="n"/>
    </row>
    <row r="86" hidden="1" outlineLevel="1">
      <c r="B86" t="inlineStr">
        <is>
          <t>FY35e</t>
        </is>
      </c>
      <c r="S86" s="64" t="n"/>
      <c r="T86" s="64" t="n"/>
      <c r="U86" s="64" t="n"/>
      <c r="V86" s="64" t="n"/>
      <c r="W86" s="64" t="n"/>
      <c r="X86" s="64" t="n"/>
      <c r="Y86" s="64" t="n"/>
      <c r="Z86" s="64" t="n"/>
      <c r="AA86" s="64" t="n"/>
      <c r="AB86" s="64" t="n"/>
      <c r="AC86" s="64">
        <f>+AC$21</f>
        <v/>
      </c>
      <c r="AD86" s="64" t="n"/>
      <c r="AE86" s="64" t="n"/>
      <c r="AF86" s="64" t="n"/>
      <c r="AG86" s="64" t="n"/>
      <c r="AH86" s="64" t="n"/>
      <c r="AI86" s="64" t="n"/>
      <c r="AJ86" s="64" t="n"/>
      <c r="AK86" s="64" t="n"/>
      <c r="AL86" s="64" t="n"/>
      <c r="AM86" s="64" t="n"/>
      <c r="AN86" s="64" t="n"/>
    </row>
    <row r="87" hidden="1" outlineLevel="1"/>
    <row r="88" hidden="1" outlineLevel="1">
      <c r="B88" s="54" t="inlineStr">
        <is>
          <t>Accumulated Depreciation, EOP</t>
        </is>
      </c>
    </row>
    <row r="89" hidden="1" outlineLevel="1">
      <c r="B89" t="inlineStr">
        <is>
          <t>FY11</t>
        </is>
      </c>
      <c r="E89" s="64">
        <f>+SUM($D24:E24)</f>
        <v/>
      </c>
      <c r="F89" s="64">
        <f>+SUM($D24:F24)</f>
        <v/>
      </c>
      <c r="G89" s="64">
        <f>+SUM($D24:G24)</f>
        <v/>
      </c>
      <c r="H89" s="64">
        <f>+SUM($D24:H24)</f>
        <v/>
      </c>
      <c r="I89" s="64">
        <f>+SUM($D24:I24)</f>
        <v/>
      </c>
      <c r="J89" s="64">
        <f>+SUM($D24:J24)</f>
        <v/>
      </c>
      <c r="K89" s="64">
        <f>+SUM($D24:K24)</f>
        <v/>
      </c>
      <c r="L89" s="64">
        <f>+SUM($D24:L24)</f>
        <v/>
      </c>
      <c r="M89" s="64">
        <f>+SUM($D24:M24)</f>
        <v/>
      </c>
      <c r="N89" s="64">
        <f>+SUM($D24:N24)</f>
        <v/>
      </c>
      <c r="O89" s="64">
        <f>+SUM($D24:O24)</f>
        <v/>
      </c>
      <c r="P89" s="64">
        <f>+SUM($D24:P24)</f>
        <v/>
      </c>
      <c r="Q89" s="64">
        <f>+SUM($D24:Q24)</f>
        <v/>
      </c>
      <c r="R89" s="64">
        <f>+SUM($D24:R24)</f>
        <v/>
      </c>
      <c r="S89" s="64">
        <f>+SUM($D24:S24)</f>
        <v/>
      </c>
      <c r="T89" s="64">
        <f>+SUM($D24:T24)</f>
        <v/>
      </c>
      <c r="U89" s="64">
        <f>+SUM($D24:U24)</f>
        <v/>
      </c>
      <c r="V89" s="64">
        <f>+SUM($D24:V24)</f>
        <v/>
      </c>
      <c r="W89" s="64">
        <f>+SUM($D24:W24)</f>
        <v/>
      </c>
      <c r="X89" s="64">
        <f>+SUM($D24:X24)</f>
        <v/>
      </c>
      <c r="Y89" s="64">
        <f>+SUM($D24:Y24)</f>
        <v/>
      </c>
      <c r="Z89" s="64">
        <f>+SUM($D24:Z24)</f>
        <v/>
      </c>
      <c r="AA89" s="64">
        <f>+SUM($D24:AA24)</f>
        <v/>
      </c>
      <c r="AB89" s="64">
        <f>+SUM($D24:AB24)</f>
        <v/>
      </c>
      <c r="AC89" s="64">
        <f>+SUM($D24:AC24)</f>
        <v/>
      </c>
    </row>
    <row r="90" hidden="1" outlineLevel="1">
      <c r="B90" t="inlineStr">
        <is>
          <t>FY12</t>
        </is>
      </c>
      <c r="F90" s="64">
        <f>+SUM($D25:F25)</f>
        <v/>
      </c>
      <c r="G90" s="64">
        <f>+SUM($D25:G25)</f>
        <v/>
      </c>
      <c r="H90" s="64">
        <f>+SUM($D25:H25)</f>
        <v/>
      </c>
      <c r="I90" s="64">
        <f>+SUM($D25:I25)</f>
        <v/>
      </c>
      <c r="J90" s="64">
        <f>+SUM($D25:J25)</f>
        <v/>
      </c>
      <c r="K90" s="64">
        <f>+SUM($D25:K25)</f>
        <v/>
      </c>
      <c r="L90" s="64">
        <f>+SUM($D25:L25)</f>
        <v/>
      </c>
      <c r="M90" s="64">
        <f>+SUM($D25:M25)</f>
        <v/>
      </c>
      <c r="N90" s="64">
        <f>+SUM($D25:N25)</f>
        <v/>
      </c>
      <c r="O90" s="64">
        <f>+SUM($D25:O25)</f>
        <v/>
      </c>
      <c r="P90" s="64">
        <f>+SUM($D25:P25)</f>
        <v/>
      </c>
      <c r="Q90" s="64">
        <f>+SUM($D25:Q25)</f>
        <v/>
      </c>
      <c r="R90" s="64">
        <f>+SUM($D25:R25)</f>
        <v/>
      </c>
      <c r="S90" s="64">
        <f>+SUM($D25:S25)</f>
        <v/>
      </c>
      <c r="T90" s="64">
        <f>+SUM($D25:T25)</f>
        <v/>
      </c>
      <c r="U90" s="64">
        <f>+SUM($D25:U25)</f>
        <v/>
      </c>
      <c r="V90" s="64">
        <f>+SUM($D25:V25)</f>
        <v/>
      </c>
      <c r="W90" s="64">
        <f>+SUM($D25:W25)</f>
        <v/>
      </c>
      <c r="X90" s="64">
        <f>+SUM($D25:X25)</f>
        <v/>
      </c>
      <c r="Y90" s="64">
        <f>+SUM($D25:Y25)</f>
        <v/>
      </c>
      <c r="Z90" s="64">
        <f>+SUM($D25:Z25)</f>
        <v/>
      </c>
      <c r="AA90" s="64">
        <f>+SUM($D25:AA25)</f>
        <v/>
      </c>
      <c r="AB90" s="64">
        <f>+SUM($D25:AB25)</f>
        <v/>
      </c>
      <c r="AC90" s="64">
        <f>+SUM($D25:AC25)</f>
        <v/>
      </c>
    </row>
    <row r="91" hidden="1" outlineLevel="1">
      <c r="B91" t="inlineStr">
        <is>
          <t>FY13</t>
        </is>
      </c>
      <c r="G91" s="64">
        <f>+SUM($D26:G26)</f>
        <v/>
      </c>
      <c r="H91" s="64">
        <f>+SUM($D26:H26)</f>
        <v/>
      </c>
      <c r="I91" s="64">
        <f>+SUM($D26:I26)</f>
        <v/>
      </c>
      <c r="J91" s="64">
        <f>+SUM($D26:J26)</f>
        <v/>
      </c>
      <c r="K91" s="64">
        <f>+SUM($D26:K26)</f>
        <v/>
      </c>
      <c r="L91" s="64">
        <f>+SUM($D26:L26)</f>
        <v/>
      </c>
      <c r="M91" s="64">
        <f>+SUM($D26:M26)</f>
        <v/>
      </c>
      <c r="N91" s="64">
        <f>+SUM($D26:N26)</f>
        <v/>
      </c>
      <c r="O91" s="64">
        <f>+SUM($D26:O26)</f>
        <v/>
      </c>
      <c r="P91" s="64">
        <f>+SUM($D26:P26)</f>
        <v/>
      </c>
      <c r="Q91" s="64">
        <f>+SUM($D26:Q26)</f>
        <v/>
      </c>
      <c r="R91" s="64">
        <f>+SUM($D26:R26)</f>
        <v/>
      </c>
      <c r="S91" s="64">
        <f>+SUM($D26:S26)</f>
        <v/>
      </c>
      <c r="T91" s="64">
        <f>+SUM($D26:T26)</f>
        <v/>
      </c>
      <c r="U91" s="64">
        <f>+SUM($D26:U26)</f>
        <v/>
      </c>
      <c r="V91" s="64">
        <f>+SUM($D26:V26)</f>
        <v/>
      </c>
      <c r="W91" s="64">
        <f>+SUM($D26:W26)</f>
        <v/>
      </c>
      <c r="X91" s="64">
        <f>+SUM($D26:X26)</f>
        <v/>
      </c>
      <c r="Y91" s="64">
        <f>+SUM($D26:Y26)</f>
        <v/>
      </c>
      <c r="Z91" s="64">
        <f>+SUM($D26:Z26)</f>
        <v/>
      </c>
      <c r="AA91" s="64">
        <f>+SUM($D26:AA26)</f>
        <v/>
      </c>
      <c r="AB91" s="64">
        <f>+SUM($D26:AB26)</f>
        <v/>
      </c>
      <c r="AC91" s="64">
        <f>+SUM($D26:AC26)</f>
        <v/>
      </c>
    </row>
    <row r="92" hidden="1" outlineLevel="1">
      <c r="B92" t="inlineStr">
        <is>
          <t>FY14</t>
        </is>
      </c>
      <c r="H92" s="64">
        <f>+SUM($D27:H27)</f>
        <v/>
      </c>
      <c r="I92" s="64">
        <f>+SUM($D27:I27)</f>
        <v/>
      </c>
      <c r="J92" s="64">
        <f>+SUM($D27:J27)</f>
        <v/>
      </c>
      <c r="K92" s="64">
        <f>+SUM($D27:K27)</f>
        <v/>
      </c>
      <c r="L92" s="64">
        <f>+SUM($D27:L27)</f>
        <v/>
      </c>
      <c r="M92" s="64">
        <f>+SUM($D27:M27)</f>
        <v/>
      </c>
      <c r="N92" s="64">
        <f>+SUM($D27:N27)</f>
        <v/>
      </c>
      <c r="O92" s="64">
        <f>+SUM($D27:O27)</f>
        <v/>
      </c>
      <c r="P92" s="64">
        <f>+SUM($D27:P27)</f>
        <v/>
      </c>
      <c r="Q92" s="64">
        <f>+SUM($D27:Q27)</f>
        <v/>
      </c>
      <c r="R92" s="64">
        <f>+SUM($D27:R27)</f>
        <v/>
      </c>
      <c r="S92" s="64">
        <f>+SUM($D27:S27)</f>
        <v/>
      </c>
      <c r="T92" s="64">
        <f>+SUM($D27:T27)</f>
        <v/>
      </c>
      <c r="U92" s="64">
        <f>+SUM($D27:U27)</f>
        <v/>
      </c>
      <c r="V92" s="64">
        <f>+SUM($D27:V27)</f>
        <v/>
      </c>
      <c r="W92" s="64">
        <f>+SUM($D27:W27)</f>
        <v/>
      </c>
      <c r="X92" s="64">
        <f>+SUM($D27:X27)</f>
        <v/>
      </c>
      <c r="Y92" s="64">
        <f>+SUM($D27:Y27)</f>
        <v/>
      </c>
      <c r="Z92" s="64">
        <f>+SUM($D27:Z27)</f>
        <v/>
      </c>
      <c r="AA92" s="64">
        <f>+SUM($D27:AA27)</f>
        <v/>
      </c>
      <c r="AB92" s="64">
        <f>+SUM($D27:AB27)</f>
        <v/>
      </c>
      <c r="AC92" s="64">
        <f>+SUM($D27:AC27)</f>
        <v/>
      </c>
    </row>
    <row r="93" hidden="1" outlineLevel="1">
      <c r="B93" t="inlineStr">
        <is>
          <t>FY15</t>
        </is>
      </c>
      <c r="I93" s="64">
        <f>+SUM($D28:I28)</f>
        <v/>
      </c>
      <c r="J93" s="64">
        <f>+SUM($D28:J28)</f>
        <v/>
      </c>
      <c r="K93" s="64">
        <f>+SUM($D28:K28)</f>
        <v/>
      </c>
      <c r="L93" s="64">
        <f>+SUM($D28:L28)</f>
        <v/>
      </c>
      <c r="M93" s="64">
        <f>+SUM($D28:M28)</f>
        <v/>
      </c>
      <c r="N93" s="64">
        <f>+SUM($D28:N28)</f>
        <v/>
      </c>
      <c r="O93" s="64">
        <f>+SUM($D28:O28)</f>
        <v/>
      </c>
      <c r="P93" s="64">
        <f>+SUM($D28:P28)</f>
        <v/>
      </c>
      <c r="Q93" s="64">
        <f>+SUM($D28:Q28)</f>
        <v/>
      </c>
      <c r="R93" s="64">
        <f>+SUM($D28:R28)</f>
        <v/>
      </c>
      <c r="S93" s="64">
        <f>+SUM($D28:S28)</f>
        <v/>
      </c>
      <c r="T93" s="64">
        <f>+SUM($D28:T28)</f>
        <v/>
      </c>
      <c r="U93" s="64">
        <f>+SUM($D28:U28)</f>
        <v/>
      </c>
      <c r="V93" s="64">
        <f>+SUM($D28:V28)</f>
        <v/>
      </c>
      <c r="W93" s="64">
        <f>+SUM($D28:W28)</f>
        <v/>
      </c>
      <c r="X93" s="64">
        <f>+SUM($D28:X28)</f>
        <v/>
      </c>
      <c r="Y93" s="64">
        <f>+SUM($D28:Y28)</f>
        <v/>
      </c>
      <c r="Z93" s="64">
        <f>+SUM($D28:Z28)</f>
        <v/>
      </c>
      <c r="AA93" s="64">
        <f>+SUM($D28:AA28)</f>
        <v/>
      </c>
      <c r="AB93" s="64">
        <f>+SUM($D28:AB28)</f>
        <v/>
      </c>
      <c r="AC93" s="64">
        <f>+SUM($D28:AC28)</f>
        <v/>
      </c>
      <c r="AD93" s="64" t="n"/>
    </row>
    <row r="94" hidden="1" outlineLevel="1">
      <c r="B94" t="inlineStr">
        <is>
          <t>FY16</t>
        </is>
      </c>
      <c r="J94" s="64">
        <f>+SUM($D29:J29)</f>
        <v/>
      </c>
      <c r="K94" s="64">
        <f>+SUM($D29:K29)</f>
        <v/>
      </c>
      <c r="L94" s="64">
        <f>+SUM($D29:L29)</f>
        <v/>
      </c>
      <c r="M94" s="64">
        <f>+SUM($D29:M29)</f>
        <v/>
      </c>
      <c r="N94" s="64">
        <f>+SUM($D29:N29)</f>
        <v/>
      </c>
      <c r="O94" s="64">
        <f>+SUM($D29:O29)</f>
        <v/>
      </c>
      <c r="P94" s="64">
        <f>+SUM($D29:P29)</f>
        <v/>
      </c>
      <c r="Q94" s="64">
        <f>+SUM($D29:Q29)</f>
        <v/>
      </c>
      <c r="R94" s="64">
        <f>+SUM($D29:R29)</f>
        <v/>
      </c>
      <c r="S94" s="64">
        <f>+SUM($D29:S29)</f>
        <v/>
      </c>
      <c r="T94" s="64">
        <f>+SUM($D29:T29)</f>
        <v/>
      </c>
      <c r="U94" s="64">
        <f>+SUM($D29:U29)</f>
        <v/>
      </c>
      <c r="V94" s="64">
        <f>+SUM($D29:V29)</f>
        <v/>
      </c>
      <c r="W94" s="64">
        <f>+SUM($D29:W29)</f>
        <v/>
      </c>
      <c r="X94" s="64">
        <f>+SUM($D29:X29)</f>
        <v/>
      </c>
      <c r="Y94" s="64">
        <f>+SUM($D29:Y29)</f>
        <v/>
      </c>
      <c r="Z94" s="64">
        <f>+SUM($D29:Z29)</f>
        <v/>
      </c>
      <c r="AA94" s="64">
        <f>+SUM($D29:AA29)</f>
        <v/>
      </c>
      <c r="AB94" s="64">
        <f>+SUM($D29:AB29)</f>
        <v/>
      </c>
      <c r="AC94" s="64">
        <f>+SUM($D29:AC29)</f>
        <v/>
      </c>
      <c r="AD94" s="64" t="n"/>
      <c r="AE94" s="64" t="n"/>
    </row>
    <row r="95" hidden="1" outlineLevel="1">
      <c r="B95" t="inlineStr">
        <is>
          <t>FY17</t>
        </is>
      </c>
      <c r="K95" s="64">
        <f>+SUM($D30:K30)</f>
        <v/>
      </c>
      <c r="L95" s="64">
        <f>+SUM($D30:L30)</f>
        <v/>
      </c>
      <c r="M95" s="64">
        <f>+SUM($D30:M30)</f>
        <v/>
      </c>
      <c r="N95" s="64">
        <f>+SUM($D30:N30)</f>
        <v/>
      </c>
      <c r="O95" s="64">
        <f>+SUM($D30:O30)</f>
        <v/>
      </c>
      <c r="P95" s="64">
        <f>+SUM($D30:P30)</f>
        <v/>
      </c>
      <c r="Q95" s="64">
        <f>+SUM($D30:Q30)</f>
        <v/>
      </c>
      <c r="R95" s="64">
        <f>+SUM($D30:R30)</f>
        <v/>
      </c>
      <c r="S95" s="64">
        <f>+SUM($D30:S30)</f>
        <v/>
      </c>
      <c r="T95" s="64">
        <f>+SUM($D30:T30)</f>
        <v/>
      </c>
      <c r="U95" s="64">
        <f>+SUM($D30:U30)</f>
        <v/>
      </c>
      <c r="V95" s="64">
        <f>+SUM($D30:V30)</f>
        <v/>
      </c>
      <c r="W95" s="64">
        <f>+SUM($D30:W30)</f>
        <v/>
      </c>
      <c r="X95" s="64">
        <f>+SUM($D30:X30)</f>
        <v/>
      </c>
      <c r="Y95" s="64">
        <f>+SUM($D30:Y30)</f>
        <v/>
      </c>
      <c r="Z95" s="64">
        <f>+SUM($D30:Z30)</f>
        <v/>
      </c>
      <c r="AA95" s="64">
        <f>+SUM($D30:AA30)</f>
        <v/>
      </c>
      <c r="AB95" s="64">
        <f>+SUM($D30:AB30)</f>
        <v/>
      </c>
      <c r="AC95" s="64">
        <f>+SUM($D30:AC30)</f>
        <v/>
      </c>
      <c r="AD95" s="64" t="n"/>
      <c r="AE95" s="64" t="n"/>
      <c r="AF95" s="64" t="n"/>
    </row>
    <row r="96" hidden="1" outlineLevel="1">
      <c r="B96" t="inlineStr">
        <is>
          <t>FY18</t>
        </is>
      </c>
      <c r="L96" s="64">
        <f>+SUM($D31:L31)</f>
        <v/>
      </c>
      <c r="M96" s="64">
        <f>+SUM($D31:M31)</f>
        <v/>
      </c>
      <c r="N96" s="64">
        <f>+SUM($D31:N31)</f>
        <v/>
      </c>
      <c r="O96" s="64">
        <f>+SUM($D31:O31)</f>
        <v/>
      </c>
      <c r="P96" s="64">
        <f>+SUM($D31:P31)</f>
        <v/>
      </c>
      <c r="Q96" s="64">
        <f>+SUM($D31:Q31)</f>
        <v/>
      </c>
      <c r="R96" s="64">
        <f>+SUM($D31:R31)</f>
        <v/>
      </c>
      <c r="S96" s="64">
        <f>+SUM($D31:S31)</f>
        <v/>
      </c>
      <c r="T96" s="64">
        <f>+SUM($D31:T31)</f>
        <v/>
      </c>
      <c r="U96" s="64">
        <f>+SUM($D31:U31)</f>
        <v/>
      </c>
      <c r="V96" s="64">
        <f>+SUM($D31:V31)</f>
        <v/>
      </c>
      <c r="W96" s="64">
        <f>+SUM($D31:W31)</f>
        <v/>
      </c>
      <c r="X96" s="64">
        <f>+SUM($D31:X31)</f>
        <v/>
      </c>
      <c r="Y96" s="64">
        <f>+SUM($D31:Y31)</f>
        <v/>
      </c>
      <c r="Z96" s="64">
        <f>+SUM($D31:Z31)</f>
        <v/>
      </c>
      <c r="AA96" s="64">
        <f>+SUM($D31:AA31)</f>
        <v/>
      </c>
      <c r="AB96" s="64">
        <f>+SUM($D31:AB31)</f>
        <v/>
      </c>
      <c r="AC96" s="64">
        <f>+SUM($D31:AC31)</f>
        <v/>
      </c>
      <c r="AD96" s="64" t="n"/>
      <c r="AE96" s="64" t="n"/>
      <c r="AF96" s="64" t="n"/>
      <c r="AG96" s="64" t="n"/>
    </row>
    <row r="97" hidden="1" outlineLevel="1">
      <c r="B97" t="inlineStr">
        <is>
          <t>FY19</t>
        </is>
      </c>
      <c r="M97" s="64">
        <f>+SUM($D32:M32)</f>
        <v/>
      </c>
      <c r="N97" s="64">
        <f>+SUM($D32:N32)</f>
        <v/>
      </c>
      <c r="O97" s="64">
        <f>+SUM($D32:O32)</f>
        <v/>
      </c>
      <c r="P97" s="64">
        <f>+SUM($D32:P32)</f>
        <v/>
      </c>
      <c r="Q97" s="64">
        <f>+SUM($D32:Q32)</f>
        <v/>
      </c>
      <c r="R97" s="64">
        <f>+SUM($D32:R32)</f>
        <v/>
      </c>
      <c r="S97" s="64">
        <f>+SUM($D32:S32)</f>
        <v/>
      </c>
      <c r="T97" s="64">
        <f>+SUM($D32:T32)</f>
        <v/>
      </c>
      <c r="U97" s="64">
        <f>+SUM($D32:U32)</f>
        <v/>
      </c>
      <c r="V97" s="64">
        <f>+SUM($D32:V32)</f>
        <v/>
      </c>
      <c r="W97" s="64">
        <f>+SUM($D32:W32)</f>
        <v/>
      </c>
      <c r="X97" s="64">
        <f>+SUM($D32:X32)</f>
        <v/>
      </c>
      <c r="Y97" s="64">
        <f>+SUM($D32:Y32)</f>
        <v/>
      </c>
      <c r="Z97" s="64">
        <f>+SUM($D32:Z32)</f>
        <v/>
      </c>
      <c r="AA97" s="64">
        <f>+SUM($D32:AA32)</f>
        <v/>
      </c>
      <c r="AB97" s="64">
        <f>+SUM($D32:AB32)</f>
        <v/>
      </c>
      <c r="AC97" s="64">
        <f>+SUM($D32:AC32)</f>
        <v/>
      </c>
      <c r="AD97" s="64" t="n"/>
      <c r="AE97" s="64" t="n"/>
      <c r="AF97" s="64" t="n"/>
      <c r="AG97" s="64" t="n"/>
      <c r="AH97" s="64" t="n"/>
    </row>
    <row r="98" hidden="1" outlineLevel="1">
      <c r="B98" t="inlineStr">
        <is>
          <t>FY20</t>
        </is>
      </c>
      <c r="N98" s="64">
        <f>+SUM($D33:N33)</f>
        <v/>
      </c>
      <c r="O98" s="64">
        <f>+SUM($D33:O33)</f>
        <v/>
      </c>
      <c r="P98" s="64">
        <f>+SUM($D33:P33)</f>
        <v/>
      </c>
      <c r="Q98" s="64">
        <f>+SUM($D33:Q33)</f>
        <v/>
      </c>
      <c r="R98" s="64">
        <f>+SUM($D33:R33)</f>
        <v/>
      </c>
      <c r="S98" s="64">
        <f>+SUM($D33:S33)</f>
        <v/>
      </c>
      <c r="T98" s="64">
        <f>+SUM($D33:T33)</f>
        <v/>
      </c>
      <c r="U98" s="64">
        <f>+SUM($D33:U33)</f>
        <v/>
      </c>
      <c r="V98" s="64">
        <f>+SUM($D33:V33)</f>
        <v/>
      </c>
      <c r="W98" s="64">
        <f>+SUM($D33:W33)</f>
        <v/>
      </c>
      <c r="X98" s="64">
        <f>+SUM($D33:X33)</f>
        <v/>
      </c>
      <c r="Y98" s="64">
        <f>+SUM($D33:Y33)</f>
        <v/>
      </c>
      <c r="Z98" s="64">
        <f>+SUM($D33:Z33)</f>
        <v/>
      </c>
      <c r="AA98" s="64">
        <f>+SUM($D33:AA33)</f>
        <v/>
      </c>
      <c r="AB98" s="64">
        <f>+SUM($D33:AB33)</f>
        <v/>
      </c>
      <c r="AC98" s="64">
        <f>+SUM($D33:AC33)</f>
        <v/>
      </c>
      <c r="AD98" s="64" t="n"/>
      <c r="AE98" s="64" t="n"/>
      <c r="AF98" s="64" t="n"/>
      <c r="AG98" s="64" t="n"/>
      <c r="AH98" s="64" t="n"/>
      <c r="AI98" s="64" t="n"/>
    </row>
    <row r="99" hidden="1" outlineLevel="1">
      <c r="B99" t="inlineStr">
        <is>
          <t>FY21</t>
        </is>
      </c>
      <c r="O99" s="64">
        <f>+SUM($D34:O34)</f>
        <v/>
      </c>
      <c r="P99" s="64">
        <f>+SUM($D34:P34)</f>
        <v/>
      </c>
      <c r="Q99" s="64">
        <f>+SUM($D34:Q34)</f>
        <v/>
      </c>
      <c r="R99" s="64">
        <f>+SUM($D34:R34)</f>
        <v/>
      </c>
      <c r="S99" s="64">
        <f>+SUM($D34:S34)</f>
        <v/>
      </c>
      <c r="T99" s="64">
        <f>+SUM($D34:T34)</f>
        <v/>
      </c>
      <c r="U99" s="64">
        <f>+SUM($D34:U34)</f>
        <v/>
      </c>
      <c r="V99" s="64">
        <f>+SUM($D34:V34)</f>
        <v/>
      </c>
      <c r="W99" s="64">
        <f>+SUM($D34:W34)</f>
        <v/>
      </c>
      <c r="X99" s="64">
        <f>+SUM($D34:X34)</f>
        <v/>
      </c>
      <c r="Y99" s="64">
        <f>+SUM($D34:Y34)</f>
        <v/>
      </c>
      <c r="Z99" s="64">
        <f>+SUM($D34:Z34)</f>
        <v/>
      </c>
      <c r="AA99" s="64">
        <f>+SUM($D34:AA34)</f>
        <v/>
      </c>
      <c r="AB99" s="64">
        <f>+SUM($D34:AB34)</f>
        <v/>
      </c>
      <c r="AC99" s="64">
        <f>+SUM($D34:AC34)</f>
        <v/>
      </c>
      <c r="AD99" s="64" t="n"/>
      <c r="AE99" s="64" t="n"/>
      <c r="AF99" s="64" t="n"/>
      <c r="AG99" s="64" t="n"/>
      <c r="AH99" s="64" t="n"/>
      <c r="AI99" s="64" t="n"/>
      <c r="AJ99" s="64" t="n"/>
    </row>
    <row r="100" hidden="1" outlineLevel="1">
      <c r="B100" t="inlineStr">
        <is>
          <t>FY22</t>
        </is>
      </c>
      <c r="P100" s="64">
        <f>+SUM($D35:P35)</f>
        <v/>
      </c>
      <c r="Q100" s="64">
        <f>+SUM($D35:Q35)</f>
        <v/>
      </c>
      <c r="R100" s="64">
        <f>+SUM($D35:R35)</f>
        <v/>
      </c>
      <c r="S100" s="64">
        <f>+SUM($D35:S35)</f>
        <v/>
      </c>
      <c r="T100" s="64">
        <f>+SUM($D35:T35)</f>
        <v/>
      </c>
      <c r="U100" s="64">
        <f>+SUM($D35:U35)</f>
        <v/>
      </c>
      <c r="V100" s="64">
        <f>+SUM($D35:V35)</f>
        <v/>
      </c>
      <c r="W100" s="64">
        <f>+SUM($D35:W35)</f>
        <v/>
      </c>
      <c r="X100" s="64">
        <f>+SUM($D35:X35)</f>
        <v/>
      </c>
      <c r="Y100" s="64">
        <f>+SUM($D35:Y35)</f>
        <v/>
      </c>
      <c r="Z100" s="64">
        <f>+SUM($D35:Z35)</f>
        <v/>
      </c>
      <c r="AA100" s="64">
        <f>+SUM($D35:AA35)</f>
        <v/>
      </c>
      <c r="AB100" s="64">
        <f>+SUM($D35:AB35)</f>
        <v/>
      </c>
      <c r="AC100" s="64">
        <f>+SUM($D35:AC35)</f>
        <v/>
      </c>
      <c r="AD100" s="64" t="n"/>
      <c r="AE100" s="64" t="n"/>
      <c r="AF100" s="64" t="n"/>
      <c r="AG100" s="64" t="n"/>
      <c r="AH100" s="64" t="n"/>
      <c r="AI100" s="64" t="n"/>
      <c r="AJ100" s="64" t="n"/>
      <c r="AK100" s="64" t="n"/>
    </row>
    <row r="101" hidden="1" outlineLevel="1">
      <c r="B101" t="inlineStr">
        <is>
          <t>FY23</t>
        </is>
      </c>
      <c r="Q101" s="64">
        <f>+SUM($D36:Q36)</f>
        <v/>
      </c>
      <c r="R101" s="64">
        <f>+SUM($D36:R36)</f>
        <v/>
      </c>
      <c r="S101" s="64">
        <f>+SUM($D36:S36)</f>
        <v/>
      </c>
      <c r="T101" s="64">
        <f>+SUM($D36:T36)</f>
        <v/>
      </c>
      <c r="U101" s="64">
        <f>+SUM($D36:U36)</f>
        <v/>
      </c>
      <c r="V101" s="64">
        <f>+SUM($D36:V36)</f>
        <v/>
      </c>
      <c r="W101" s="64">
        <f>+SUM($D36:W36)</f>
        <v/>
      </c>
      <c r="X101" s="64">
        <f>+SUM($D36:X36)</f>
        <v/>
      </c>
      <c r="Y101" s="64">
        <f>+SUM($D36:Y36)</f>
        <v/>
      </c>
      <c r="Z101" s="64">
        <f>+SUM($D36:Z36)</f>
        <v/>
      </c>
      <c r="AA101" s="64">
        <f>+SUM($D36:AA36)</f>
        <v/>
      </c>
      <c r="AB101" s="64">
        <f>+SUM($D36:AB36)</f>
        <v/>
      </c>
      <c r="AC101" s="64">
        <f>+SUM($D36:AC36)</f>
        <v/>
      </c>
      <c r="AD101" s="64" t="n"/>
      <c r="AE101" s="64" t="n"/>
      <c r="AF101" s="64" t="n"/>
      <c r="AG101" s="64" t="n"/>
      <c r="AH101" s="64" t="n"/>
      <c r="AI101" s="64" t="n"/>
      <c r="AJ101" s="64" t="n"/>
      <c r="AK101" s="64" t="n"/>
      <c r="AL101" s="64" t="n"/>
    </row>
    <row r="102" hidden="1" outlineLevel="1">
      <c r="B102" t="inlineStr">
        <is>
          <t>FY24e</t>
        </is>
      </c>
      <c r="R102" s="64">
        <f>+SUM($D37:R37)</f>
        <v/>
      </c>
      <c r="S102" s="64">
        <f>+SUM($D37:S37)</f>
        <v/>
      </c>
      <c r="T102" s="64">
        <f>+SUM($D37:T37)</f>
        <v/>
      </c>
      <c r="U102" s="64">
        <f>+SUM($D37:U37)</f>
        <v/>
      </c>
      <c r="V102" s="64">
        <f>+SUM($D37:V37)</f>
        <v/>
      </c>
      <c r="W102" s="64">
        <f>+SUM($D37:W37)</f>
        <v/>
      </c>
      <c r="X102" s="64">
        <f>+SUM($D37:X37)</f>
        <v/>
      </c>
      <c r="Y102" s="64">
        <f>+SUM($D37:Y37)</f>
        <v/>
      </c>
      <c r="Z102" s="64">
        <f>+SUM($D37:Z37)</f>
        <v/>
      </c>
      <c r="AA102" s="64">
        <f>+SUM($D37:AA37)</f>
        <v/>
      </c>
      <c r="AB102" s="64">
        <f>+SUM($D37:AB37)</f>
        <v/>
      </c>
      <c r="AC102" s="64">
        <f>+SUM($D37:AC37)</f>
        <v/>
      </c>
      <c r="AD102" s="64" t="n"/>
      <c r="AE102" s="64" t="n"/>
      <c r="AF102" s="64" t="n"/>
      <c r="AG102" s="64" t="n"/>
      <c r="AH102" s="64" t="n"/>
      <c r="AI102" s="64" t="n"/>
      <c r="AJ102" s="64" t="n"/>
      <c r="AK102" s="64" t="n"/>
      <c r="AL102" s="64" t="n"/>
      <c r="AM102" s="64" t="n"/>
    </row>
    <row r="103" hidden="1" outlineLevel="1">
      <c r="B103" t="inlineStr">
        <is>
          <t>FY25e</t>
        </is>
      </c>
      <c r="S103" s="64">
        <f>+SUM($D38:S38)</f>
        <v/>
      </c>
      <c r="T103" s="64">
        <f>+SUM($D38:T38)</f>
        <v/>
      </c>
      <c r="U103" s="64">
        <f>+SUM($D38:U38)</f>
        <v/>
      </c>
      <c r="V103" s="64">
        <f>+SUM($D38:V38)</f>
        <v/>
      </c>
      <c r="W103" s="64">
        <f>+SUM($D38:W38)</f>
        <v/>
      </c>
      <c r="X103" s="64">
        <f>+SUM($D38:X38)</f>
        <v/>
      </c>
      <c r="Y103" s="64">
        <f>+SUM($D38:Y38)</f>
        <v/>
      </c>
      <c r="Z103" s="64">
        <f>+SUM($D38:Z38)</f>
        <v/>
      </c>
      <c r="AA103" s="64">
        <f>+SUM($D38:AA38)</f>
        <v/>
      </c>
      <c r="AB103" s="64">
        <f>+SUM($D38:AB38)</f>
        <v/>
      </c>
      <c r="AC103" s="64">
        <f>+SUM($D38:AC38)</f>
        <v/>
      </c>
      <c r="AD103" s="64" t="n"/>
      <c r="AE103" s="64" t="n"/>
      <c r="AF103" s="64" t="n"/>
      <c r="AG103" s="64" t="n"/>
      <c r="AH103" s="64" t="n"/>
      <c r="AI103" s="64" t="n"/>
      <c r="AJ103" s="64" t="n"/>
      <c r="AK103" s="64" t="n"/>
      <c r="AL103" s="64" t="n"/>
      <c r="AM103" s="64" t="n"/>
      <c r="AN103" s="64" t="n"/>
    </row>
    <row r="104" hidden="1" outlineLevel="1">
      <c r="B104" t="inlineStr">
        <is>
          <t>FY26e</t>
        </is>
      </c>
      <c r="S104" s="64" t="n"/>
      <c r="T104" s="64">
        <f>+SUM($D39:T39)</f>
        <v/>
      </c>
      <c r="U104" s="64">
        <f>+SUM($D39:U39)</f>
        <v/>
      </c>
      <c r="V104" s="64">
        <f>+SUM($D39:V39)</f>
        <v/>
      </c>
      <c r="W104" s="64">
        <f>+SUM($D39:W39)</f>
        <v/>
      </c>
      <c r="X104" s="64">
        <f>+SUM($D39:X39)</f>
        <v/>
      </c>
      <c r="Y104" s="64">
        <f>+SUM($D39:Y39)</f>
        <v/>
      </c>
      <c r="Z104" s="64">
        <f>+SUM($D39:Z39)</f>
        <v/>
      </c>
      <c r="AA104" s="64">
        <f>+SUM($D39:AA39)</f>
        <v/>
      </c>
      <c r="AB104" s="64">
        <f>+SUM($D39:AB39)</f>
        <v/>
      </c>
      <c r="AC104" s="64">
        <f>+SUM($D39:AC39)</f>
        <v/>
      </c>
      <c r="AD104" s="64" t="n"/>
      <c r="AE104" s="64" t="n"/>
      <c r="AF104" s="64" t="n"/>
      <c r="AG104" s="64" t="n"/>
      <c r="AH104" s="64" t="n"/>
      <c r="AI104" s="64" t="n"/>
      <c r="AJ104" s="64" t="n"/>
      <c r="AK104" s="64" t="n"/>
      <c r="AL104" s="64" t="n"/>
      <c r="AM104" s="64" t="n"/>
      <c r="AN104" s="64" t="n"/>
    </row>
    <row r="105" hidden="1" outlineLevel="1">
      <c r="B105" t="inlineStr">
        <is>
          <t>FY27e</t>
        </is>
      </c>
      <c r="S105" s="64" t="n"/>
      <c r="T105" s="64" t="n"/>
      <c r="U105" s="64">
        <f>+SUM($D40:U40)</f>
        <v/>
      </c>
      <c r="V105" s="64">
        <f>+SUM($D40:V40)</f>
        <v/>
      </c>
      <c r="W105" s="64">
        <f>+SUM($D40:W40)</f>
        <v/>
      </c>
      <c r="X105" s="64">
        <f>+SUM($D40:X40)</f>
        <v/>
      </c>
      <c r="Y105" s="64">
        <f>+SUM($D40:Y40)</f>
        <v/>
      </c>
      <c r="Z105" s="64">
        <f>+SUM($D40:Z40)</f>
        <v/>
      </c>
      <c r="AA105" s="64">
        <f>+SUM($D40:AA40)</f>
        <v/>
      </c>
      <c r="AB105" s="64">
        <f>+SUM($D40:AB40)</f>
        <v/>
      </c>
      <c r="AC105" s="64">
        <f>+SUM($D40:AC40)</f>
        <v/>
      </c>
      <c r="AD105" s="64" t="n"/>
      <c r="AE105" s="64" t="n"/>
      <c r="AF105" s="64" t="n"/>
      <c r="AG105" s="64" t="n"/>
      <c r="AH105" s="64" t="n"/>
      <c r="AI105" s="64" t="n"/>
      <c r="AJ105" s="64" t="n"/>
      <c r="AK105" s="64" t="n"/>
      <c r="AL105" s="64" t="n"/>
      <c r="AM105" s="64" t="n"/>
      <c r="AN105" s="64" t="n"/>
    </row>
    <row r="106" hidden="1" outlineLevel="1">
      <c r="B106" t="inlineStr">
        <is>
          <t>FY28e</t>
        </is>
      </c>
      <c r="S106" s="64" t="n"/>
      <c r="T106" s="64" t="n"/>
      <c r="U106" s="64" t="n"/>
      <c r="V106" s="64">
        <f>+SUM($D41:V41)</f>
        <v/>
      </c>
      <c r="W106" s="64">
        <f>+SUM($D41:W41)</f>
        <v/>
      </c>
      <c r="X106" s="64">
        <f>+SUM($D41:X41)</f>
        <v/>
      </c>
      <c r="Y106" s="64">
        <f>+SUM($D41:Y41)</f>
        <v/>
      </c>
      <c r="Z106" s="64">
        <f>+SUM($D41:Z41)</f>
        <v/>
      </c>
      <c r="AA106" s="64">
        <f>+SUM($D41:AA41)</f>
        <v/>
      </c>
      <c r="AB106" s="64">
        <f>+SUM($D41:AB41)</f>
        <v/>
      </c>
      <c r="AC106" s="64">
        <f>+SUM($D41:AC41)</f>
        <v/>
      </c>
      <c r="AD106" s="64" t="n"/>
      <c r="AE106" s="64" t="n"/>
      <c r="AF106" s="64" t="n"/>
      <c r="AG106" s="64" t="n"/>
      <c r="AH106" s="64" t="n"/>
      <c r="AI106" s="64" t="n"/>
      <c r="AJ106" s="64" t="n"/>
      <c r="AK106" s="64" t="n"/>
      <c r="AL106" s="64" t="n"/>
      <c r="AM106" s="64" t="n"/>
      <c r="AN106" s="64" t="n"/>
    </row>
    <row r="107" hidden="1" outlineLevel="1">
      <c r="B107" t="inlineStr">
        <is>
          <t>FY29e</t>
        </is>
      </c>
      <c r="S107" s="64" t="n"/>
      <c r="T107" s="64" t="n"/>
      <c r="U107" s="64" t="n"/>
      <c r="V107" s="64" t="n"/>
      <c r="W107" s="64">
        <f>+SUM($D42:W42)</f>
        <v/>
      </c>
      <c r="X107" s="64">
        <f>+SUM($D42:X42)</f>
        <v/>
      </c>
      <c r="Y107" s="64">
        <f>+SUM($D42:Y42)</f>
        <v/>
      </c>
      <c r="Z107" s="64">
        <f>+SUM($D42:Z42)</f>
        <v/>
      </c>
      <c r="AA107" s="64">
        <f>+SUM($D42:AA42)</f>
        <v/>
      </c>
      <c r="AB107" s="64">
        <f>+SUM($D42:AB42)</f>
        <v/>
      </c>
      <c r="AC107" s="64">
        <f>+SUM($D42:AC42)</f>
        <v/>
      </c>
      <c r="AD107" s="64" t="n"/>
      <c r="AE107" s="64" t="n"/>
      <c r="AF107" s="64" t="n"/>
      <c r="AG107" s="64" t="n"/>
      <c r="AH107" s="64" t="n"/>
      <c r="AI107" s="64" t="n"/>
      <c r="AJ107" s="64" t="n"/>
      <c r="AK107" s="64" t="n"/>
      <c r="AL107" s="64" t="n"/>
      <c r="AM107" s="64" t="n"/>
      <c r="AN107" s="64" t="n"/>
    </row>
    <row r="108" hidden="1" outlineLevel="1">
      <c r="B108" t="inlineStr">
        <is>
          <t>FY30e</t>
        </is>
      </c>
      <c r="S108" s="64" t="n"/>
      <c r="T108" s="64" t="n"/>
      <c r="U108" s="64" t="n"/>
      <c r="V108" s="64" t="n"/>
      <c r="W108" s="64" t="n"/>
      <c r="X108" s="64">
        <f>+SUM($D43:X43)</f>
        <v/>
      </c>
      <c r="Y108" s="64">
        <f>+SUM($D43:Y43)</f>
        <v/>
      </c>
      <c r="Z108" s="64">
        <f>+SUM($D43:Z43)</f>
        <v/>
      </c>
      <c r="AA108" s="64">
        <f>+SUM($D43:AA43)</f>
        <v/>
      </c>
      <c r="AB108" s="64">
        <f>+SUM($D43:AB43)</f>
        <v/>
      </c>
      <c r="AC108" s="64">
        <f>+SUM($D43:AC43)</f>
        <v/>
      </c>
      <c r="AD108" s="64" t="n"/>
      <c r="AE108" s="64" t="n"/>
      <c r="AF108" s="64" t="n"/>
      <c r="AG108" s="64" t="n"/>
      <c r="AH108" s="64" t="n"/>
      <c r="AI108" s="64" t="n"/>
      <c r="AJ108" s="64" t="n"/>
      <c r="AK108" s="64" t="n"/>
      <c r="AL108" s="64" t="n"/>
      <c r="AM108" s="64" t="n"/>
      <c r="AN108" s="64" t="n"/>
    </row>
    <row r="109" hidden="1" outlineLevel="1">
      <c r="B109" t="inlineStr">
        <is>
          <t>FY31e</t>
        </is>
      </c>
      <c r="S109" s="64" t="n"/>
      <c r="T109" s="64" t="n"/>
      <c r="U109" s="64" t="n"/>
      <c r="V109" s="64" t="n"/>
      <c r="W109" s="64" t="n"/>
      <c r="X109" s="64" t="n"/>
      <c r="Y109" s="64">
        <f>+SUM($D44:Y44)</f>
        <v/>
      </c>
      <c r="Z109" s="64">
        <f>+SUM($D44:Z44)</f>
        <v/>
      </c>
      <c r="AA109" s="64">
        <f>+SUM($D44:AA44)</f>
        <v/>
      </c>
      <c r="AB109" s="64">
        <f>+SUM($D44:AB44)</f>
        <v/>
      </c>
      <c r="AC109" s="64">
        <f>+SUM($D44:AC44)</f>
        <v/>
      </c>
      <c r="AD109" s="64" t="n"/>
      <c r="AE109" s="64" t="n"/>
      <c r="AF109" s="64" t="n"/>
      <c r="AG109" s="64" t="n"/>
      <c r="AH109" s="64" t="n"/>
      <c r="AI109" s="64" t="n"/>
      <c r="AJ109" s="64" t="n"/>
      <c r="AK109" s="64" t="n"/>
      <c r="AL109" s="64" t="n"/>
      <c r="AM109" s="64" t="n"/>
      <c r="AN109" s="64" t="n"/>
    </row>
    <row r="110" hidden="1" outlineLevel="1">
      <c r="B110" t="inlineStr">
        <is>
          <t>FY32e</t>
        </is>
      </c>
      <c r="S110" s="64" t="n"/>
      <c r="T110" s="64" t="n"/>
      <c r="U110" s="64" t="n"/>
      <c r="V110" s="64" t="n"/>
      <c r="W110" s="64" t="n"/>
      <c r="X110" s="64" t="n"/>
      <c r="Y110" s="64" t="n"/>
      <c r="Z110" s="64">
        <f>+SUM($D45:Z45)</f>
        <v/>
      </c>
      <c r="AA110" s="64">
        <f>+SUM($D45:AA45)</f>
        <v/>
      </c>
      <c r="AB110" s="64">
        <f>+SUM($D45:AB45)</f>
        <v/>
      </c>
      <c r="AC110" s="64">
        <f>+SUM($D45:AC45)</f>
        <v/>
      </c>
      <c r="AD110" s="64" t="n"/>
      <c r="AE110" s="64" t="n"/>
      <c r="AF110" s="64" t="n"/>
      <c r="AG110" s="64" t="n"/>
      <c r="AH110" s="64" t="n"/>
      <c r="AI110" s="64" t="n"/>
      <c r="AJ110" s="64" t="n"/>
      <c r="AK110" s="64" t="n"/>
      <c r="AL110" s="64" t="n"/>
      <c r="AM110" s="64" t="n"/>
      <c r="AN110" s="64" t="n"/>
    </row>
    <row r="111" hidden="1" outlineLevel="1">
      <c r="B111" t="inlineStr">
        <is>
          <t>FY33e</t>
        </is>
      </c>
      <c r="S111" s="64" t="n"/>
      <c r="T111" s="64" t="n"/>
      <c r="U111" s="64" t="n"/>
      <c r="V111" s="64" t="n"/>
      <c r="W111" s="64" t="n"/>
      <c r="X111" s="64" t="n"/>
      <c r="Y111" s="64" t="n"/>
      <c r="Z111" s="64" t="n"/>
      <c r="AA111" s="64">
        <f>+SUM($D46:AA46)</f>
        <v/>
      </c>
      <c r="AB111" s="64">
        <f>+SUM($D46:AB46)</f>
        <v/>
      </c>
      <c r="AC111" s="64">
        <f>+SUM($D46:AC46)</f>
        <v/>
      </c>
      <c r="AD111" s="64" t="n"/>
      <c r="AE111" s="64" t="n"/>
      <c r="AF111" s="64" t="n"/>
      <c r="AG111" s="64" t="n"/>
      <c r="AH111" s="64" t="n"/>
      <c r="AI111" s="64" t="n"/>
      <c r="AJ111" s="64" t="n"/>
      <c r="AK111" s="64" t="n"/>
      <c r="AL111" s="64" t="n"/>
      <c r="AM111" s="64" t="n"/>
      <c r="AN111" s="64" t="n"/>
    </row>
    <row r="112" hidden="1" outlineLevel="1">
      <c r="B112" t="inlineStr">
        <is>
          <t>FY34e</t>
        </is>
      </c>
      <c r="S112" s="64" t="n"/>
      <c r="T112" s="64" t="n"/>
      <c r="U112" s="64" t="n"/>
      <c r="V112" s="64" t="n"/>
      <c r="W112" s="64" t="n"/>
      <c r="X112" s="64" t="n"/>
      <c r="Y112" s="64" t="n"/>
      <c r="Z112" s="64" t="n"/>
      <c r="AA112" s="64" t="n"/>
      <c r="AB112" s="64">
        <f>+SUM($D47:AB47)</f>
        <v/>
      </c>
      <c r="AC112" s="64">
        <f>+SUM($D47:AC47)</f>
        <v/>
      </c>
      <c r="AD112" s="64" t="n"/>
      <c r="AE112" s="64" t="n"/>
      <c r="AF112" s="64" t="n"/>
      <c r="AG112" s="64" t="n"/>
      <c r="AH112" s="64" t="n"/>
      <c r="AI112" s="64" t="n"/>
      <c r="AJ112" s="64" t="n"/>
      <c r="AK112" s="64" t="n"/>
      <c r="AL112" s="64" t="n"/>
      <c r="AM112" s="64" t="n"/>
      <c r="AN112" s="64" t="n"/>
    </row>
    <row r="113" hidden="1" outlineLevel="1">
      <c r="B113" t="inlineStr">
        <is>
          <t>FY35e</t>
        </is>
      </c>
      <c r="S113" s="64" t="n"/>
      <c r="T113" s="64" t="n"/>
      <c r="U113" s="64" t="n"/>
      <c r="V113" s="64" t="n"/>
      <c r="W113" s="64" t="n"/>
      <c r="X113" s="64" t="n"/>
      <c r="Y113" s="64" t="n"/>
      <c r="Z113" s="64" t="n"/>
      <c r="AA113" s="64" t="n"/>
      <c r="AB113" s="64" t="n"/>
      <c r="AC113" s="64">
        <f>+SUM($D48:AC48)</f>
        <v/>
      </c>
      <c r="AD113" s="64" t="n"/>
      <c r="AE113" s="64" t="n"/>
      <c r="AF113" s="64" t="n"/>
      <c r="AG113" s="64" t="n"/>
      <c r="AH113" s="64" t="n"/>
      <c r="AI113" s="64" t="n"/>
      <c r="AJ113" s="64" t="n"/>
      <c r="AK113" s="64" t="n"/>
      <c r="AL113" s="64" t="n"/>
      <c r="AM113" s="64" t="n"/>
      <c r="AN113" s="64" t="n"/>
    </row>
    <row r="114" hidden="1" outlineLevel="1"/>
    <row r="115" hidden="1" outlineLevel="1">
      <c r="B115" s="54" t="inlineStr">
        <is>
          <t>Net Assets, EOP</t>
        </is>
      </c>
    </row>
    <row r="116" hidden="1" outlineLevel="1">
      <c r="B116" t="inlineStr">
        <is>
          <t>FY11</t>
        </is>
      </c>
      <c r="E116" s="64">
        <f>+E62-E89</f>
        <v/>
      </c>
      <c r="F116" s="64">
        <f>+F62-F89</f>
        <v/>
      </c>
      <c r="G116" s="64">
        <f>+G62-G89</f>
        <v/>
      </c>
      <c r="H116" s="64">
        <f>+H62-H89</f>
        <v/>
      </c>
      <c r="I116" s="64">
        <f>+I62-I89</f>
        <v/>
      </c>
      <c r="J116" s="64">
        <f>+J62-J89</f>
        <v/>
      </c>
      <c r="K116" s="64">
        <f>+K62-K89</f>
        <v/>
      </c>
      <c r="L116" s="64">
        <f>+L62-L89</f>
        <v/>
      </c>
      <c r="M116" s="64">
        <f>+M62-M89</f>
        <v/>
      </c>
      <c r="N116" s="64">
        <f>+N62-N89</f>
        <v/>
      </c>
      <c r="O116" s="64">
        <f>+O62-O89</f>
        <v/>
      </c>
      <c r="P116" s="64">
        <f>+P62-P89</f>
        <v/>
      </c>
      <c r="Q116" s="64">
        <f>+Q62-Q89</f>
        <v/>
      </c>
      <c r="R116" s="64">
        <f>+R62-R89</f>
        <v/>
      </c>
      <c r="S116" s="64">
        <f>+S62-S89</f>
        <v/>
      </c>
      <c r="T116" s="64">
        <f>+T62-T89</f>
        <v/>
      </c>
      <c r="U116" s="64">
        <f>+U62-U89</f>
        <v/>
      </c>
      <c r="V116" s="64">
        <f>+V62-V89</f>
        <v/>
      </c>
      <c r="W116" s="64">
        <f>+W62-W89</f>
        <v/>
      </c>
      <c r="X116" s="64">
        <f>+X62-X89</f>
        <v/>
      </c>
      <c r="Y116" s="64">
        <f>+Y62-Y89</f>
        <v/>
      </c>
      <c r="Z116" s="64">
        <f>+Z62-Z89</f>
        <v/>
      </c>
      <c r="AA116" s="64">
        <f>+AA62-AA89</f>
        <v/>
      </c>
      <c r="AB116" s="64">
        <f>+AB62-AB89</f>
        <v/>
      </c>
      <c r="AC116" s="64">
        <f>+AC62-AC89</f>
        <v/>
      </c>
    </row>
    <row r="117" hidden="1" outlineLevel="1">
      <c r="B117" t="inlineStr">
        <is>
          <t>FY12</t>
        </is>
      </c>
      <c r="F117" s="64">
        <f>+F63-F90</f>
        <v/>
      </c>
      <c r="G117" s="64">
        <f>+G63-G90</f>
        <v/>
      </c>
      <c r="H117" s="64">
        <f>+H63-H90</f>
        <v/>
      </c>
      <c r="I117" s="64">
        <f>+I63-I90</f>
        <v/>
      </c>
      <c r="J117" s="64">
        <f>+J63-J90</f>
        <v/>
      </c>
      <c r="K117" s="64">
        <f>+K63-K90</f>
        <v/>
      </c>
      <c r="L117" s="64">
        <f>+L63-L90</f>
        <v/>
      </c>
      <c r="M117" s="64">
        <f>+M63-M90</f>
        <v/>
      </c>
      <c r="N117" s="64">
        <f>+N63-N90</f>
        <v/>
      </c>
      <c r="O117" s="64">
        <f>+O63-O90</f>
        <v/>
      </c>
      <c r="P117" s="64">
        <f>+P63-P90</f>
        <v/>
      </c>
      <c r="Q117" s="64">
        <f>+Q63-Q90</f>
        <v/>
      </c>
      <c r="R117" s="64">
        <f>+R63-R90</f>
        <v/>
      </c>
      <c r="S117" s="64">
        <f>+S63-S90</f>
        <v/>
      </c>
      <c r="T117" s="64">
        <f>+T63-T90</f>
        <v/>
      </c>
      <c r="U117" s="64">
        <f>+U63-U90</f>
        <v/>
      </c>
      <c r="V117" s="64">
        <f>+V63-V90</f>
        <v/>
      </c>
      <c r="W117" s="64">
        <f>+W63-W90</f>
        <v/>
      </c>
      <c r="X117" s="64">
        <f>+X63-X90</f>
        <v/>
      </c>
      <c r="Y117" s="64">
        <f>+Y63-Y90</f>
        <v/>
      </c>
      <c r="Z117" s="64">
        <f>+Z63-Z90</f>
        <v/>
      </c>
      <c r="AA117" s="64">
        <f>+AA63-AA90</f>
        <v/>
      </c>
      <c r="AB117" s="64">
        <f>+AB63-AB90</f>
        <v/>
      </c>
      <c r="AC117" s="64">
        <f>+AC63-AC90</f>
        <v/>
      </c>
    </row>
    <row r="118" hidden="1" outlineLevel="1">
      <c r="B118" t="inlineStr">
        <is>
          <t>FY13</t>
        </is>
      </c>
      <c r="G118" s="64">
        <f>+G64-G91</f>
        <v/>
      </c>
      <c r="H118" s="64">
        <f>+H64-H91</f>
        <v/>
      </c>
      <c r="I118" s="64">
        <f>+I64-I91</f>
        <v/>
      </c>
      <c r="J118" s="64">
        <f>+J64-J91</f>
        <v/>
      </c>
      <c r="K118" s="64">
        <f>+K64-K91</f>
        <v/>
      </c>
      <c r="L118" s="64">
        <f>+L64-L91</f>
        <v/>
      </c>
      <c r="M118" s="64">
        <f>+M64-M91</f>
        <v/>
      </c>
      <c r="N118" s="64">
        <f>+N64-N91</f>
        <v/>
      </c>
      <c r="O118" s="64">
        <f>+O64-O91</f>
        <v/>
      </c>
      <c r="P118" s="64">
        <f>+P64-P91</f>
        <v/>
      </c>
      <c r="Q118" s="64">
        <f>+Q64-Q91</f>
        <v/>
      </c>
      <c r="R118" s="64">
        <f>+R64-R91</f>
        <v/>
      </c>
      <c r="S118" s="64">
        <f>+S64-S91</f>
        <v/>
      </c>
      <c r="T118" s="64">
        <f>+T64-T91</f>
        <v/>
      </c>
      <c r="U118" s="64">
        <f>+U64-U91</f>
        <v/>
      </c>
      <c r="V118" s="64">
        <f>+V64-V91</f>
        <v/>
      </c>
      <c r="W118" s="64">
        <f>+W64-W91</f>
        <v/>
      </c>
      <c r="X118" s="64">
        <f>+X64-X91</f>
        <v/>
      </c>
      <c r="Y118" s="64">
        <f>+Y64-Y91</f>
        <v/>
      </c>
      <c r="Z118" s="64">
        <f>+Z64-Z91</f>
        <v/>
      </c>
      <c r="AA118" s="64">
        <f>+AA64-AA91</f>
        <v/>
      </c>
      <c r="AB118" s="64">
        <f>+AB64-AB91</f>
        <v/>
      </c>
      <c r="AC118" s="64">
        <f>+AC64-AC91</f>
        <v/>
      </c>
    </row>
    <row r="119" hidden="1" outlineLevel="1">
      <c r="B119" t="inlineStr">
        <is>
          <t>FY14</t>
        </is>
      </c>
      <c r="H119" s="64">
        <f>+H65-H92</f>
        <v/>
      </c>
      <c r="I119" s="64">
        <f>+I65-I92</f>
        <v/>
      </c>
      <c r="J119" s="64">
        <f>+J65-J92</f>
        <v/>
      </c>
      <c r="K119" s="64">
        <f>+K65-K92</f>
        <v/>
      </c>
      <c r="L119" s="64">
        <f>+L65-L92</f>
        <v/>
      </c>
      <c r="M119" s="64">
        <f>+M65-M92</f>
        <v/>
      </c>
      <c r="N119" s="64">
        <f>+N65-N92</f>
        <v/>
      </c>
      <c r="O119" s="64">
        <f>+O65-O92</f>
        <v/>
      </c>
      <c r="P119" s="64">
        <f>+P65-P92</f>
        <v/>
      </c>
      <c r="Q119" s="64">
        <f>+Q65-Q92</f>
        <v/>
      </c>
      <c r="R119" s="64">
        <f>+R65-R92</f>
        <v/>
      </c>
      <c r="S119" s="64">
        <f>+S65-S92</f>
        <v/>
      </c>
      <c r="T119" s="64">
        <f>+T65-T92</f>
        <v/>
      </c>
      <c r="U119" s="64">
        <f>+U65-U92</f>
        <v/>
      </c>
      <c r="V119" s="64">
        <f>+V65-V92</f>
        <v/>
      </c>
      <c r="W119" s="64">
        <f>+W65-W92</f>
        <v/>
      </c>
      <c r="X119" s="64">
        <f>+X65-X92</f>
        <v/>
      </c>
      <c r="Y119" s="64">
        <f>+Y65-Y92</f>
        <v/>
      </c>
      <c r="Z119" s="64">
        <f>+Z65-Z92</f>
        <v/>
      </c>
      <c r="AA119" s="64">
        <f>+AA65-AA92</f>
        <v/>
      </c>
      <c r="AB119" s="64">
        <f>+AB65-AB92</f>
        <v/>
      </c>
      <c r="AC119" s="64">
        <f>+AC65-AC92</f>
        <v/>
      </c>
    </row>
    <row r="120" hidden="1" outlineLevel="1">
      <c r="B120" t="inlineStr">
        <is>
          <t>FY15</t>
        </is>
      </c>
      <c r="I120" s="64">
        <f>+I66-I93</f>
        <v/>
      </c>
      <c r="J120" s="64">
        <f>+J66-J93</f>
        <v/>
      </c>
      <c r="K120" s="64">
        <f>+K66-K93</f>
        <v/>
      </c>
      <c r="L120" s="64">
        <f>+L66-L93</f>
        <v/>
      </c>
      <c r="M120" s="64">
        <f>+M66-M93</f>
        <v/>
      </c>
      <c r="N120" s="64">
        <f>+N66-N93</f>
        <v/>
      </c>
      <c r="O120" s="64">
        <f>+O66-O93</f>
        <v/>
      </c>
      <c r="P120" s="64">
        <f>+P66-P93</f>
        <v/>
      </c>
      <c r="Q120" s="64">
        <f>+Q66-Q93</f>
        <v/>
      </c>
      <c r="R120" s="64">
        <f>+R66-R93</f>
        <v/>
      </c>
      <c r="S120" s="64">
        <f>+S66-S93</f>
        <v/>
      </c>
      <c r="T120" s="64">
        <f>+T66-T93</f>
        <v/>
      </c>
      <c r="U120" s="64">
        <f>+U66-U93</f>
        <v/>
      </c>
      <c r="V120" s="64">
        <f>+V66-V93</f>
        <v/>
      </c>
      <c r="W120" s="64">
        <f>+W66-W93</f>
        <v/>
      </c>
      <c r="X120" s="64">
        <f>+X66-X93</f>
        <v/>
      </c>
      <c r="Y120" s="64">
        <f>+Y66-Y93</f>
        <v/>
      </c>
      <c r="Z120" s="64">
        <f>+Z66-Z93</f>
        <v/>
      </c>
      <c r="AA120" s="64">
        <f>+AA66-AA93</f>
        <v/>
      </c>
      <c r="AB120" s="64">
        <f>+AB66-AB93</f>
        <v/>
      </c>
      <c r="AC120" s="64">
        <f>+AC66-AC93</f>
        <v/>
      </c>
      <c r="AD120" s="64" t="n"/>
    </row>
    <row r="121" hidden="1" outlineLevel="1">
      <c r="B121" t="inlineStr">
        <is>
          <t>FY16</t>
        </is>
      </c>
      <c r="J121" s="64">
        <f>+J67-J94</f>
        <v/>
      </c>
      <c r="K121" s="64">
        <f>+K67-K94</f>
        <v/>
      </c>
      <c r="L121" s="64">
        <f>+L67-L94</f>
        <v/>
      </c>
      <c r="M121" s="64">
        <f>+M67-M94</f>
        <v/>
      </c>
      <c r="N121" s="64">
        <f>+N67-N94</f>
        <v/>
      </c>
      <c r="O121" s="64">
        <f>+O67-O94</f>
        <v/>
      </c>
      <c r="P121" s="64">
        <f>+P67-P94</f>
        <v/>
      </c>
      <c r="Q121" s="64">
        <f>+Q67-Q94</f>
        <v/>
      </c>
      <c r="R121" s="64">
        <f>+R67-R94</f>
        <v/>
      </c>
      <c r="S121" s="64">
        <f>+S67-S94</f>
        <v/>
      </c>
      <c r="T121" s="64">
        <f>+T67-T94</f>
        <v/>
      </c>
      <c r="U121" s="64">
        <f>+U67-U94</f>
        <v/>
      </c>
      <c r="V121" s="64">
        <f>+V67-V94</f>
        <v/>
      </c>
      <c r="W121" s="64">
        <f>+W67-W94</f>
        <v/>
      </c>
      <c r="X121" s="64">
        <f>+X67-X94</f>
        <v/>
      </c>
      <c r="Y121" s="64">
        <f>+Y67-Y94</f>
        <v/>
      </c>
      <c r="Z121" s="64">
        <f>+Z67-Z94</f>
        <v/>
      </c>
      <c r="AA121" s="64">
        <f>+AA67-AA94</f>
        <v/>
      </c>
      <c r="AB121" s="64">
        <f>+AB67-AB94</f>
        <v/>
      </c>
      <c r="AC121" s="64">
        <f>+AC67-AC94</f>
        <v/>
      </c>
      <c r="AD121" s="64" t="n"/>
      <c r="AE121" s="64" t="n"/>
    </row>
    <row r="122" hidden="1" outlineLevel="1">
      <c r="B122" t="inlineStr">
        <is>
          <t>FY17</t>
        </is>
      </c>
      <c r="K122" s="64">
        <f>+K68-K95</f>
        <v/>
      </c>
      <c r="L122" s="64">
        <f>+L68-L95</f>
        <v/>
      </c>
      <c r="M122" s="64">
        <f>+M68-M95</f>
        <v/>
      </c>
      <c r="N122" s="64">
        <f>+N68-N95</f>
        <v/>
      </c>
      <c r="O122" s="64">
        <f>+O68-O95</f>
        <v/>
      </c>
      <c r="P122" s="64">
        <f>+P68-P95</f>
        <v/>
      </c>
      <c r="Q122" s="64">
        <f>+Q68-Q95</f>
        <v/>
      </c>
      <c r="R122" s="64">
        <f>+R68-R95</f>
        <v/>
      </c>
      <c r="S122" s="64">
        <f>+S68-S95</f>
        <v/>
      </c>
      <c r="T122" s="64">
        <f>+T68-T95</f>
        <v/>
      </c>
      <c r="U122" s="64">
        <f>+U68-U95</f>
        <v/>
      </c>
      <c r="V122" s="64">
        <f>+V68-V95</f>
        <v/>
      </c>
      <c r="W122" s="64">
        <f>+W68-W95</f>
        <v/>
      </c>
      <c r="X122" s="64">
        <f>+X68-X95</f>
        <v/>
      </c>
      <c r="Y122" s="64">
        <f>+Y68-Y95</f>
        <v/>
      </c>
      <c r="Z122" s="64">
        <f>+Z68-Z95</f>
        <v/>
      </c>
      <c r="AA122" s="64">
        <f>+AA68-AA95</f>
        <v/>
      </c>
      <c r="AB122" s="64">
        <f>+AB68-AB95</f>
        <v/>
      </c>
      <c r="AC122" s="64">
        <f>+AC68-AC95</f>
        <v/>
      </c>
      <c r="AD122" s="64" t="n"/>
      <c r="AE122" s="64" t="n"/>
      <c r="AF122" s="64" t="n"/>
    </row>
    <row r="123" hidden="1" outlineLevel="1">
      <c r="B123" t="inlineStr">
        <is>
          <t>FY18</t>
        </is>
      </c>
      <c r="L123" s="64">
        <f>+L69-L96</f>
        <v/>
      </c>
      <c r="M123" s="64">
        <f>+M69-M96</f>
        <v/>
      </c>
      <c r="N123" s="64">
        <f>+N69-N96</f>
        <v/>
      </c>
      <c r="O123" s="64">
        <f>+O69-O96</f>
        <v/>
      </c>
      <c r="P123" s="64">
        <f>+P69-P96</f>
        <v/>
      </c>
      <c r="Q123" s="64">
        <f>+Q69-Q96</f>
        <v/>
      </c>
      <c r="R123" s="64">
        <f>+R69-R96</f>
        <v/>
      </c>
      <c r="S123" s="64">
        <f>+S69-S96</f>
        <v/>
      </c>
      <c r="T123" s="64">
        <f>+T69-T96</f>
        <v/>
      </c>
      <c r="U123" s="64">
        <f>+U69-U96</f>
        <v/>
      </c>
      <c r="V123" s="64">
        <f>+V69-V96</f>
        <v/>
      </c>
      <c r="W123" s="64">
        <f>+W69-W96</f>
        <v/>
      </c>
      <c r="X123" s="64">
        <f>+X69-X96</f>
        <v/>
      </c>
      <c r="Y123" s="64">
        <f>+Y69-Y96</f>
        <v/>
      </c>
      <c r="Z123" s="64">
        <f>+Z69-Z96</f>
        <v/>
      </c>
      <c r="AA123" s="64">
        <f>+AA69-AA96</f>
        <v/>
      </c>
      <c r="AB123" s="64">
        <f>+AB69-AB96</f>
        <v/>
      </c>
      <c r="AC123" s="64">
        <f>+AC69-AC96</f>
        <v/>
      </c>
      <c r="AD123" s="64" t="n"/>
      <c r="AE123" s="64" t="n"/>
      <c r="AF123" s="64" t="n"/>
      <c r="AG123" s="64" t="n"/>
    </row>
    <row r="124" hidden="1" outlineLevel="1">
      <c r="B124" t="inlineStr">
        <is>
          <t>FY19</t>
        </is>
      </c>
      <c r="M124" s="64">
        <f>+M70-M97</f>
        <v/>
      </c>
      <c r="N124" s="64">
        <f>+N70-N97</f>
        <v/>
      </c>
      <c r="O124" s="64">
        <f>+O70-O97</f>
        <v/>
      </c>
      <c r="P124" s="64">
        <f>+P70-P97</f>
        <v/>
      </c>
      <c r="Q124" s="64">
        <f>+Q70-Q97</f>
        <v/>
      </c>
      <c r="R124" s="64">
        <f>+R70-R97</f>
        <v/>
      </c>
      <c r="S124" s="64">
        <f>+S70-S97</f>
        <v/>
      </c>
      <c r="T124" s="64">
        <f>+T70-T97</f>
        <v/>
      </c>
      <c r="U124" s="64">
        <f>+U70-U97</f>
        <v/>
      </c>
      <c r="V124" s="64">
        <f>+V70-V97</f>
        <v/>
      </c>
      <c r="W124" s="64">
        <f>+W70-W97</f>
        <v/>
      </c>
      <c r="X124" s="64">
        <f>+X70-X97</f>
        <v/>
      </c>
      <c r="Y124" s="64">
        <f>+Y70-Y97</f>
        <v/>
      </c>
      <c r="Z124" s="64">
        <f>+Z70-Z97</f>
        <v/>
      </c>
      <c r="AA124" s="64">
        <f>+AA70-AA97</f>
        <v/>
      </c>
      <c r="AB124" s="64">
        <f>+AB70-AB97</f>
        <v/>
      </c>
      <c r="AC124" s="64">
        <f>+AC70-AC97</f>
        <v/>
      </c>
      <c r="AD124" s="64" t="n"/>
      <c r="AE124" s="64" t="n"/>
      <c r="AF124" s="64" t="n"/>
      <c r="AG124" s="64" t="n"/>
      <c r="AH124" s="64" t="n"/>
    </row>
    <row r="125" hidden="1" outlineLevel="1">
      <c r="B125" t="inlineStr">
        <is>
          <t>FY20</t>
        </is>
      </c>
      <c r="N125" s="64">
        <f>+N71-N98</f>
        <v/>
      </c>
      <c r="O125" s="64">
        <f>+O71-O98</f>
        <v/>
      </c>
      <c r="P125" s="64">
        <f>+P71-P98</f>
        <v/>
      </c>
      <c r="Q125" s="64">
        <f>+Q71-Q98</f>
        <v/>
      </c>
      <c r="R125" s="64">
        <f>+R71-R98</f>
        <v/>
      </c>
      <c r="S125" s="64">
        <f>+S71-S98</f>
        <v/>
      </c>
      <c r="T125" s="64">
        <f>+T71-T98</f>
        <v/>
      </c>
      <c r="U125" s="64">
        <f>+U71-U98</f>
        <v/>
      </c>
      <c r="V125" s="64">
        <f>+V71-V98</f>
        <v/>
      </c>
      <c r="W125" s="64">
        <f>+W71-W98</f>
        <v/>
      </c>
      <c r="X125" s="64">
        <f>+X71-X98</f>
        <v/>
      </c>
      <c r="Y125" s="64">
        <f>+Y71-Y98</f>
        <v/>
      </c>
      <c r="Z125" s="64">
        <f>+Z71-Z98</f>
        <v/>
      </c>
      <c r="AA125" s="64">
        <f>+AA71-AA98</f>
        <v/>
      </c>
      <c r="AB125" s="64">
        <f>+AB71-AB98</f>
        <v/>
      </c>
      <c r="AC125" s="64">
        <f>+AC71-AC98</f>
        <v/>
      </c>
      <c r="AD125" s="64" t="n"/>
      <c r="AE125" s="64" t="n"/>
      <c r="AF125" s="64" t="n"/>
      <c r="AG125" s="64" t="n"/>
      <c r="AH125" s="64" t="n"/>
      <c r="AI125" s="64" t="n"/>
    </row>
    <row r="126" hidden="1" outlineLevel="1">
      <c r="B126" t="inlineStr">
        <is>
          <t>FY21</t>
        </is>
      </c>
      <c r="O126" s="64">
        <f>+O72-O99</f>
        <v/>
      </c>
      <c r="P126" s="64">
        <f>+P72-P99</f>
        <v/>
      </c>
      <c r="Q126" s="64">
        <f>+Q72-Q99</f>
        <v/>
      </c>
      <c r="R126" s="64">
        <f>+R72-R99</f>
        <v/>
      </c>
      <c r="S126" s="64">
        <f>+S72-S99</f>
        <v/>
      </c>
      <c r="T126" s="64">
        <f>+T72-T99</f>
        <v/>
      </c>
      <c r="U126" s="64">
        <f>+U72-U99</f>
        <v/>
      </c>
      <c r="V126" s="64">
        <f>+V72-V99</f>
        <v/>
      </c>
      <c r="W126" s="64">
        <f>+W72-W99</f>
        <v/>
      </c>
      <c r="X126" s="64">
        <f>+X72-X99</f>
        <v/>
      </c>
      <c r="Y126" s="64">
        <f>+Y72-Y99</f>
        <v/>
      </c>
      <c r="Z126" s="64">
        <f>+Z72-Z99</f>
        <v/>
      </c>
      <c r="AA126" s="64">
        <f>+AA72-AA99</f>
        <v/>
      </c>
      <c r="AB126" s="64">
        <f>+AB72-AB99</f>
        <v/>
      </c>
      <c r="AC126" s="64">
        <f>+AC72-AC99</f>
        <v/>
      </c>
      <c r="AD126" s="64" t="n"/>
      <c r="AE126" s="64" t="n"/>
      <c r="AF126" s="64" t="n"/>
      <c r="AG126" s="64" t="n"/>
      <c r="AH126" s="64" t="n"/>
      <c r="AI126" s="64" t="n"/>
      <c r="AJ126" s="64" t="n"/>
    </row>
    <row r="127" hidden="1" outlineLevel="1">
      <c r="B127" t="inlineStr">
        <is>
          <t>FY22</t>
        </is>
      </c>
      <c r="P127" s="64">
        <f>+P73-P100</f>
        <v/>
      </c>
      <c r="Q127" s="64">
        <f>+Q73-Q100</f>
        <v/>
      </c>
      <c r="R127" s="64">
        <f>+R73-R100</f>
        <v/>
      </c>
      <c r="S127" s="64">
        <f>+S73-S100</f>
        <v/>
      </c>
      <c r="T127" s="64">
        <f>+T73-T100</f>
        <v/>
      </c>
      <c r="U127" s="64">
        <f>+U73-U100</f>
        <v/>
      </c>
      <c r="V127" s="64">
        <f>+V73-V100</f>
        <v/>
      </c>
      <c r="W127" s="64">
        <f>+W73-W100</f>
        <v/>
      </c>
      <c r="X127" s="64">
        <f>+X73-X100</f>
        <v/>
      </c>
      <c r="Y127" s="64">
        <f>+Y73-Y100</f>
        <v/>
      </c>
      <c r="Z127" s="64">
        <f>+Z73-Z100</f>
        <v/>
      </c>
      <c r="AA127" s="64">
        <f>+AA73-AA100</f>
        <v/>
      </c>
      <c r="AB127" s="64">
        <f>+AB73-AB100</f>
        <v/>
      </c>
      <c r="AC127" s="64">
        <f>+AC73-AC100</f>
        <v/>
      </c>
      <c r="AD127" s="64" t="n"/>
      <c r="AE127" s="64" t="n"/>
      <c r="AF127" s="64" t="n"/>
      <c r="AG127" s="64" t="n"/>
      <c r="AH127" s="64" t="n"/>
      <c r="AI127" s="64" t="n"/>
      <c r="AJ127" s="64" t="n"/>
      <c r="AK127" s="64" t="n"/>
    </row>
    <row r="128" hidden="1" outlineLevel="1">
      <c r="B128" t="inlineStr">
        <is>
          <t>FY23</t>
        </is>
      </c>
      <c r="Q128" s="64">
        <f>+Q74-Q101</f>
        <v/>
      </c>
      <c r="R128" s="64">
        <f>+R74-R101</f>
        <v/>
      </c>
      <c r="S128" s="64">
        <f>+S74-S101</f>
        <v/>
      </c>
      <c r="T128" s="64">
        <f>+T74-T101</f>
        <v/>
      </c>
      <c r="U128" s="64">
        <f>+U74-U101</f>
        <v/>
      </c>
      <c r="V128" s="64">
        <f>+V74-V101</f>
        <v/>
      </c>
      <c r="W128" s="64">
        <f>+W74-W101</f>
        <v/>
      </c>
      <c r="X128" s="64">
        <f>+X74-X101</f>
        <v/>
      </c>
      <c r="Y128" s="64">
        <f>+Y74-Y101</f>
        <v/>
      </c>
      <c r="Z128" s="64">
        <f>+Z74-Z101</f>
        <v/>
      </c>
      <c r="AA128" s="64">
        <f>+AA74-AA101</f>
        <v/>
      </c>
      <c r="AB128" s="64">
        <f>+AB74-AB101</f>
        <v/>
      </c>
      <c r="AC128" s="64">
        <f>+AC74-AC101</f>
        <v/>
      </c>
      <c r="AD128" s="64" t="n"/>
      <c r="AE128" s="64" t="n"/>
      <c r="AF128" s="64" t="n"/>
      <c r="AG128" s="64" t="n"/>
      <c r="AH128" s="64" t="n"/>
      <c r="AI128" s="64" t="n"/>
      <c r="AJ128" s="64" t="n"/>
      <c r="AK128" s="64" t="n"/>
      <c r="AL128" s="64" t="n"/>
    </row>
    <row r="129" hidden="1" outlineLevel="1">
      <c r="B129" t="inlineStr">
        <is>
          <t>FY24e</t>
        </is>
      </c>
      <c r="R129" s="64">
        <f>+R75-R102</f>
        <v/>
      </c>
      <c r="S129" s="64">
        <f>+S75-S102</f>
        <v/>
      </c>
      <c r="T129" s="64">
        <f>+T75-T102</f>
        <v/>
      </c>
      <c r="U129" s="64">
        <f>+U75-U102</f>
        <v/>
      </c>
      <c r="V129" s="64">
        <f>+V75-V102</f>
        <v/>
      </c>
      <c r="W129" s="64">
        <f>+W75-W102</f>
        <v/>
      </c>
      <c r="X129" s="64">
        <f>+X75-X102</f>
        <v/>
      </c>
      <c r="Y129" s="64">
        <f>+Y75-Y102</f>
        <v/>
      </c>
      <c r="Z129" s="64">
        <f>+Z75-Z102</f>
        <v/>
      </c>
      <c r="AA129" s="64">
        <f>+AA75-AA102</f>
        <v/>
      </c>
      <c r="AB129" s="64">
        <f>+AB75-AB102</f>
        <v/>
      </c>
      <c r="AC129" s="64">
        <f>+AC75-AC102</f>
        <v/>
      </c>
      <c r="AD129" s="64" t="n"/>
      <c r="AE129" s="64" t="n"/>
      <c r="AF129" s="64" t="n"/>
      <c r="AG129" s="64" t="n"/>
      <c r="AH129" s="64" t="n"/>
      <c r="AI129" s="64" t="n"/>
      <c r="AJ129" s="64" t="n"/>
      <c r="AK129" s="64" t="n"/>
      <c r="AL129" s="64" t="n"/>
      <c r="AM129" s="64" t="n"/>
    </row>
    <row r="130" hidden="1" outlineLevel="1">
      <c r="B130" t="inlineStr">
        <is>
          <t>FY25e</t>
        </is>
      </c>
      <c r="S130" s="64">
        <f>+S76-S103</f>
        <v/>
      </c>
      <c r="T130" s="64">
        <f>+T76-T103</f>
        <v/>
      </c>
      <c r="U130" s="64">
        <f>+U76-U103</f>
        <v/>
      </c>
      <c r="V130" s="64">
        <f>+V76-V103</f>
        <v/>
      </c>
      <c r="W130" s="64">
        <f>+W76-W103</f>
        <v/>
      </c>
      <c r="X130" s="64">
        <f>+X76-X103</f>
        <v/>
      </c>
      <c r="Y130" s="64">
        <f>+Y76-Y103</f>
        <v/>
      </c>
      <c r="Z130" s="64">
        <f>+Z76-Z103</f>
        <v/>
      </c>
      <c r="AA130" s="64">
        <f>+AA76-AA103</f>
        <v/>
      </c>
      <c r="AB130" s="64">
        <f>+AB76-AB103</f>
        <v/>
      </c>
      <c r="AC130" s="64">
        <f>+AC76-AC103</f>
        <v/>
      </c>
      <c r="AD130" s="64" t="n"/>
      <c r="AE130" s="64" t="n"/>
      <c r="AF130" s="64" t="n"/>
      <c r="AG130" s="64" t="n"/>
      <c r="AH130" s="64" t="n"/>
      <c r="AI130" s="64" t="n"/>
      <c r="AJ130" s="64" t="n"/>
      <c r="AK130" s="64" t="n"/>
      <c r="AL130" s="64" t="n"/>
      <c r="AM130" s="64" t="n"/>
      <c r="AN130" s="64" t="n"/>
    </row>
    <row r="131" hidden="1" outlineLevel="1">
      <c r="B131" t="inlineStr">
        <is>
          <t>FY26e</t>
        </is>
      </c>
      <c r="S131" s="64" t="n"/>
      <c r="T131" s="64">
        <f>+T77-T104</f>
        <v/>
      </c>
      <c r="U131" s="64">
        <f>+U77-U104</f>
        <v/>
      </c>
      <c r="V131" s="64">
        <f>+V77-V104</f>
        <v/>
      </c>
      <c r="W131" s="64">
        <f>+W77-W104</f>
        <v/>
      </c>
      <c r="X131" s="64">
        <f>+X77-X104</f>
        <v/>
      </c>
      <c r="Y131" s="64">
        <f>+Y77-Y104</f>
        <v/>
      </c>
      <c r="Z131" s="64">
        <f>+Z77-Z104</f>
        <v/>
      </c>
      <c r="AA131" s="64">
        <f>+AA77-AA104</f>
        <v/>
      </c>
      <c r="AB131" s="64">
        <f>+AB77-AB104</f>
        <v/>
      </c>
      <c r="AC131" s="64">
        <f>+AC77-AC104</f>
        <v/>
      </c>
      <c r="AD131" s="64" t="n"/>
      <c r="AE131" s="64" t="n"/>
      <c r="AF131" s="64" t="n"/>
      <c r="AG131" s="64" t="n"/>
      <c r="AH131" s="64" t="n"/>
      <c r="AI131" s="64" t="n"/>
      <c r="AJ131" s="64" t="n"/>
      <c r="AK131" s="64" t="n"/>
      <c r="AL131" s="64" t="n"/>
      <c r="AM131" s="64" t="n"/>
      <c r="AN131" s="64" t="n"/>
    </row>
    <row r="132" hidden="1" outlineLevel="1">
      <c r="B132" t="inlineStr">
        <is>
          <t>FY27e</t>
        </is>
      </c>
      <c r="S132" s="64" t="n"/>
      <c r="T132" s="64" t="n"/>
      <c r="U132" s="64">
        <f>+U78-U105</f>
        <v/>
      </c>
      <c r="V132" s="64">
        <f>+V78-V105</f>
        <v/>
      </c>
      <c r="W132" s="64">
        <f>+W78-W105</f>
        <v/>
      </c>
      <c r="X132" s="64">
        <f>+X78-X105</f>
        <v/>
      </c>
      <c r="Y132" s="64">
        <f>+Y78-Y105</f>
        <v/>
      </c>
      <c r="Z132" s="64">
        <f>+Z78-Z105</f>
        <v/>
      </c>
      <c r="AA132" s="64">
        <f>+AA78-AA105</f>
        <v/>
      </c>
      <c r="AB132" s="64">
        <f>+AB78-AB105</f>
        <v/>
      </c>
      <c r="AC132" s="64">
        <f>+AC78-AC105</f>
        <v/>
      </c>
      <c r="AD132" s="64" t="n"/>
      <c r="AE132" s="64" t="n"/>
      <c r="AF132" s="64" t="n"/>
      <c r="AG132" s="64" t="n"/>
      <c r="AH132" s="64" t="n"/>
      <c r="AI132" s="64" t="n"/>
      <c r="AJ132" s="64" t="n"/>
      <c r="AK132" s="64" t="n"/>
      <c r="AL132" s="64" t="n"/>
      <c r="AM132" s="64" t="n"/>
      <c r="AN132" s="64" t="n"/>
    </row>
    <row r="133" hidden="1" outlineLevel="1">
      <c r="B133" t="inlineStr">
        <is>
          <t>FY28e</t>
        </is>
      </c>
      <c r="S133" s="64" t="n"/>
      <c r="T133" s="64" t="n"/>
      <c r="U133" s="64" t="n"/>
      <c r="V133" s="64">
        <f>+V79-V106</f>
        <v/>
      </c>
      <c r="W133" s="64">
        <f>+W79-W106</f>
        <v/>
      </c>
      <c r="X133" s="64">
        <f>+X79-X106</f>
        <v/>
      </c>
      <c r="Y133" s="64">
        <f>+Y79-Y106</f>
        <v/>
      </c>
      <c r="Z133" s="64">
        <f>+Z79-Z106</f>
        <v/>
      </c>
      <c r="AA133" s="64">
        <f>+AA79-AA106</f>
        <v/>
      </c>
      <c r="AB133" s="64">
        <f>+AB79-AB106</f>
        <v/>
      </c>
      <c r="AC133" s="64">
        <f>+AC79-AC106</f>
        <v/>
      </c>
      <c r="AD133" s="64" t="n"/>
      <c r="AE133" s="64" t="n"/>
      <c r="AF133" s="64" t="n"/>
      <c r="AG133" s="64" t="n"/>
      <c r="AH133" s="64" t="n"/>
      <c r="AI133" s="64" t="n"/>
      <c r="AJ133" s="64" t="n"/>
      <c r="AK133" s="64" t="n"/>
      <c r="AL133" s="64" t="n"/>
      <c r="AM133" s="64" t="n"/>
      <c r="AN133" s="64" t="n"/>
    </row>
    <row r="134" hidden="1" outlineLevel="1">
      <c r="B134" t="inlineStr">
        <is>
          <t>FY29e</t>
        </is>
      </c>
      <c r="S134" s="64" t="n"/>
      <c r="T134" s="64" t="n"/>
      <c r="U134" s="64" t="n"/>
      <c r="V134" s="64" t="n"/>
      <c r="W134" s="64">
        <f>+W80-W107</f>
        <v/>
      </c>
      <c r="X134" s="64">
        <f>+X80-X107</f>
        <v/>
      </c>
      <c r="Y134" s="64">
        <f>+Y80-Y107</f>
        <v/>
      </c>
      <c r="Z134" s="64">
        <f>+Z80-Z107</f>
        <v/>
      </c>
      <c r="AA134" s="64">
        <f>+AA80-AA107</f>
        <v/>
      </c>
      <c r="AB134" s="64">
        <f>+AB80-AB107</f>
        <v/>
      </c>
      <c r="AC134" s="64">
        <f>+AC80-AC107</f>
        <v/>
      </c>
      <c r="AD134" s="64" t="n"/>
      <c r="AE134" s="64" t="n"/>
      <c r="AF134" s="64" t="n"/>
      <c r="AG134" s="64" t="n"/>
      <c r="AH134" s="64" t="n"/>
      <c r="AI134" s="64" t="n"/>
      <c r="AJ134" s="64" t="n"/>
      <c r="AK134" s="64" t="n"/>
      <c r="AL134" s="64" t="n"/>
      <c r="AM134" s="64" t="n"/>
      <c r="AN134" s="64" t="n"/>
    </row>
    <row r="135" hidden="1" outlineLevel="1">
      <c r="B135" t="inlineStr">
        <is>
          <t>FY30e</t>
        </is>
      </c>
      <c r="S135" s="64" t="n"/>
      <c r="T135" s="64" t="n"/>
      <c r="U135" s="64" t="n"/>
      <c r="V135" s="64" t="n"/>
      <c r="W135" s="64" t="n"/>
      <c r="X135" s="64">
        <f>+X81-X108</f>
        <v/>
      </c>
      <c r="Y135" s="64">
        <f>+Y81-Y108</f>
        <v/>
      </c>
      <c r="Z135" s="64">
        <f>+Z81-Z108</f>
        <v/>
      </c>
      <c r="AA135" s="64">
        <f>+AA81-AA108</f>
        <v/>
      </c>
      <c r="AB135" s="64">
        <f>+AB81-AB108</f>
        <v/>
      </c>
      <c r="AC135" s="64">
        <f>+AC81-AC108</f>
        <v/>
      </c>
      <c r="AD135" s="64" t="n"/>
      <c r="AE135" s="64" t="n"/>
      <c r="AF135" s="64" t="n"/>
      <c r="AG135" s="64" t="n"/>
      <c r="AH135" s="64" t="n"/>
      <c r="AI135" s="64" t="n"/>
      <c r="AJ135" s="64" t="n"/>
      <c r="AK135" s="64" t="n"/>
      <c r="AL135" s="64" t="n"/>
      <c r="AM135" s="64" t="n"/>
      <c r="AN135" s="64" t="n"/>
    </row>
    <row r="136" hidden="1" outlineLevel="1">
      <c r="B136" t="inlineStr">
        <is>
          <t>FY31e</t>
        </is>
      </c>
      <c r="S136" s="64" t="n"/>
      <c r="T136" s="64" t="n"/>
      <c r="U136" s="64" t="n"/>
      <c r="V136" s="64" t="n"/>
      <c r="W136" s="64" t="n"/>
      <c r="X136" s="64" t="n"/>
      <c r="Y136" s="64">
        <f>+Y82-Y109</f>
        <v/>
      </c>
      <c r="Z136" s="64">
        <f>+Z82-Z109</f>
        <v/>
      </c>
      <c r="AA136" s="64">
        <f>+AA82-AA109</f>
        <v/>
      </c>
      <c r="AB136" s="64">
        <f>+AB82-AB109</f>
        <v/>
      </c>
      <c r="AC136" s="64">
        <f>+AC82-AC109</f>
        <v/>
      </c>
      <c r="AD136" s="64" t="n"/>
      <c r="AE136" s="64" t="n"/>
      <c r="AF136" s="64" t="n"/>
      <c r="AG136" s="64" t="n"/>
      <c r="AH136" s="64" t="n"/>
      <c r="AI136" s="64" t="n"/>
      <c r="AJ136" s="64" t="n"/>
      <c r="AK136" s="64" t="n"/>
      <c r="AL136" s="64" t="n"/>
      <c r="AM136" s="64" t="n"/>
      <c r="AN136" s="64" t="n"/>
    </row>
    <row r="137" hidden="1" outlineLevel="1">
      <c r="B137" t="inlineStr">
        <is>
          <t>FY32e</t>
        </is>
      </c>
      <c r="S137" s="64" t="n"/>
      <c r="T137" s="64" t="n"/>
      <c r="U137" s="64" t="n"/>
      <c r="V137" s="64" t="n"/>
      <c r="W137" s="64" t="n"/>
      <c r="X137" s="64" t="n"/>
      <c r="Y137" s="64" t="n"/>
      <c r="Z137" s="64">
        <f>+Z83-Z110</f>
        <v/>
      </c>
      <c r="AA137" s="64">
        <f>+AA83-AA110</f>
        <v/>
      </c>
      <c r="AB137" s="64">
        <f>+AB83-AB110</f>
        <v/>
      </c>
      <c r="AC137" s="64">
        <f>+AC83-AC110</f>
        <v/>
      </c>
      <c r="AD137" s="64" t="n"/>
      <c r="AE137" s="64" t="n"/>
      <c r="AF137" s="64" t="n"/>
      <c r="AG137" s="64" t="n"/>
      <c r="AH137" s="64" t="n"/>
      <c r="AI137" s="64" t="n"/>
      <c r="AJ137" s="64" t="n"/>
      <c r="AK137" s="64" t="n"/>
      <c r="AL137" s="64" t="n"/>
      <c r="AM137" s="64" t="n"/>
      <c r="AN137" s="64" t="n"/>
    </row>
    <row r="138" hidden="1" outlineLevel="1">
      <c r="B138" t="inlineStr">
        <is>
          <t>FY33e</t>
        </is>
      </c>
      <c r="S138" s="64" t="n"/>
      <c r="T138" s="64" t="n"/>
      <c r="U138" s="64" t="n"/>
      <c r="V138" s="64" t="n"/>
      <c r="W138" s="64" t="n"/>
      <c r="X138" s="64" t="n"/>
      <c r="Y138" s="64" t="n"/>
      <c r="Z138" s="64" t="n"/>
      <c r="AA138" s="64">
        <f>+AA84-AA111</f>
        <v/>
      </c>
      <c r="AB138" s="64">
        <f>+AB84-AB111</f>
        <v/>
      </c>
      <c r="AC138" s="64">
        <f>+AC84-AC111</f>
        <v/>
      </c>
      <c r="AD138" s="64" t="n"/>
      <c r="AE138" s="64" t="n"/>
      <c r="AF138" s="64" t="n"/>
      <c r="AG138" s="64" t="n"/>
      <c r="AH138" s="64" t="n"/>
      <c r="AI138" s="64" t="n"/>
      <c r="AJ138" s="64" t="n"/>
      <c r="AK138" s="64" t="n"/>
      <c r="AL138" s="64" t="n"/>
      <c r="AM138" s="64" t="n"/>
      <c r="AN138" s="64" t="n"/>
    </row>
    <row r="139" hidden="1" outlineLevel="1">
      <c r="B139" t="inlineStr">
        <is>
          <t>FY34e</t>
        </is>
      </c>
      <c r="S139" s="64" t="n"/>
      <c r="T139" s="64" t="n"/>
      <c r="U139" s="64" t="n"/>
      <c r="V139" s="64" t="n"/>
      <c r="W139" s="64" t="n"/>
      <c r="X139" s="64" t="n"/>
      <c r="Y139" s="64" t="n"/>
      <c r="Z139" s="64" t="n"/>
      <c r="AA139" s="64" t="n"/>
      <c r="AB139" s="64">
        <f>+AB85-AB112</f>
        <v/>
      </c>
      <c r="AC139" s="64">
        <f>+AC85-AC112</f>
        <v/>
      </c>
      <c r="AD139" s="64" t="n"/>
      <c r="AE139" s="64" t="n"/>
      <c r="AF139" s="64" t="n"/>
      <c r="AG139" s="64" t="n"/>
      <c r="AH139" s="64" t="n"/>
      <c r="AI139" s="64" t="n"/>
      <c r="AJ139" s="64" t="n"/>
      <c r="AK139" s="64" t="n"/>
      <c r="AL139" s="64" t="n"/>
      <c r="AM139" s="64" t="n"/>
      <c r="AN139" s="64" t="n"/>
    </row>
    <row r="140" hidden="1" outlineLevel="1">
      <c r="B140" t="inlineStr">
        <is>
          <t>FY35e</t>
        </is>
      </c>
      <c r="S140" s="64" t="n"/>
      <c r="T140" s="64" t="n"/>
      <c r="U140" s="64" t="n"/>
      <c r="V140" s="64" t="n"/>
      <c r="W140" s="64" t="n"/>
      <c r="X140" s="64" t="n"/>
      <c r="Y140" s="64" t="n"/>
      <c r="Z140" s="64" t="n"/>
      <c r="AA140" s="64" t="n"/>
      <c r="AB140" s="64" t="n"/>
      <c r="AC140" s="64">
        <f>+AC86-AC113</f>
        <v/>
      </c>
      <c r="AD140" s="64" t="n"/>
      <c r="AE140" s="64" t="n"/>
      <c r="AF140" s="64" t="n"/>
      <c r="AG140" s="64" t="n"/>
      <c r="AH140" s="64" t="n"/>
      <c r="AI140" s="64" t="n"/>
      <c r="AJ140" s="64" t="n"/>
      <c r="AK140" s="64" t="n"/>
      <c r="AL140" s="64" t="n"/>
      <c r="AM140" s="64" t="n"/>
      <c r="AN140" s="64" t="n"/>
    </row>
    <row r="141" collapsed="1"/>
    <row r="142">
      <c r="B142" s="52" t="inlineStr">
        <is>
          <t>PP&amp;E Detail</t>
        </is>
      </c>
      <c r="C142" s="53" t="n"/>
    </row>
    <row r="144">
      <c r="B144" s="54" t="inlineStr">
        <is>
          <t>Gross PP&amp;E</t>
        </is>
      </c>
    </row>
    <row r="145">
      <c r="B145" t="inlineStr">
        <is>
          <t>Land</t>
        </is>
      </c>
      <c r="D145" s="81" t="n">
        <v>29</v>
      </c>
      <c r="E145" s="81" t="n">
        <v>34</v>
      </c>
      <c r="F145" s="81" t="n">
        <v>36</v>
      </c>
      <c r="G145" s="81" t="n">
        <v>45</v>
      </c>
      <c r="H145" s="81" t="n">
        <v>153</v>
      </c>
      <c r="I145" s="81" t="n">
        <v>596</v>
      </c>
      <c r="J145" s="81" t="n">
        <v>696</v>
      </c>
      <c r="K145" s="81" t="n">
        <v>798</v>
      </c>
      <c r="L145" s="81" t="n">
        <v>899</v>
      </c>
      <c r="M145" s="81" t="n">
        <v>1097</v>
      </c>
      <c r="N145" s="81" t="n">
        <v>1326</v>
      </c>
      <c r="O145" s="81" t="n">
        <v>1688</v>
      </c>
      <c r="P145" s="81" t="n">
        <v>1874</v>
      </c>
      <c r="Q145" s="81" t="n">
        <v>2080</v>
      </c>
    </row>
    <row r="146">
      <c r="B146" t="inlineStr">
        <is>
          <t>Servers and Network Assets</t>
        </is>
      </c>
      <c r="D146" s="81" t="n">
        <v>478</v>
      </c>
      <c r="E146" s="81" t="n">
        <v>1016</v>
      </c>
      <c r="F146" s="81" t="n">
        <v>1912</v>
      </c>
      <c r="G146" s="81" t="n">
        <v>2351</v>
      </c>
      <c r="H146" s="81" t="n">
        <v>3020</v>
      </c>
      <c r="I146" s="81" t="n">
        <v>3633</v>
      </c>
      <c r="J146" s="81" t="n">
        <v>5179</v>
      </c>
      <c r="K146" s="81" t="n">
        <v>7998</v>
      </c>
      <c r="L146" s="81" t="n">
        <v>13017</v>
      </c>
      <c r="M146" s="81" t="n">
        <v>17004</v>
      </c>
      <c r="N146" s="81" t="n">
        <v>22003</v>
      </c>
      <c r="O146" s="81" t="n">
        <v>25584</v>
      </c>
      <c r="P146" s="81" t="n">
        <v>34330</v>
      </c>
      <c r="Q146" s="81" t="n">
        <v>46838</v>
      </c>
    </row>
    <row r="147">
      <c r="B147" t="inlineStr">
        <is>
          <t>Buildings</t>
        </is>
      </c>
      <c r="D147" s="81" t="n">
        <v>0</v>
      </c>
      <c r="E147" s="81" t="n">
        <v>355</v>
      </c>
      <c r="F147" s="81" t="n">
        <v>594</v>
      </c>
      <c r="G147" s="81" t="n">
        <v>1071</v>
      </c>
      <c r="H147" s="81" t="n">
        <v>1420</v>
      </c>
      <c r="I147" s="81" t="n">
        <v>2273</v>
      </c>
      <c r="J147" s="81" t="n">
        <v>3109</v>
      </c>
      <c r="K147" s="81" t="n">
        <v>4909</v>
      </c>
      <c r="L147" s="81" t="n">
        <v>7401</v>
      </c>
      <c r="M147" s="81" t="n">
        <v>11226</v>
      </c>
      <c r="N147" s="81" t="n">
        <v>17360</v>
      </c>
      <c r="O147" s="81" t="n">
        <v>22531</v>
      </c>
      <c r="P147" s="81" t="n">
        <v>27720</v>
      </c>
      <c r="Q147" s="81" t="n">
        <v>37961</v>
      </c>
    </row>
    <row r="148">
      <c r="B148" t="inlineStr">
        <is>
          <t>Leasehold Improvements</t>
        </is>
      </c>
      <c r="D148" s="81" t="n">
        <v>58</v>
      </c>
      <c r="E148" s="81" t="n">
        <v>120</v>
      </c>
      <c r="F148" s="81" t="n">
        <v>194</v>
      </c>
      <c r="G148" s="81" t="n">
        <v>203</v>
      </c>
      <c r="H148" s="81" t="n">
        <v>304</v>
      </c>
      <c r="I148" s="81" t="n">
        <v>447</v>
      </c>
      <c r="J148" s="81" t="n">
        <v>531</v>
      </c>
      <c r="K148" s="81" t="n">
        <v>959</v>
      </c>
      <c r="L148" s="81" t="n">
        <v>1841</v>
      </c>
      <c r="M148" s="81" t="n">
        <v>3112</v>
      </c>
      <c r="N148" s="81" t="n">
        <v>4321</v>
      </c>
      <c r="O148" s="81" t="n">
        <v>5795</v>
      </c>
      <c r="P148" s="81" t="n">
        <v>6522</v>
      </c>
      <c r="Q148" s="81" t="n">
        <v>6972</v>
      </c>
    </row>
    <row r="149">
      <c r="B149" t="inlineStr">
        <is>
          <t>Equipment and Other</t>
        </is>
      </c>
      <c r="D149" s="81" t="n">
        <v>61</v>
      </c>
      <c r="E149" s="81" t="n">
        <v>73</v>
      </c>
      <c r="F149" s="81" t="n">
        <v>93</v>
      </c>
      <c r="G149" s="81" t="n">
        <v>95</v>
      </c>
      <c r="H149" s="81" t="n">
        <v>149</v>
      </c>
      <c r="I149" s="81" t="n">
        <v>248</v>
      </c>
      <c r="J149" s="81" t="n">
        <v>398</v>
      </c>
      <c r="K149" s="81" t="n">
        <v>681</v>
      </c>
      <c r="L149" s="81" t="n">
        <v>1187</v>
      </c>
      <c r="M149" s="81" t="n">
        <v>1813</v>
      </c>
      <c r="N149" s="81" t="n">
        <v>2458</v>
      </c>
      <c r="O149" s="81" t="n">
        <v>4764</v>
      </c>
      <c r="P149" s="81" t="n">
        <v>5642</v>
      </c>
      <c r="Q149" s="81" t="n">
        <v>7416</v>
      </c>
    </row>
    <row r="150">
      <c r="B150" t="inlineStr">
        <is>
          <t>Finance Lease Right-of-Use Assets</t>
        </is>
      </c>
      <c r="D150" s="81" t="n">
        <v>0</v>
      </c>
      <c r="E150" s="81" t="n">
        <v>0</v>
      </c>
      <c r="F150" s="81" t="n">
        <v>0</v>
      </c>
      <c r="G150" s="81" t="n">
        <v>0</v>
      </c>
      <c r="H150" s="81" t="n">
        <v>0</v>
      </c>
      <c r="I150" s="81" t="n">
        <v>0</v>
      </c>
      <c r="J150" s="81" t="n">
        <v>0</v>
      </c>
      <c r="K150" s="81" t="n">
        <v>0</v>
      </c>
      <c r="L150" s="81" t="n">
        <v>0</v>
      </c>
      <c r="M150" s="81" t="n">
        <v>1635</v>
      </c>
      <c r="N150" s="81" t="n">
        <v>2295</v>
      </c>
      <c r="O150" s="81" t="n">
        <v>2840</v>
      </c>
      <c r="P150" s="81" t="n">
        <v>3353</v>
      </c>
      <c r="Q150" s="81" t="n">
        <v>4185</v>
      </c>
    </row>
    <row r="151" ht="13.5" customHeight="1">
      <c r="B151" t="inlineStr">
        <is>
          <t>Construction in Progress</t>
        </is>
      </c>
      <c r="D151" s="82" t="n">
        <v>194</v>
      </c>
      <c r="E151" s="82" t="n">
        <v>327</v>
      </c>
      <c r="F151" s="82" t="n">
        <v>444</v>
      </c>
      <c r="G151" s="82" t="n">
        <v>377</v>
      </c>
      <c r="H151" s="82" t="n">
        <v>738</v>
      </c>
      <c r="I151" s="82" t="n">
        <v>622</v>
      </c>
      <c r="J151" s="82" t="n">
        <v>1890</v>
      </c>
      <c r="K151" s="82" t="n">
        <v>2992</v>
      </c>
      <c r="L151" s="82" t="n">
        <v>7228</v>
      </c>
      <c r="M151" s="82" t="n">
        <v>10099</v>
      </c>
      <c r="N151" s="82" t="n">
        <v>11288</v>
      </c>
      <c r="O151" s="82" t="n">
        <v>14687</v>
      </c>
      <c r="P151" s="82" t="n">
        <v>25052</v>
      </c>
      <c r="Q151" s="82" t="n">
        <v>24269</v>
      </c>
    </row>
    <row r="152" customFormat="1" s="44">
      <c r="B152" s="110" t="inlineStr">
        <is>
          <t>Gross PP&amp;E, EOP</t>
        </is>
      </c>
      <c r="D152" s="111">
        <f>SUM(D145:D151)</f>
        <v/>
      </c>
      <c r="E152" s="111">
        <f>SUM(E145:E151)</f>
        <v/>
      </c>
      <c r="F152" s="111">
        <f>SUM(F145:F151)</f>
        <v/>
      </c>
      <c r="G152" s="111">
        <f>SUM(G145:G151)</f>
        <v/>
      </c>
      <c r="H152" s="111">
        <f>SUM(H145:H151)</f>
        <v/>
      </c>
      <c r="I152" s="111">
        <f>SUM(I145:I151)</f>
        <v/>
      </c>
      <c r="J152" s="111">
        <f>SUM(J145:J151)</f>
        <v/>
      </c>
      <c r="K152" s="111">
        <f>SUM(K145:K151)</f>
        <v/>
      </c>
      <c r="L152" s="111">
        <f>SUM(L145:L151)</f>
        <v/>
      </c>
      <c r="M152" s="111">
        <f>SUM(M145:M151)</f>
        <v/>
      </c>
      <c r="N152" s="111">
        <f>SUM(N145:N151)</f>
        <v/>
      </c>
      <c r="O152" s="111">
        <f>SUM(O145:O151)</f>
        <v/>
      </c>
      <c r="P152" s="111">
        <f>SUM(P145:P151)</f>
        <v/>
      </c>
      <c r="Q152" s="111">
        <f>SUM(Q145:Q151)</f>
        <v/>
      </c>
      <c r="R152" s="111">
        <f>+R159</f>
        <v/>
      </c>
      <c r="S152" s="111">
        <f>+S159</f>
        <v/>
      </c>
      <c r="T152" s="111">
        <f>+T159</f>
        <v/>
      </c>
      <c r="U152" s="111">
        <f>+U159</f>
        <v/>
      </c>
      <c r="V152" s="111">
        <f>+V159</f>
        <v/>
      </c>
      <c r="W152" s="111">
        <f>+W159</f>
        <v/>
      </c>
      <c r="X152" s="111">
        <f>+X159</f>
        <v/>
      </c>
      <c r="Y152" s="111">
        <f>+Y159</f>
        <v/>
      </c>
      <c r="Z152" s="111">
        <f>+Z159</f>
        <v/>
      </c>
      <c r="AA152" s="111">
        <f>+AA159</f>
        <v/>
      </c>
      <c r="AB152" s="111">
        <f>+AB159</f>
        <v/>
      </c>
      <c r="AC152" s="111">
        <f>+AC159</f>
        <v/>
      </c>
    </row>
    <row r="153" customFormat="1" s="44">
      <c r="B153" s="60" t="inlineStr">
        <is>
          <t>Memo: Depreciable Assets</t>
        </is>
      </c>
      <c r="D153" s="111" t="n"/>
      <c r="E153" s="111" t="n"/>
      <c r="F153" s="111" t="n"/>
      <c r="G153" s="95">
        <f>+G152-G151</f>
        <v/>
      </c>
      <c r="H153" s="95">
        <f>+H152-H151</f>
        <v/>
      </c>
      <c r="I153" s="95">
        <f>+I152-I151</f>
        <v/>
      </c>
      <c r="J153" s="95">
        <f>+J152-J151</f>
        <v/>
      </c>
      <c r="K153" s="95">
        <f>+K152-K151</f>
        <v/>
      </c>
      <c r="L153" s="95">
        <f>+L152-L151</f>
        <v/>
      </c>
      <c r="M153" s="95">
        <f>+M152-M151</f>
        <v/>
      </c>
      <c r="N153" s="95">
        <f>+N152-N151</f>
        <v/>
      </c>
      <c r="O153" s="95">
        <f>+O152-O151</f>
        <v/>
      </c>
      <c r="P153" s="95">
        <f>+P152-P151</f>
        <v/>
      </c>
      <c r="Q153" s="95">
        <f>+Q152-Q151</f>
        <v/>
      </c>
      <c r="R153" s="95">
        <f>+Q153+R21</f>
        <v/>
      </c>
      <c r="S153" s="95">
        <f>+R153+S21</f>
        <v/>
      </c>
      <c r="T153" s="95">
        <f>+S153+T21</f>
        <v/>
      </c>
      <c r="U153" s="95">
        <f>+T153+U21</f>
        <v/>
      </c>
      <c r="V153" s="95">
        <f>+U153+V21</f>
        <v/>
      </c>
      <c r="W153" s="95">
        <f>+V153+W21</f>
        <v/>
      </c>
      <c r="X153" s="95">
        <f>+W153+X21</f>
        <v/>
      </c>
      <c r="Y153" s="95">
        <f>+X153+Y21</f>
        <v/>
      </c>
      <c r="Z153" s="95">
        <f>+Y153+Z21</f>
        <v/>
      </c>
      <c r="AA153" s="95">
        <f>+Z153+AA21</f>
        <v/>
      </c>
      <c r="AB153" s="95">
        <f>+AA153+AB21</f>
        <v/>
      </c>
      <c r="AC153" s="95">
        <f>+AB153+AC21</f>
        <v/>
      </c>
    </row>
    <row r="154" customFormat="1" s="44">
      <c r="B154" s="110" t="n"/>
      <c r="O154" s="111" t="n"/>
      <c r="P154" s="111" t="n"/>
      <c r="Q154" s="111" t="n"/>
    </row>
    <row r="155" customFormat="1" s="44">
      <c r="B155" t="inlineStr">
        <is>
          <t>Gross PP&amp;E, BOP</t>
        </is>
      </c>
      <c r="D155" s="64" t="n"/>
      <c r="E155" s="64">
        <f>+D152</f>
        <v/>
      </c>
      <c r="F155" s="64">
        <f>+E152</f>
        <v/>
      </c>
      <c r="G155" s="64">
        <f>+F152</f>
        <v/>
      </c>
      <c r="H155" s="64">
        <f>+G152</f>
        <v/>
      </c>
      <c r="I155" s="64">
        <f>+H152</f>
        <v/>
      </c>
      <c r="J155" s="64">
        <f>+I152</f>
        <v/>
      </c>
      <c r="K155" s="64">
        <f>+J152</f>
        <v/>
      </c>
      <c r="L155" s="64">
        <f>+K152</f>
        <v/>
      </c>
      <c r="M155" s="64">
        <f>+L152</f>
        <v/>
      </c>
      <c r="N155" s="64">
        <f>+M152</f>
        <v/>
      </c>
      <c r="O155" s="64">
        <f>+N152</f>
        <v/>
      </c>
      <c r="P155" s="64">
        <f>+O152</f>
        <v/>
      </c>
      <c r="Q155" s="64">
        <f>+P152</f>
        <v/>
      </c>
      <c r="R155" s="64">
        <f>+Q159</f>
        <v/>
      </c>
      <c r="S155" s="64">
        <f>+R159</f>
        <v/>
      </c>
      <c r="T155" s="64">
        <f>+S159</f>
        <v/>
      </c>
      <c r="U155" s="64">
        <f>+T159</f>
        <v/>
      </c>
      <c r="V155" s="64">
        <f>+U159</f>
        <v/>
      </c>
      <c r="W155" s="64">
        <f>+V159</f>
        <v/>
      </c>
      <c r="X155" s="64">
        <f>+W159</f>
        <v/>
      </c>
      <c r="Y155" s="64">
        <f>+X159</f>
        <v/>
      </c>
      <c r="Z155" s="64">
        <f>+Y159</f>
        <v/>
      </c>
      <c r="AA155" s="64">
        <f>+Z159</f>
        <v/>
      </c>
      <c r="AB155" s="64">
        <f>+AA159</f>
        <v/>
      </c>
      <c r="AC155" s="64">
        <f>+AB159</f>
        <v/>
      </c>
    </row>
    <row r="156" customFormat="1" s="44">
      <c r="B156" t="inlineStr">
        <is>
          <t>Purchase of PP&amp;E</t>
        </is>
      </c>
      <c r="D156" s="81" t="n"/>
      <c r="E156" s="81" t="n">
        <v>606</v>
      </c>
      <c r="F156" s="81" t="n">
        <v>1235</v>
      </c>
      <c r="G156" s="81" t="n">
        <v>1362</v>
      </c>
      <c r="H156" s="81" t="n">
        <v>1831</v>
      </c>
      <c r="I156" s="81" t="n">
        <v>2523</v>
      </c>
      <c r="J156" s="81" t="n">
        <v>4491</v>
      </c>
      <c r="K156" s="81" t="n">
        <v>6733</v>
      </c>
      <c r="L156" s="81" t="n">
        <v>13915</v>
      </c>
      <c r="M156" s="81" t="n">
        <v>15102</v>
      </c>
      <c r="N156" s="81" t="n">
        <v>15115</v>
      </c>
      <c r="O156" s="81" t="n">
        <v>18567</v>
      </c>
      <c r="P156" s="81" t="n">
        <v>31431</v>
      </c>
      <c r="Q156" s="81" t="n">
        <v>27266</v>
      </c>
      <c r="R156" s="64">
        <f>+R17</f>
        <v/>
      </c>
      <c r="S156" s="64">
        <f>+S17</f>
        <v/>
      </c>
      <c r="T156" s="64">
        <f>+T17</f>
        <v/>
      </c>
      <c r="U156" s="64">
        <f>+U17</f>
        <v/>
      </c>
      <c r="V156" s="64">
        <f>+V17</f>
        <v/>
      </c>
      <c r="W156" s="64">
        <f>+W17</f>
        <v/>
      </c>
      <c r="X156" s="64">
        <f>+X17</f>
        <v/>
      </c>
      <c r="Y156" s="64">
        <f>+Y17</f>
        <v/>
      </c>
      <c r="Z156" s="64">
        <f>+Z17</f>
        <v/>
      </c>
      <c r="AA156" s="64">
        <f>+AA17</f>
        <v/>
      </c>
      <c r="AB156" s="64">
        <f>+AB17</f>
        <v/>
      </c>
      <c r="AC156" s="64">
        <f>+AC17</f>
        <v/>
      </c>
    </row>
    <row r="157" customFormat="1" s="44">
      <c r="B157" t="inlineStr">
        <is>
          <t>Disposal of PP&amp;E</t>
        </is>
      </c>
      <c r="D157" s="81" t="n"/>
      <c r="E157" s="81" t="n">
        <v>0</v>
      </c>
      <c r="F157" s="81" t="n">
        <v>0</v>
      </c>
      <c r="G157" s="81" t="n">
        <v>0</v>
      </c>
      <c r="H157" s="81" t="n">
        <v>0</v>
      </c>
      <c r="I157" s="81" t="n">
        <v>0</v>
      </c>
      <c r="J157" s="81" t="n">
        <v>0</v>
      </c>
      <c r="K157" s="81" t="n">
        <v>0</v>
      </c>
      <c r="L157" s="81" t="n">
        <v>0</v>
      </c>
      <c r="M157" s="81" t="n">
        <v>0</v>
      </c>
      <c r="N157" s="81" t="n">
        <v>0</v>
      </c>
      <c r="O157" s="81" t="n">
        <v>0</v>
      </c>
      <c r="P157" s="81" t="n">
        <v>-245</v>
      </c>
      <c r="Q157" s="81" t="n">
        <v>-221</v>
      </c>
      <c r="R157" s="111">
        <f>+R18</f>
        <v/>
      </c>
      <c r="S157" s="111">
        <f>+S18</f>
        <v/>
      </c>
      <c r="T157" s="111">
        <f>+T18</f>
        <v/>
      </c>
      <c r="U157" s="111">
        <f>+U18</f>
        <v/>
      </c>
      <c r="V157" s="111">
        <f>+V18</f>
        <v/>
      </c>
      <c r="W157" s="111">
        <f>+W18</f>
        <v/>
      </c>
      <c r="X157" s="111">
        <f>+X18</f>
        <v/>
      </c>
      <c r="Y157" s="111">
        <f>+Y18</f>
        <v/>
      </c>
      <c r="Z157" s="111">
        <f>+Z18</f>
        <v/>
      </c>
      <c r="AA157" s="111">
        <f>+AA18</f>
        <v/>
      </c>
      <c r="AB157" s="111">
        <f>+AB18</f>
        <v/>
      </c>
      <c r="AC157" s="111">
        <f>+AC18</f>
        <v/>
      </c>
    </row>
    <row r="158" ht="13.5" customFormat="1" customHeight="1" s="44">
      <c r="B158" t="inlineStr">
        <is>
          <t>Other</t>
        </is>
      </c>
      <c r="D158" s="65" t="n"/>
      <c r="E158" s="65">
        <f>+E159-SUM(E155:E157)</f>
        <v/>
      </c>
      <c r="F158" s="65">
        <f>+F159-SUM(F155:F157)</f>
        <v/>
      </c>
      <c r="G158" s="65">
        <f>+G159-SUM(G155:G157)</f>
        <v/>
      </c>
      <c r="H158" s="65">
        <f>+H159-SUM(H155:H157)</f>
        <v/>
      </c>
      <c r="I158" s="65">
        <f>+I159-SUM(I155:I157)</f>
        <v/>
      </c>
      <c r="J158" s="65">
        <f>+J159-SUM(J155:J157)</f>
        <v/>
      </c>
      <c r="K158" s="65">
        <f>+K159-SUM(K155:K157)</f>
        <v/>
      </c>
      <c r="L158" s="65">
        <f>+L159-SUM(L155:L157)</f>
        <v/>
      </c>
      <c r="M158" s="65">
        <f>+M159-SUM(M155:M157)</f>
        <v/>
      </c>
      <c r="N158" s="65">
        <f>+N159-SUM(N155:N157)</f>
        <v/>
      </c>
      <c r="O158" s="65">
        <f>+O159-SUM(O155:O157)</f>
        <v/>
      </c>
      <c r="P158" s="65">
        <f>+P159-SUM(P155:P157)</f>
        <v/>
      </c>
      <c r="Q158" s="65">
        <f>+Q159-SUM(Q155:Q157)</f>
        <v/>
      </c>
      <c r="R158" s="71">
        <f>+Q158/Q155*R155</f>
        <v/>
      </c>
      <c r="S158" s="71">
        <f>+R158/R155*S155</f>
        <v/>
      </c>
      <c r="T158" s="71">
        <f>+S158/S155*T155</f>
        <v/>
      </c>
      <c r="U158" s="71">
        <f>+T158/T155*U155</f>
        <v/>
      </c>
      <c r="V158" s="71">
        <f>+U158/U155*V155</f>
        <v/>
      </c>
      <c r="W158" s="71">
        <f>+V158/V155*W155</f>
        <v/>
      </c>
      <c r="X158" s="71">
        <f>+W158/W155*X155</f>
        <v/>
      </c>
      <c r="Y158" s="71">
        <f>+X158/X155*Y155</f>
        <v/>
      </c>
      <c r="Z158" s="71">
        <f>+Y158/Y155*Z155</f>
        <v/>
      </c>
      <c r="AA158" s="71">
        <f>+Z158/Z155*AA155</f>
        <v/>
      </c>
      <c r="AB158" s="71">
        <f>+AA158/AA155*AB155</f>
        <v/>
      </c>
      <c r="AC158" s="71">
        <f>+AB158/AB155*AC155</f>
        <v/>
      </c>
    </row>
    <row r="159" customFormat="1" s="44">
      <c r="B159" s="110" t="inlineStr">
        <is>
          <t>Gross PP&amp;E, EOP</t>
        </is>
      </c>
      <c r="D159" s="111" t="n"/>
      <c r="E159" s="111">
        <f>+E152</f>
        <v/>
      </c>
      <c r="F159" s="111">
        <f>+F152</f>
        <v/>
      </c>
      <c r="G159" s="111">
        <f>+G152</f>
        <v/>
      </c>
      <c r="H159" s="111">
        <f>+H152</f>
        <v/>
      </c>
      <c r="I159" s="111">
        <f>+I152</f>
        <v/>
      </c>
      <c r="J159" s="111">
        <f>+J152</f>
        <v/>
      </c>
      <c r="K159" s="111">
        <f>+K152</f>
        <v/>
      </c>
      <c r="L159" s="111">
        <f>+L152</f>
        <v/>
      </c>
      <c r="M159" s="111">
        <f>+M152</f>
        <v/>
      </c>
      <c r="N159" s="111">
        <f>+N152</f>
        <v/>
      </c>
      <c r="O159" s="111">
        <f>+O152</f>
        <v/>
      </c>
      <c r="P159" s="111">
        <f>+P152</f>
        <v/>
      </c>
      <c r="Q159" s="111">
        <f>+Q152</f>
        <v/>
      </c>
      <c r="R159" s="111">
        <f>SUM(R155:R158)</f>
        <v/>
      </c>
      <c r="S159" s="111">
        <f>SUM(S155:S158)</f>
        <v/>
      </c>
      <c r="T159" s="111">
        <f>SUM(T155:T158)</f>
        <v/>
      </c>
      <c r="U159" s="111">
        <f>SUM(U155:U158)</f>
        <v/>
      </c>
      <c r="V159" s="111">
        <f>SUM(V155:V158)</f>
        <v/>
      </c>
      <c r="W159" s="111">
        <f>SUM(W155:W158)</f>
        <v/>
      </c>
      <c r="X159" s="111">
        <f>SUM(X155:X158)</f>
        <v/>
      </c>
      <c r="Y159" s="111">
        <f>SUM(Y155:Y158)</f>
        <v/>
      </c>
      <c r="Z159" s="111">
        <f>SUM(Z155:Z158)</f>
        <v/>
      </c>
      <c r="AA159" s="111">
        <f>SUM(AA155:AA158)</f>
        <v/>
      </c>
      <c r="AB159" s="111">
        <f>SUM(AB155:AB158)</f>
        <v/>
      </c>
      <c r="AC159" s="111">
        <f>SUM(AC155:AC158)</f>
        <v/>
      </c>
    </row>
    <row r="160">
      <c r="M160" s="64" t="n"/>
      <c r="N160" s="64" t="n"/>
      <c r="O160" s="64" t="n"/>
      <c r="P160" s="64" t="n"/>
    </row>
    <row r="161">
      <c r="B161" s="54" t="inlineStr">
        <is>
          <t>Accumulated Depreciation</t>
        </is>
      </c>
    </row>
    <row r="162" customFormat="1" s="44">
      <c r="B162" s="44" t="inlineStr">
        <is>
          <t>Accumulated Depreciation, EOP</t>
        </is>
      </c>
      <c r="D162" s="113" t="n">
        <v>246</v>
      </c>
      <c r="E162" s="113" t="n">
        <v>450</v>
      </c>
      <c r="F162" s="113" t="n">
        <v>882</v>
      </c>
      <c r="G162" s="113" t="n">
        <v>1260</v>
      </c>
      <c r="H162" s="113" t="n">
        <v>1817</v>
      </c>
      <c r="I162" s="113" t="n">
        <v>2132</v>
      </c>
      <c r="J162" s="113" t="n">
        <v>3212</v>
      </c>
      <c r="K162" s="113" t="n">
        <v>4616</v>
      </c>
      <c r="L162" s="113" t="n">
        <v>6890</v>
      </c>
      <c r="M162" s="113" t="n">
        <v>10663</v>
      </c>
      <c r="N162" s="113" t="n">
        <v>15418</v>
      </c>
      <c r="O162" s="113" t="n">
        <v>20080</v>
      </c>
      <c r="P162" s="113" t="n">
        <v>24975</v>
      </c>
      <c r="Q162" s="113" t="n">
        <v>33134</v>
      </c>
      <c r="R162" s="111">
        <f>+R167</f>
        <v/>
      </c>
      <c r="S162" s="111">
        <f>+S167</f>
        <v/>
      </c>
      <c r="T162" s="111">
        <f>+T167</f>
        <v/>
      </c>
      <c r="U162" s="111">
        <f>+U167</f>
        <v/>
      </c>
      <c r="V162" s="111">
        <f>+V167</f>
        <v/>
      </c>
      <c r="W162" s="111">
        <f>+W167</f>
        <v/>
      </c>
      <c r="X162" s="111">
        <f>+X167</f>
        <v/>
      </c>
      <c r="Y162" s="111">
        <f>+Y167</f>
        <v/>
      </c>
      <c r="Z162" s="111">
        <f>+Z167</f>
        <v/>
      </c>
      <c r="AA162" s="111">
        <f>+AA167</f>
        <v/>
      </c>
      <c r="AB162" s="111">
        <f>+AB167</f>
        <v/>
      </c>
      <c r="AC162" s="111">
        <f>+AC167</f>
        <v/>
      </c>
    </row>
    <row r="164">
      <c r="B164" t="inlineStr">
        <is>
          <t>Accumulated Depreciation, BOP</t>
        </is>
      </c>
      <c r="D164" s="64" t="n"/>
      <c r="E164" s="64">
        <f>+D162</f>
        <v/>
      </c>
      <c r="F164" s="64">
        <f>+E167</f>
        <v/>
      </c>
      <c r="G164" s="64">
        <f>+F167</f>
        <v/>
      </c>
      <c r="H164" s="64">
        <f>+G167</f>
        <v/>
      </c>
      <c r="I164" s="64">
        <f>+H167</f>
        <v/>
      </c>
      <c r="J164" s="64">
        <f>+I167</f>
        <v/>
      </c>
      <c r="K164" s="64">
        <f>+J167</f>
        <v/>
      </c>
      <c r="L164" s="64">
        <f>+K167</f>
        <v/>
      </c>
      <c r="M164" s="64">
        <f>+L167</f>
        <v/>
      </c>
      <c r="N164" s="64">
        <f>+M167</f>
        <v/>
      </c>
      <c r="O164" s="64">
        <f>+N167</f>
        <v/>
      </c>
      <c r="P164" s="64">
        <f>+O167</f>
        <v/>
      </c>
      <c r="Q164" s="64">
        <f>+P167</f>
        <v/>
      </c>
      <c r="R164" s="64">
        <f>+Q167</f>
        <v/>
      </c>
      <c r="S164" s="64">
        <f>+R167</f>
        <v/>
      </c>
      <c r="T164" s="64">
        <f>+S167</f>
        <v/>
      </c>
      <c r="U164" s="64">
        <f>+T167</f>
        <v/>
      </c>
      <c r="V164" s="64">
        <f>+U167</f>
        <v/>
      </c>
      <c r="W164" s="64">
        <f>+V167</f>
        <v/>
      </c>
      <c r="X164" s="64">
        <f>+W167</f>
        <v/>
      </c>
      <c r="Y164" s="64">
        <f>+X167</f>
        <v/>
      </c>
      <c r="Z164" s="64">
        <f>+Y167</f>
        <v/>
      </c>
      <c r="AA164" s="64">
        <f>+Z167</f>
        <v/>
      </c>
      <c r="AB164" s="64">
        <f>+AA167</f>
        <v/>
      </c>
      <c r="AC164" s="64">
        <f>+AB167</f>
        <v/>
      </c>
    </row>
    <row r="165">
      <c r="B165" t="inlineStr">
        <is>
          <t>Depreciation of PP&amp;E</t>
        </is>
      </c>
      <c r="D165" s="81" t="n"/>
      <c r="E165" s="81" t="n">
        <v>323</v>
      </c>
      <c r="F165" s="81" t="n">
        <v>649</v>
      </c>
      <c r="G165" s="81" t="n">
        <v>866</v>
      </c>
      <c r="H165" s="81" t="n">
        <v>924</v>
      </c>
      <c r="I165" s="81" t="n">
        <v>1215</v>
      </c>
      <c r="J165" s="81" t="n">
        <v>1591</v>
      </c>
      <c r="K165" s="81" t="n">
        <v>2333</v>
      </c>
      <c r="L165" s="81" t="n">
        <v>3675</v>
      </c>
      <c r="M165" s="81" t="n">
        <v>5179</v>
      </c>
      <c r="N165" s="81" t="n">
        <v>6389</v>
      </c>
      <c r="O165" s="81" t="n">
        <v>7560</v>
      </c>
      <c r="P165" s="81" t="n">
        <v>8501</v>
      </c>
      <c r="Q165" s="81" t="n">
        <v>11017</v>
      </c>
      <c r="R165" s="64">
        <f>+R49</f>
        <v/>
      </c>
      <c r="S165" s="64">
        <f>+S49</f>
        <v/>
      </c>
      <c r="T165" s="64">
        <f>+T49</f>
        <v/>
      </c>
      <c r="U165" s="64">
        <f>+U49</f>
        <v/>
      </c>
      <c r="V165" s="64">
        <f>+V49</f>
        <v/>
      </c>
      <c r="W165" s="64">
        <f>+W49</f>
        <v/>
      </c>
      <c r="X165" s="64">
        <f>+X49</f>
        <v/>
      </c>
      <c r="Y165" s="64">
        <f>+Y49</f>
        <v/>
      </c>
      <c r="Z165" s="64">
        <f>+Z49</f>
        <v/>
      </c>
      <c r="AA165" s="64">
        <f>+AA49</f>
        <v/>
      </c>
      <c r="AB165" s="64">
        <f>+AB49</f>
        <v/>
      </c>
      <c r="AC165" s="64">
        <f>+AC49</f>
        <v/>
      </c>
    </row>
    <row r="166" ht="13.5" customHeight="1">
      <c r="B166" t="inlineStr">
        <is>
          <t>Other</t>
        </is>
      </c>
      <c r="D166" s="65" t="n"/>
      <c r="E166" s="65">
        <f>+E167-SUM(E164:E165)</f>
        <v/>
      </c>
      <c r="F166" s="65">
        <f>+F167-SUM(F164:F165)</f>
        <v/>
      </c>
      <c r="G166" s="65">
        <f>+G167-SUM(G164:G165)</f>
        <v/>
      </c>
      <c r="H166" s="65">
        <f>+H167-SUM(H164:H165)</f>
        <v/>
      </c>
      <c r="I166" s="65">
        <f>+I167-SUM(I164:I165)</f>
        <v/>
      </c>
      <c r="J166" s="65">
        <f>+J167-SUM(J164:J165)</f>
        <v/>
      </c>
      <c r="K166" s="65">
        <f>+K167-SUM(K164:K165)</f>
        <v/>
      </c>
      <c r="L166" s="65">
        <f>+L167-SUM(L164:L165)</f>
        <v/>
      </c>
      <c r="M166" s="65">
        <f>+M167-SUM(M164:M165)</f>
        <v/>
      </c>
      <c r="N166" s="65">
        <f>+N167-SUM(N164:N165)</f>
        <v/>
      </c>
      <c r="O166" s="65">
        <f>+O167-SUM(O164:O165)</f>
        <v/>
      </c>
      <c r="P166" s="65">
        <f>+P167-SUM(P164:P165)</f>
        <v/>
      </c>
      <c r="Q166" s="65">
        <f>+Q167-SUM(Q164:Q165)</f>
        <v/>
      </c>
      <c r="R166" s="71">
        <f>+Q166/Q164*R164</f>
        <v/>
      </c>
      <c r="S166" s="71">
        <f>+R166/R164*S164</f>
        <v/>
      </c>
      <c r="T166" s="71">
        <f>+S166/S164*T164</f>
        <v/>
      </c>
      <c r="U166" s="71">
        <f>+T166/T164*U164</f>
        <v/>
      </c>
      <c r="V166" s="71">
        <f>+U166/U164*V164</f>
        <v/>
      </c>
      <c r="W166" s="71">
        <f>+V166/V164*W164</f>
        <v/>
      </c>
      <c r="X166" s="71">
        <f>+W166/W164*X164</f>
        <v/>
      </c>
      <c r="Y166" s="71">
        <f>+X166/X164*Y164</f>
        <v/>
      </c>
      <c r="Z166" s="71">
        <f>+Y166/Y164*Z164</f>
        <v/>
      </c>
      <c r="AA166" s="71">
        <f>+Z166/Z164*AA164</f>
        <v/>
      </c>
      <c r="AB166" s="71">
        <f>+AA166/AA164*AB164</f>
        <v/>
      </c>
      <c r="AC166" s="71">
        <f>+AB166/AB164*AC164</f>
        <v/>
      </c>
    </row>
    <row r="167" customFormat="1" s="44">
      <c r="B167" s="110" t="inlineStr">
        <is>
          <t>Accumulated Depreciation, EOP</t>
        </is>
      </c>
      <c r="D167" s="111" t="n"/>
      <c r="E167" s="111">
        <f>+E162</f>
        <v/>
      </c>
      <c r="F167" s="111">
        <f>+F162</f>
        <v/>
      </c>
      <c r="G167" s="111">
        <f>+G162</f>
        <v/>
      </c>
      <c r="H167" s="111">
        <f>+H162</f>
        <v/>
      </c>
      <c r="I167" s="111">
        <f>+I162</f>
        <v/>
      </c>
      <c r="J167" s="111">
        <f>+J162</f>
        <v/>
      </c>
      <c r="K167" s="111">
        <f>+K162</f>
        <v/>
      </c>
      <c r="L167" s="111">
        <f>+L162</f>
        <v/>
      </c>
      <c r="M167" s="111">
        <f>+M162</f>
        <v/>
      </c>
      <c r="N167" s="111">
        <f>+N162</f>
        <v/>
      </c>
      <c r="O167" s="111">
        <f>+O162</f>
        <v/>
      </c>
      <c r="P167" s="111">
        <f>+P162</f>
        <v/>
      </c>
      <c r="Q167" s="111">
        <f>+Q162</f>
        <v/>
      </c>
      <c r="R167" s="111">
        <f>SUM(R164:R166)</f>
        <v/>
      </c>
      <c r="S167" s="111">
        <f>SUM(S164:S166)</f>
        <v/>
      </c>
      <c r="T167" s="111">
        <f>SUM(T164:T166)</f>
        <v/>
      </c>
      <c r="U167" s="111">
        <f>SUM(U164:U166)</f>
        <v/>
      </c>
      <c r="V167" s="111">
        <f>SUM(V164:V166)</f>
        <v/>
      </c>
      <c r="W167" s="111">
        <f>SUM(W164:W166)</f>
        <v/>
      </c>
      <c r="X167" s="111">
        <f>SUM(X164:X166)</f>
        <v/>
      </c>
      <c r="Y167" s="111">
        <f>SUM(Y164:Y166)</f>
        <v/>
      </c>
      <c r="Z167" s="111">
        <f>SUM(Z164:Z166)</f>
        <v/>
      </c>
      <c r="AA167" s="111">
        <f>SUM(AA164:AA166)</f>
        <v/>
      </c>
      <c r="AB167" s="111">
        <f>SUM(AB164:AB166)</f>
        <v/>
      </c>
      <c r="AC167" s="111">
        <f>SUM(AC164:AC166)</f>
        <v/>
      </c>
    </row>
    <row r="168">
      <c r="B168" s="60" t="n"/>
      <c r="D168" s="347" t="n"/>
      <c r="E168" s="347" t="n"/>
      <c r="F168" s="347" t="n"/>
      <c r="G168" s="347" t="n"/>
      <c r="H168" s="347" t="n"/>
      <c r="I168" s="347" t="n"/>
      <c r="J168" s="347" t="n"/>
      <c r="K168" s="347" t="n"/>
      <c r="L168" s="347" t="n"/>
      <c r="M168" s="347" t="n"/>
      <c r="N168" s="347" t="n"/>
      <c r="O168" s="347" t="n"/>
      <c r="P168" s="347" t="n"/>
      <c r="Q168" s="347" t="n"/>
    </row>
    <row r="169">
      <c r="B169" s="54" t="inlineStr">
        <is>
          <t>Net PP&amp;E</t>
        </is>
      </c>
    </row>
    <row r="170">
      <c r="B170" t="inlineStr">
        <is>
          <t>Gross PP&amp;E, EOP</t>
        </is>
      </c>
      <c r="D170" s="64">
        <f>+D152</f>
        <v/>
      </c>
      <c r="E170" s="64">
        <f>+E152</f>
        <v/>
      </c>
      <c r="F170" s="64">
        <f>+F152</f>
        <v/>
      </c>
      <c r="G170" s="64">
        <f>+G152</f>
        <v/>
      </c>
      <c r="H170" s="64">
        <f>+H152</f>
        <v/>
      </c>
      <c r="I170" s="64">
        <f>+I152</f>
        <v/>
      </c>
      <c r="J170" s="64">
        <f>+J152</f>
        <v/>
      </c>
      <c r="K170" s="64">
        <f>+K152</f>
        <v/>
      </c>
      <c r="L170" s="64">
        <f>+L152</f>
        <v/>
      </c>
      <c r="M170" s="64">
        <f>+M152</f>
        <v/>
      </c>
      <c r="N170" s="64">
        <f>+N152</f>
        <v/>
      </c>
      <c r="O170" s="64">
        <f>+O152</f>
        <v/>
      </c>
      <c r="P170" s="64">
        <f>+P152</f>
        <v/>
      </c>
      <c r="Q170" s="64">
        <f>+Q152</f>
        <v/>
      </c>
      <c r="R170" s="64">
        <f>+R152</f>
        <v/>
      </c>
      <c r="S170" s="64">
        <f>+S152</f>
        <v/>
      </c>
      <c r="T170" s="64">
        <f>+T152</f>
        <v/>
      </c>
      <c r="U170" s="64">
        <f>+U152</f>
        <v/>
      </c>
      <c r="V170" s="64">
        <f>+V152</f>
        <v/>
      </c>
      <c r="W170" s="64">
        <f>+W152</f>
        <v/>
      </c>
      <c r="X170" s="64">
        <f>+X152</f>
        <v/>
      </c>
      <c r="Y170" s="64">
        <f>+Y152</f>
        <v/>
      </c>
      <c r="Z170" s="64">
        <f>+Z152</f>
        <v/>
      </c>
      <c r="AA170" s="64">
        <f>+AA152</f>
        <v/>
      </c>
      <c r="AB170" s="64">
        <f>+AB152</f>
        <v/>
      </c>
      <c r="AC170" s="64">
        <f>+AC152</f>
        <v/>
      </c>
    </row>
    <row r="171" ht="13.5" customHeight="1">
      <c r="B171" t="inlineStr">
        <is>
          <t>Accumulated Depreciation, EOP</t>
        </is>
      </c>
      <c r="D171" s="65">
        <f>-D162</f>
        <v/>
      </c>
      <c r="E171" s="65">
        <f>-E162</f>
        <v/>
      </c>
      <c r="F171" s="65">
        <f>-F162</f>
        <v/>
      </c>
      <c r="G171" s="65">
        <f>-G162</f>
        <v/>
      </c>
      <c r="H171" s="65">
        <f>-H162</f>
        <v/>
      </c>
      <c r="I171" s="65">
        <f>-I162</f>
        <v/>
      </c>
      <c r="J171" s="65">
        <f>-J162</f>
        <v/>
      </c>
      <c r="K171" s="65">
        <f>-K162</f>
        <v/>
      </c>
      <c r="L171" s="65">
        <f>-L162</f>
        <v/>
      </c>
      <c r="M171" s="65">
        <f>-M162</f>
        <v/>
      </c>
      <c r="N171" s="65">
        <f>-N162</f>
        <v/>
      </c>
      <c r="O171" s="65">
        <f>-O162</f>
        <v/>
      </c>
      <c r="P171" s="65">
        <f>-P162</f>
        <v/>
      </c>
      <c r="Q171" s="65">
        <f>-Q162</f>
        <v/>
      </c>
      <c r="R171" s="65">
        <f>-R162</f>
        <v/>
      </c>
      <c r="S171" s="65">
        <f>-S162</f>
        <v/>
      </c>
      <c r="T171" s="65">
        <f>-T162</f>
        <v/>
      </c>
      <c r="U171" s="65">
        <f>-U162</f>
        <v/>
      </c>
      <c r="V171" s="65">
        <f>-V162</f>
        <v/>
      </c>
      <c r="W171" s="65">
        <f>-W162</f>
        <v/>
      </c>
      <c r="X171" s="65">
        <f>-X162</f>
        <v/>
      </c>
      <c r="Y171" s="65">
        <f>-Y162</f>
        <v/>
      </c>
      <c r="Z171" s="65">
        <f>-Z162</f>
        <v/>
      </c>
      <c r="AA171" s="65">
        <f>-AA162</f>
        <v/>
      </c>
      <c r="AB171" s="65">
        <f>-AB162</f>
        <v/>
      </c>
      <c r="AC171" s="65">
        <f>-AC162</f>
        <v/>
      </c>
    </row>
    <row r="172" customFormat="1" s="44">
      <c r="B172" s="110" t="inlineStr">
        <is>
          <t>Net PP&amp;E, EOP</t>
        </is>
      </c>
      <c r="D172" s="111">
        <f>SUM(D170:D171)</f>
        <v/>
      </c>
      <c r="E172" s="111">
        <f>SUM(E170:E171)</f>
        <v/>
      </c>
      <c r="F172" s="111">
        <f>SUM(F170:F171)</f>
        <v/>
      </c>
      <c r="G172" s="111">
        <f>SUM(G170:G171)</f>
        <v/>
      </c>
      <c r="H172" s="111">
        <f>SUM(H170:H171)</f>
        <v/>
      </c>
      <c r="I172" s="111">
        <f>SUM(I170:I171)</f>
        <v/>
      </c>
      <c r="J172" s="111">
        <f>SUM(J170:J171)</f>
        <v/>
      </c>
      <c r="K172" s="111">
        <f>SUM(K170:K171)</f>
        <v/>
      </c>
      <c r="L172" s="111">
        <f>SUM(L170:L171)</f>
        <v/>
      </c>
      <c r="M172" s="111">
        <f>SUM(M170:M171)</f>
        <v/>
      </c>
      <c r="N172" s="111">
        <f>SUM(N170:N171)</f>
        <v/>
      </c>
      <c r="O172" s="111">
        <f>SUM(O170:O171)</f>
        <v/>
      </c>
      <c r="P172" s="111">
        <f>SUM(P170:P171)</f>
        <v/>
      </c>
      <c r="Q172" s="111">
        <f>SUM(Q170:Q171)</f>
        <v/>
      </c>
      <c r="R172" s="111">
        <f>SUM(R170:R171)</f>
        <v/>
      </c>
      <c r="S172" s="111">
        <f>SUM(S170:S171)</f>
        <v/>
      </c>
      <c r="T172" s="111">
        <f>SUM(T170:T171)</f>
        <v/>
      </c>
      <c r="U172" s="111">
        <f>SUM(U170:U171)</f>
        <v/>
      </c>
      <c r="V172" s="111">
        <f>SUM(V170:V171)</f>
        <v/>
      </c>
      <c r="W172" s="111">
        <f>SUM(W170:W171)</f>
        <v/>
      </c>
      <c r="X172" s="111">
        <f>SUM(X170:X171)</f>
        <v/>
      </c>
      <c r="Y172" s="111">
        <f>SUM(Y170:Y171)</f>
        <v/>
      </c>
      <c r="Z172" s="111">
        <f>SUM(Z170:Z171)</f>
        <v/>
      </c>
      <c r="AA172" s="111">
        <f>SUM(AA170:AA171)</f>
        <v/>
      </c>
      <c r="AB172" s="111">
        <f>SUM(AB170:AB171)</f>
        <v/>
      </c>
      <c r="AC172" s="111">
        <f>SUM(AC170:AC171)</f>
        <v/>
      </c>
    </row>
    <row r="174">
      <c r="B174" t="inlineStr">
        <is>
          <t>Net PP&amp;E, BOP</t>
        </is>
      </c>
      <c r="D174" s="64" t="n"/>
      <c r="E174" s="64">
        <f>+D172</f>
        <v/>
      </c>
      <c r="F174" s="64">
        <f>+E172</f>
        <v/>
      </c>
      <c r="G174" s="64">
        <f>+F172</f>
        <v/>
      </c>
      <c r="H174" s="64">
        <f>+G172</f>
        <v/>
      </c>
      <c r="I174" s="64">
        <f>+H172</f>
        <v/>
      </c>
      <c r="J174" s="64">
        <f>+I172</f>
        <v/>
      </c>
      <c r="K174" s="64">
        <f>+J172</f>
        <v/>
      </c>
      <c r="L174" s="64">
        <f>+K172</f>
        <v/>
      </c>
      <c r="M174" s="64">
        <f>+L172</f>
        <v/>
      </c>
      <c r="N174" s="64">
        <f>+M172</f>
        <v/>
      </c>
      <c r="O174" s="64">
        <f>+N172</f>
        <v/>
      </c>
      <c r="P174" s="64">
        <f>+O172</f>
        <v/>
      </c>
      <c r="Q174" s="64">
        <f>+P172</f>
        <v/>
      </c>
      <c r="R174" s="64">
        <f>+Q172</f>
        <v/>
      </c>
      <c r="S174" s="64">
        <f>+R172</f>
        <v/>
      </c>
      <c r="T174" s="64">
        <f>+S172</f>
        <v/>
      </c>
      <c r="U174" s="64">
        <f>+T172</f>
        <v/>
      </c>
      <c r="V174" s="64">
        <f>+U172</f>
        <v/>
      </c>
      <c r="W174" s="64">
        <f>+V172</f>
        <v/>
      </c>
      <c r="X174" s="64">
        <f>+W172</f>
        <v/>
      </c>
      <c r="Y174" s="64">
        <f>+X172</f>
        <v/>
      </c>
      <c r="Z174" s="64">
        <f>+Y172</f>
        <v/>
      </c>
      <c r="AA174" s="64">
        <f>+Z172</f>
        <v/>
      </c>
      <c r="AB174" s="64">
        <f>+AA172</f>
        <v/>
      </c>
      <c r="AC174" s="64">
        <f>+AB172</f>
        <v/>
      </c>
    </row>
    <row r="175">
      <c r="B175" t="inlineStr">
        <is>
          <t>Purchase of PP&amp;E</t>
        </is>
      </c>
      <c r="D175" s="64" t="n"/>
      <c r="E175" s="64">
        <f>+E156</f>
        <v/>
      </c>
      <c r="F175" s="64">
        <f>+F156</f>
        <v/>
      </c>
      <c r="G175" s="64">
        <f>+G156</f>
        <v/>
      </c>
      <c r="H175" s="64">
        <f>+H156</f>
        <v/>
      </c>
      <c r="I175" s="64">
        <f>+I156</f>
        <v/>
      </c>
      <c r="J175" s="64">
        <f>+J156</f>
        <v/>
      </c>
      <c r="K175" s="64">
        <f>+K156</f>
        <v/>
      </c>
      <c r="L175" s="64">
        <f>+L156</f>
        <v/>
      </c>
      <c r="M175" s="64">
        <f>+M156</f>
        <v/>
      </c>
      <c r="N175" s="64">
        <f>+N156</f>
        <v/>
      </c>
      <c r="O175" s="64">
        <f>+O156</f>
        <v/>
      </c>
      <c r="P175" s="64">
        <f>+P156</f>
        <v/>
      </c>
      <c r="Q175" s="64">
        <f>+Q156</f>
        <v/>
      </c>
      <c r="R175" s="64">
        <f>+R156</f>
        <v/>
      </c>
      <c r="S175" s="64">
        <f>+S156</f>
        <v/>
      </c>
      <c r="T175" s="64">
        <f>+T156</f>
        <v/>
      </c>
      <c r="U175" s="64">
        <f>+U156</f>
        <v/>
      </c>
      <c r="V175" s="64">
        <f>+V156</f>
        <v/>
      </c>
      <c r="W175" s="64">
        <f>+W156</f>
        <v/>
      </c>
      <c r="X175" s="64">
        <f>+X156</f>
        <v/>
      </c>
      <c r="Y175" s="64">
        <f>+Y156</f>
        <v/>
      </c>
      <c r="Z175" s="64">
        <f>+Z156</f>
        <v/>
      </c>
      <c r="AA175" s="64">
        <f>+AA156</f>
        <v/>
      </c>
      <c r="AB175" s="64">
        <f>+AB156</f>
        <v/>
      </c>
      <c r="AC175" s="64">
        <f>+AC156</f>
        <v/>
      </c>
    </row>
    <row r="176">
      <c r="B176" t="inlineStr">
        <is>
          <t>Disposal of PP&amp;E</t>
        </is>
      </c>
      <c r="D176" s="64" t="n"/>
      <c r="E176" s="64">
        <f>+E157</f>
        <v/>
      </c>
      <c r="F176" s="64">
        <f>+F157</f>
        <v/>
      </c>
      <c r="G176" s="64">
        <f>+G157</f>
        <v/>
      </c>
      <c r="H176" s="64">
        <f>+H157</f>
        <v/>
      </c>
      <c r="I176" s="64">
        <f>+I157</f>
        <v/>
      </c>
      <c r="J176" s="64">
        <f>+J157</f>
        <v/>
      </c>
      <c r="K176" s="64">
        <f>+K157</f>
        <v/>
      </c>
      <c r="L176" s="64">
        <f>+L157</f>
        <v/>
      </c>
      <c r="M176" s="64">
        <f>+M157</f>
        <v/>
      </c>
      <c r="N176" s="64">
        <f>+N157</f>
        <v/>
      </c>
      <c r="O176" s="64">
        <f>+O157</f>
        <v/>
      </c>
      <c r="P176" s="64">
        <f>+P157</f>
        <v/>
      </c>
      <c r="Q176" s="64">
        <f>+Q157</f>
        <v/>
      </c>
      <c r="R176" s="64">
        <f>+R157</f>
        <v/>
      </c>
      <c r="S176" s="64">
        <f>+S157</f>
        <v/>
      </c>
      <c r="T176" s="64">
        <f>+T157</f>
        <v/>
      </c>
      <c r="U176" s="64">
        <f>+U157</f>
        <v/>
      </c>
      <c r="V176" s="64">
        <f>+V157</f>
        <v/>
      </c>
      <c r="W176" s="64">
        <f>+W157</f>
        <v/>
      </c>
      <c r="X176" s="64">
        <f>+X157</f>
        <v/>
      </c>
      <c r="Y176" s="64">
        <f>+Y157</f>
        <v/>
      </c>
      <c r="Z176" s="64">
        <f>+Z157</f>
        <v/>
      </c>
      <c r="AA176" s="64">
        <f>+AA157</f>
        <v/>
      </c>
      <c r="AB176" s="64">
        <f>+AB157</f>
        <v/>
      </c>
      <c r="AC176" s="64">
        <f>+AC157</f>
        <v/>
      </c>
    </row>
    <row r="177">
      <c r="B177" t="inlineStr">
        <is>
          <t>Depreciation of PP&amp;E</t>
        </is>
      </c>
      <c r="D177" s="64" t="n"/>
      <c r="E177" s="64">
        <f>+-E165</f>
        <v/>
      </c>
      <c r="F177" s="64">
        <f>+-F165</f>
        <v/>
      </c>
      <c r="G177" s="64">
        <f>+-G165</f>
        <v/>
      </c>
      <c r="H177" s="64">
        <f>+-H165</f>
        <v/>
      </c>
      <c r="I177" s="64">
        <f>+-I165</f>
        <v/>
      </c>
      <c r="J177" s="64">
        <f>+-J165</f>
        <v/>
      </c>
      <c r="K177" s="64">
        <f>+-K165</f>
        <v/>
      </c>
      <c r="L177" s="64">
        <f>+-L165</f>
        <v/>
      </c>
      <c r="M177" s="64">
        <f>+-M165</f>
        <v/>
      </c>
      <c r="N177" s="64">
        <f>+-N165</f>
        <v/>
      </c>
      <c r="O177" s="64">
        <f>+-O165</f>
        <v/>
      </c>
      <c r="P177" s="64">
        <f>+-P165</f>
        <v/>
      </c>
      <c r="Q177" s="64">
        <f>+-Q165</f>
        <v/>
      </c>
      <c r="R177" s="64">
        <f>+-R165</f>
        <v/>
      </c>
      <c r="S177" s="64">
        <f>+-S165</f>
        <v/>
      </c>
      <c r="T177" s="64">
        <f>+-T165</f>
        <v/>
      </c>
      <c r="U177" s="64">
        <f>+-U165</f>
        <v/>
      </c>
      <c r="V177" s="64">
        <f>+-V165</f>
        <v/>
      </c>
      <c r="W177" s="64">
        <f>+-W165</f>
        <v/>
      </c>
      <c r="X177" s="64">
        <f>+-X165</f>
        <v/>
      </c>
      <c r="Y177" s="64">
        <f>+-Y165</f>
        <v/>
      </c>
      <c r="Z177" s="64">
        <f>+-Z165</f>
        <v/>
      </c>
      <c r="AA177" s="64">
        <f>+-AA165</f>
        <v/>
      </c>
      <c r="AB177" s="64">
        <f>+-AB165</f>
        <v/>
      </c>
      <c r="AC177" s="64">
        <f>+-AC165</f>
        <v/>
      </c>
    </row>
    <row r="178" ht="13.5" customHeight="1">
      <c r="B178" t="inlineStr">
        <is>
          <t>Other</t>
        </is>
      </c>
      <c r="D178" s="65" t="n"/>
      <c r="E178" s="65">
        <f>+E179-SUM(E174:E177)</f>
        <v/>
      </c>
      <c r="F178" s="65">
        <f>+F179-SUM(F174:F177)</f>
        <v/>
      </c>
      <c r="G178" s="65">
        <f>+G179-SUM(G174:G177)</f>
        <v/>
      </c>
      <c r="H178" s="65">
        <f>+H179-SUM(H174:H177)</f>
        <v/>
      </c>
      <c r="I178" s="65">
        <f>+I179-SUM(I174:I177)</f>
        <v/>
      </c>
      <c r="J178" s="65">
        <f>+J179-SUM(J174:J177)</f>
        <v/>
      </c>
      <c r="K178" s="65">
        <f>+K179-SUM(K174:K177)</f>
        <v/>
      </c>
      <c r="L178" s="65">
        <f>+L179-SUM(L174:L177)</f>
        <v/>
      </c>
      <c r="M178" s="65">
        <f>+M179-SUM(M174:M177)</f>
        <v/>
      </c>
      <c r="N178" s="65">
        <f>+N179-SUM(N174:N177)</f>
        <v/>
      </c>
      <c r="O178" s="65">
        <f>+O179-SUM(O174:O177)</f>
        <v/>
      </c>
      <c r="P178" s="65">
        <f>+P179-SUM(P174:P177)</f>
        <v/>
      </c>
      <c r="Q178" s="65">
        <f>+Q179-SUM(Q174:Q177)</f>
        <v/>
      </c>
      <c r="R178" s="65">
        <f>+R179-SUM(R174:R177)</f>
        <v/>
      </c>
      <c r="S178" s="65">
        <f>+S179-SUM(S174:S177)</f>
        <v/>
      </c>
      <c r="T178" s="65">
        <f>+T179-SUM(T174:T177)</f>
        <v/>
      </c>
      <c r="U178" s="65">
        <f>+U179-SUM(U174:U177)</f>
        <v/>
      </c>
      <c r="V178" s="65">
        <f>+V179-SUM(V174:V177)</f>
        <v/>
      </c>
      <c r="W178" s="65">
        <f>+W179-SUM(W174:W177)</f>
        <v/>
      </c>
      <c r="X178" s="65">
        <f>+X179-SUM(X174:X177)</f>
        <v/>
      </c>
      <c r="Y178" s="65">
        <f>+Y179-SUM(Y174:Y177)</f>
        <v/>
      </c>
      <c r="Z178" s="65">
        <f>+Z179-SUM(Z174:Z177)</f>
        <v/>
      </c>
      <c r="AA178" s="65">
        <f>+AA179-SUM(AA174:AA177)</f>
        <v/>
      </c>
      <c r="AB178" s="65">
        <f>+AB179-SUM(AB174:AB177)</f>
        <v/>
      </c>
      <c r="AC178" s="65">
        <f>+AC179-SUM(AC174:AC177)</f>
        <v/>
      </c>
    </row>
    <row r="179" customFormat="1" s="44">
      <c r="B179" s="110" t="inlineStr">
        <is>
          <t>Net PP&amp;E, EOP</t>
        </is>
      </c>
      <c r="D179" s="111" t="n"/>
      <c r="E179" s="111">
        <f>+E172</f>
        <v/>
      </c>
      <c r="F179" s="111">
        <f>+F172</f>
        <v/>
      </c>
      <c r="G179" s="111">
        <f>+G172</f>
        <v/>
      </c>
      <c r="H179" s="111">
        <f>+H172</f>
        <v/>
      </c>
      <c r="I179" s="111">
        <f>+I172</f>
        <v/>
      </c>
      <c r="J179" s="111">
        <f>+J172</f>
        <v/>
      </c>
      <c r="K179" s="111">
        <f>+K172</f>
        <v/>
      </c>
      <c r="L179" s="111">
        <f>+L172</f>
        <v/>
      </c>
      <c r="M179" s="111">
        <f>+M172</f>
        <v/>
      </c>
      <c r="N179" s="111">
        <f>+N172</f>
        <v/>
      </c>
      <c r="O179" s="111">
        <f>+O172</f>
        <v/>
      </c>
      <c r="P179" s="111">
        <f>+P172</f>
        <v/>
      </c>
      <c r="Q179" s="111">
        <f>+Q172</f>
        <v/>
      </c>
      <c r="R179" s="111">
        <f>+R172</f>
        <v/>
      </c>
      <c r="S179" s="111">
        <f>+S172</f>
        <v/>
      </c>
      <c r="T179" s="111">
        <f>+T172</f>
        <v/>
      </c>
      <c r="U179" s="111">
        <f>+U172</f>
        <v/>
      </c>
      <c r="V179" s="111">
        <f>+V172</f>
        <v/>
      </c>
      <c r="W179" s="111">
        <f>+W172</f>
        <v/>
      </c>
      <c r="X179" s="111">
        <f>+X172</f>
        <v/>
      </c>
      <c r="Y179" s="111">
        <f>+Y172</f>
        <v/>
      </c>
      <c r="Z179" s="111">
        <f>+Z172</f>
        <v/>
      </c>
      <c r="AA179" s="111">
        <f>+AA172</f>
        <v/>
      </c>
      <c r="AB179" s="111">
        <f>+AB172</f>
        <v/>
      </c>
      <c r="AC179" s="111">
        <f>+AC172</f>
        <v/>
      </c>
    </row>
    <row r="180" customFormat="1" s="44">
      <c r="B180" s="110" t="n"/>
      <c r="D180" s="111" t="n"/>
      <c r="E180" s="111" t="n"/>
      <c r="F180" s="111" t="n"/>
      <c r="G180" s="111" t="n"/>
      <c r="H180" s="111" t="n"/>
      <c r="I180" s="111" t="n"/>
      <c r="J180" s="111" t="n"/>
      <c r="K180" s="111" t="n"/>
      <c r="L180" s="111" t="n"/>
      <c r="M180" s="111" t="n"/>
      <c r="N180" s="111" t="n"/>
      <c r="O180" s="111" t="n"/>
      <c r="P180" s="111" t="n"/>
      <c r="Q180" s="111" t="n"/>
    </row>
    <row r="181" customFormat="1" s="44">
      <c r="B181" s="54" t="inlineStr">
        <is>
          <t>Reported Useful Life (Years)</t>
        </is>
      </c>
      <c r="D181" s="111" t="n"/>
      <c r="E181" s="111" t="n"/>
      <c r="F181" s="111" t="n"/>
      <c r="G181" s="111" t="n"/>
      <c r="H181" s="111" t="n"/>
      <c r="I181" s="111" t="n"/>
      <c r="J181" s="111" t="n"/>
      <c r="K181" s="111" t="n"/>
      <c r="L181" s="111" t="n"/>
      <c r="M181" s="111" t="n"/>
      <c r="N181" s="111" t="n"/>
      <c r="O181" s="111" t="n"/>
      <c r="P181" s="111" t="n"/>
      <c r="Q181" s="111" t="n"/>
    </row>
    <row r="182" customFormat="1" s="44">
      <c r="B182" t="inlineStr">
        <is>
          <t>Land</t>
        </is>
      </c>
      <c r="D182" s="83" t="n">
        <v>0</v>
      </c>
      <c r="E182" s="83" t="n">
        <v>0</v>
      </c>
      <c r="F182" s="83" t="n">
        <v>0</v>
      </c>
      <c r="G182" s="83" t="n">
        <v>0</v>
      </c>
      <c r="H182" s="83" t="n">
        <v>0</v>
      </c>
      <c r="I182" s="83" t="n">
        <v>0</v>
      </c>
      <c r="J182" s="83" t="n">
        <v>0</v>
      </c>
      <c r="K182" s="83" t="n">
        <v>0</v>
      </c>
      <c r="L182" s="83" t="n">
        <v>0</v>
      </c>
      <c r="M182" s="83" t="n">
        <v>0</v>
      </c>
      <c r="N182" s="83" t="n">
        <v>0</v>
      </c>
      <c r="O182" s="83" t="n">
        <v>0</v>
      </c>
      <c r="P182" s="83" t="n">
        <v>0</v>
      </c>
      <c r="Q182" s="83" t="n">
        <v>0</v>
      </c>
    </row>
    <row r="183" customFormat="1" s="44">
      <c r="B183" t="inlineStr">
        <is>
          <t>Servers and Network Assets</t>
        </is>
      </c>
      <c r="D183" s="207" t="inlineStr">
        <is>
          <t>3-4</t>
        </is>
      </c>
      <c r="E183" s="207" t="inlineStr">
        <is>
          <t>3-4</t>
        </is>
      </c>
      <c r="F183" s="207" t="inlineStr">
        <is>
          <t>3-4</t>
        </is>
      </c>
      <c r="G183" s="207" t="inlineStr">
        <is>
          <t>3-5</t>
        </is>
      </c>
      <c r="H183" s="207" t="inlineStr">
        <is>
          <t>3-5</t>
        </is>
      </c>
      <c r="I183" s="207" t="inlineStr">
        <is>
          <t>3-5</t>
        </is>
      </c>
      <c r="J183" s="207" t="inlineStr">
        <is>
          <t>3-25</t>
        </is>
      </c>
      <c r="K183" s="207" t="inlineStr">
        <is>
          <t>3-20</t>
        </is>
      </c>
      <c r="L183" s="207" t="inlineStr">
        <is>
          <t>3-25</t>
        </is>
      </c>
      <c r="M183" s="207" t="inlineStr">
        <is>
          <t>3-20</t>
        </is>
      </c>
      <c r="N183" s="207" t="inlineStr">
        <is>
          <t>3-20</t>
        </is>
      </c>
      <c r="O183" s="207" t="n">
        <v>4</v>
      </c>
      <c r="P183" s="207" t="inlineStr">
        <is>
          <t>4-5</t>
        </is>
      </c>
      <c r="Q183" s="207" t="inlineStr">
        <is>
          <t>4-5</t>
        </is>
      </c>
    </row>
    <row r="184" customFormat="1" s="44">
      <c r="B184" t="inlineStr">
        <is>
          <t>Buildings</t>
        </is>
      </c>
      <c r="D184" s="207" t="inlineStr">
        <is>
          <t>15-20</t>
        </is>
      </c>
      <c r="E184" s="207" t="inlineStr">
        <is>
          <t>15-20</t>
        </is>
      </c>
      <c r="F184" s="207" t="inlineStr">
        <is>
          <t>15-20</t>
        </is>
      </c>
      <c r="G184" s="207" t="inlineStr">
        <is>
          <t>15-20</t>
        </is>
      </c>
      <c r="H184" s="207" t="inlineStr">
        <is>
          <t>4-20</t>
        </is>
      </c>
      <c r="I184" s="207" t="inlineStr">
        <is>
          <t>3-30</t>
        </is>
      </c>
      <c r="J184" s="207" t="inlineStr">
        <is>
          <t>3-30</t>
        </is>
      </c>
      <c r="K184" s="207" t="inlineStr">
        <is>
          <t>3-30</t>
        </is>
      </c>
      <c r="L184" s="207" t="inlineStr">
        <is>
          <t>3-30</t>
        </is>
      </c>
      <c r="M184" s="207" t="inlineStr">
        <is>
          <t>3-30</t>
        </is>
      </c>
      <c r="N184" s="207" t="inlineStr">
        <is>
          <t>3-30</t>
        </is>
      </c>
      <c r="O184" s="207" t="inlineStr">
        <is>
          <t>25-30</t>
        </is>
      </c>
      <c r="P184" s="207" t="inlineStr">
        <is>
          <t>25-30</t>
        </is>
      </c>
      <c r="Q184" s="207" t="inlineStr">
        <is>
          <t>25-30</t>
        </is>
      </c>
    </row>
    <row r="185" customFormat="1" s="44">
      <c r="B185" t="inlineStr">
        <is>
          <t>Equipment and Other</t>
        </is>
      </c>
      <c r="D185" s="207" t="inlineStr">
        <is>
          <t>2-5</t>
        </is>
      </c>
      <c r="E185" s="207" t="inlineStr">
        <is>
          <t>2-5</t>
        </is>
      </c>
      <c r="F185" s="207" t="inlineStr">
        <is>
          <t>2-5</t>
        </is>
      </c>
      <c r="G185" s="207" t="inlineStr">
        <is>
          <t>3-5</t>
        </is>
      </c>
      <c r="H185" s="207" t="inlineStr">
        <is>
          <t>3-5</t>
        </is>
      </c>
      <c r="I185" s="207" t="inlineStr">
        <is>
          <t>3-5</t>
        </is>
      </c>
      <c r="J185" s="207" t="inlineStr">
        <is>
          <t>3-5</t>
        </is>
      </c>
      <c r="K185" s="207" t="inlineStr">
        <is>
          <t>2-5</t>
        </is>
      </c>
      <c r="L185" s="207" t="inlineStr">
        <is>
          <t>2-5</t>
        </is>
      </c>
      <c r="M185" s="207" t="inlineStr">
        <is>
          <t>2-5</t>
        </is>
      </c>
      <c r="N185" s="207" t="inlineStr">
        <is>
          <t>2-5</t>
        </is>
      </c>
      <c r="O185" s="207" t="inlineStr">
        <is>
          <t>1-25</t>
        </is>
      </c>
      <c r="P185" s="207" t="inlineStr">
        <is>
          <t>1-25</t>
        </is>
      </c>
      <c r="Q185" s="207" t="inlineStr">
        <is>
          <t>1-25</t>
        </is>
      </c>
    </row>
    <row r="186" customFormat="1" s="44">
      <c r="B186" t="inlineStr">
        <is>
          <t>Finance Lease Right-of-Use Assets</t>
        </is>
      </c>
      <c r="D186" s="207" t="inlineStr">
        <is>
          <t>n/a</t>
        </is>
      </c>
      <c r="E186" s="207" t="inlineStr">
        <is>
          <t>n/a</t>
        </is>
      </c>
      <c r="F186" s="207" t="inlineStr">
        <is>
          <t>n/a</t>
        </is>
      </c>
      <c r="G186" s="207" t="inlineStr">
        <is>
          <t>n/a</t>
        </is>
      </c>
      <c r="H186" s="207" t="inlineStr">
        <is>
          <t>n/a</t>
        </is>
      </c>
      <c r="I186" s="207" t="inlineStr">
        <is>
          <t>n/a</t>
        </is>
      </c>
      <c r="J186" s="207" t="inlineStr">
        <is>
          <t>n/a</t>
        </is>
      </c>
      <c r="K186" s="207" t="inlineStr">
        <is>
          <t>n/a</t>
        </is>
      </c>
      <c r="L186" s="207" t="inlineStr">
        <is>
          <t>n/a</t>
        </is>
      </c>
      <c r="M186" s="207" t="inlineStr">
        <is>
          <t>3-20</t>
        </is>
      </c>
      <c r="N186" s="207" t="inlineStr">
        <is>
          <t>3-20</t>
        </is>
      </c>
      <c r="O186" s="207" t="inlineStr">
        <is>
          <t>3-20</t>
        </is>
      </c>
      <c r="P186" s="207" t="inlineStr">
        <is>
          <t>3-20</t>
        </is>
      </c>
      <c r="Q186" s="207" t="inlineStr">
        <is>
          <t>3-20</t>
        </is>
      </c>
    </row>
    <row r="188">
      <c r="B188" s="60" t="inlineStr">
        <is>
          <t>Memo: Change in Useful Life of Servers and Network Assets</t>
        </is>
      </c>
      <c r="O188" s="209" t="inlineStr">
        <is>
          <t>3 to 4</t>
        </is>
      </c>
      <c r="P188" s="208" t="inlineStr">
        <is>
          <t>4 to 4.5 in 2Q22</t>
        </is>
      </c>
    </row>
    <row r="189">
      <c r="P189" s="208" t="inlineStr">
        <is>
          <t>4.5 to 5 in 4Q22</t>
        </is>
      </c>
    </row>
    <row r="190">
      <c r="B190" s="54" t="inlineStr">
        <is>
          <t>Implied Useful Life (Years)</t>
        </is>
      </c>
    </row>
    <row r="191">
      <c r="B191" t="inlineStr">
        <is>
          <t>Gross PP&amp;E / D&amp;A</t>
        </is>
      </c>
      <c r="G191" s="348">
        <f>+G152/G165</f>
        <v/>
      </c>
      <c r="H191" s="348">
        <f>+H152/H165</f>
        <v/>
      </c>
      <c r="I191" s="348">
        <f>+I152/I165</f>
        <v/>
      </c>
      <c r="J191" s="348">
        <f>+J152/J165</f>
        <v/>
      </c>
      <c r="K191" s="348">
        <f>+K152/K165</f>
        <v/>
      </c>
      <c r="L191" s="348">
        <f>+L152/L165</f>
        <v/>
      </c>
      <c r="M191" s="348">
        <f>+M152/M165</f>
        <v/>
      </c>
      <c r="N191" s="348">
        <f>+N152/N165</f>
        <v/>
      </c>
      <c r="O191" s="348">
        <f>+O152/O165</f>
        <v/>
      </c>
      <c r="P191" s="348">
        <f>+P152/P165</f>
        <v/>
      </c>
      <c r="Q191" s="348">
        <f>+Q152/Q165</f>
        <v/>
      </c>
      <c r="R191" s="348">
        <f>+R152/R165</f>
        <v/>
      </c>
      <c r="S191" s="348">
        <f>+S152/S165</f>
        <v/>
      </c>
      <c r="T191" s="348">
        <f>+T152/T165</f>
        <v/>
      </c>
      <c r="U191" s="348">
        <f>+U152/U165</f>
        <v/>
      </c>
      <c r="V191" s="348">
        <f>+V152/V165</f>
        <v/>
      </c>
      <c r="W191" s="348">
        <f>+W152/W165</f>
        <v/>
      </c>
      <c r="X191" s="348">
        <f>+X152/X165</f>
        <v/>
      </c>
      <c r="Y191" s="348">
        <f>+Y152/Y165</f>
        <v/>
      </c>
      <c r="Z191" s="348">
        <f>+Z152/Z165</f>
        <v/>
      </c>
      <c r="AA191" s="348">
        <f>+AA152/AA165</f>
        <v/>
      </c>
      <c r="AB191" s="348">
        <f>+AB152/AB165</f>
        <v/>
      </c>
      <c r="AC191" s="348">
        <f>+AC152/AC165</f>
        <v/>
      </c>
    </row>
    <row r="192">
      <c r="B192" t="inlineStr">
        <is>
          <t>Depreciable Assets / D&amp;A</t>
        </is>
      </c>
      <c r="G192" s="348">
        <f>+G153/G165</f>
        <v/>
      </c>
      <c r="H192" s="348">
        <f>+H153/H165</f>
        <v/>
      </c>
      <c r="I192" s="348">
        <f>+I153/I165</f>
        <v/>
      </c>
      <c r="J192" s="348">
        <f>+J153/J165</f>
        <v/>
      </c>
      <c r="K192" s="348">
        <f>+K153/K165</f>
        <v/>
      </c>
      <c r="L192" s="348">
        <f>+L153/L165</f>
        <v/>
      </c>
      <c r="M192" s="348">
        <f>+M153/M165</f>
        <v/>
      </c>
      <c r="N192" s="348">
        <f>+N153/N165</f>
        <v/>
      </c>
      <c r="O192" s="348">
        <f>+O153/O165</f>
        <v/>
      </c>
      <c r="P192" s="348">
        <f>+P153/P165</f>
        <v/>
      </c>
      <c r="Q192" s="348">
        <f>+Q153/Q165</f>
        <v/>
      </c>
      <c r="R192" s="348">
        <f>+R153/R165</f>
        <v/>
      </c>
      <c r="S192" s="348">
        <f>+S153/S165</f>
        <v/>
      </c>
      <c r="T192" s="348">
        <f>+T153/T165</f>
        <v/>
      </c>
      <c r="U192" s="348">
        <f>+U153/U165</f>
        <v/>
      </c>
      <c r="V192" s="348">
        <f>+V153/V165</f>
        <v/>
      </c>
      <c r="W192" s="348">
        <f>+W153/W165</f>
        <v/>
      </c>
      <c r="X192" s="348">
        <f>+X153/X165</f>
        <v/>
      </c>
      <c r="Y192" s="348">
        <f>+Y153/Y165</f>
        <v/>
      </c>
      <c r="Z192" s="348">
        <f>+Z153/Z165</f>
        <v/>
      </c>
      <c r="AA192" s="348">
        <f>+AA153/AA165</f>
        <v/>
      </c>
      <c r="AB192" s="348">
        <f>+AB153/AB165</f>
        <v/>
      </c>
      <c r="AC192" s="348">
        <f>+AC153/AC165</f>
        <v/>
      </c>
    </row>
    <row r="193">
      <c r="B193" t="inlineStr">
        <is>
          <t>Net PP&amp;E / D&amp;A</t>
        </is>
      </c>
      <c r="G193" s="348">
        <f>+G172/G165</f>
        <v/>
      </c>
      <c r="H193" s="348">
        <f>+H172/H165</f>
        <v/>
      </c>
      <c r="I193" s="348">
        <f>+I172/I165</f>
        <v/>
      </c>
      <c r="J193" s="348">
        <f>+J172/J165</f>
        <v/>
      </c>
      <c r="K193" s="348">
        <f>+K172/K165</f>
        <v/>
      </c>
      <c r="L193" s="348">
        <f>+L172/L165</f>
        <v/>
      </c>
      <c r="M193" s="348">
        <f>+M172/M165</f>
        <v/>
      </c>
      <c r="N193" s="348">
        <f>+N172/N165</f>
        <v/>
      </c>
      <c r="O193" s="348">
        <f>+O172/O165</f>
        <v/>
      </c>
      <c r="P193" s="348">
        <f>+P172/P165</f>
        <v/>
      </c>
      <c r="Q193" s="348">
        <f>+Q172/Q165</f>
        <v/>
      </c>
      <c r="R193" s="348">
        <f>+R172/R165</f>
        <v/>
      </c>
      <c r="S193" s="348">
        <f>+S172/S165</f>
        <v/>
      </c>
      <c r="T193" s="348">
        <f>+T172/T165</f>
        <v/>
      </c>
      <c r="U193" s="348">
        <f>+U172/U165</f>
        <v/>
      </c>
      <c r="V193" s="348">
        <f>+V172/V165</f>
        <v/>
      </c>
      <c r="W193" s="348">
        <f>+W172/W165</f>
        <v/>
      </c>
      <c r="X193" s="348">
        <f>+X172/X165</f>
        <v/>
      </c>
      <c r="Y193" s="348">
        <f>+Y172/Y165</f>
        <v/>
      </c>
      <c r="Z193" s="348">
        <f>+Z172/Z165</f>
        <v/>
      </c>
      <c r="AA193" s="348">
        <f>+AA172/AA165</f>
        <v/>
      </c>
      <c r="AB193" s="348">
        <f>+AB172/AB165</f>
        <v/>
      </c>
      <c r="AC193" s="348">
        <f>+AC172/AC165</f>
        <v/>
      </c>
    </row>
    <row r="194">
      <c r="B194" s="54" t="n"/>
    </row>
    <row r="195">
      <c r="B195" s="54" t="n"/>
    </row>
  </sheetData>
  <pageMargins left="0.3" right="0.3" top="0.3" bottom="0.3" header="0.3" footer="0.3"/>
  <pageSetup orientation="portrait" scale="53" fitToHeight="0"/>
</worksheet>
</file>

<file path=xl/worksheets/sheet9.xml><?xml version="1.0" encoding="utf-8"?>
<worksheet xmlns="http://schemas.openxmlformats.org/spreadsheetml/2006/main">
  <sheetPr>
    <outlinePr summaryBelow="1" summaryRight="1"/>
    <pageSetUpPr fitToPage="1"/>
  </sheetPr>
  <dimension ref="B2:D19"/>
  <sheetViews>
    <sheetView showGridLines="0" view="pageBreakPreview" zoomScale="115" zoomScaleNormal="100" zoomScaleSheetLayoutView="115" workbookViewId="0">
      <selection activeCell="D3" sqref="D3"/>
    </sheetView>
  </sheetViews>
  <sheetFormatPr baseColWidth="8" defaultRowHeight="11.25"/>
  <cols>
    <col width="2.83203125" customWidth="1" min="1" max="1"/>
    <col width="150.83203125" customWidth="1" min="4" max="4"/>
  </cols>
  <sheetData>
    <row r="2" customFormat="1" s="44">
      <c r="B2" s="44" t="inlineStr">
        <is>
          <t>META</t>
        </is>
      </c>
      <c r="D2" s="174">
        <f>+'Simple Model - Case 1'!X2</f>
        <v/>
      </c>
    </row>
    <row r="3" customFormat="1" s="46">
      <c r="B3" s="46" t="inlineStr">
        <is>
          <t>Outlook Commentary</t>
        </is>
      </c>
    </row>
    <row r="4">
      <c r="B4" s="76" t="inlineStr">
        <is>
          <t>($ in mm)</t>
        </is>
      </c>
    </row>
    <row r="6" ht="13.5" customHeight="1">
      <c r="B6" s="243" t="inlineStr">
        <is>
          <t>Date</t>
        </is>
      </c>
      <c r="C6" s="51" t="inlineStr">
        <is>
          <t>Period</t>
        </is>
      </c>
      <c r="D6" s="51" t="inlineStr">
        <is>
          <t>Outlook Commentary</t>
        </is>
      </c>
    </row>
    <row r="7" ht="22.5" customHeight="1">
      <c r="B7" s="349" t="n">
        <v>44958</v>
      </c>
      <c r="C7" s="245" t="inlineStr">
        <is>
          <t>1Q23</t>
        </is>
      </c>
      <c r="D7" s="246" t="inlineStr">
        <is>
          <t>We expect first quarter 2023 total revenue to be in the range of $26 billion to $28.5 billion. Our guidance assumes foreign currency will be an approximately 2% headwind to year-over-year total revenue growth in the first quarter based on current exchange rates.</t>
        </is>
      </c>
    </row>
    <row r="8" ht="112.5" customHeight="1">
      <c r="B8" s="349" t="n">
        <v>44958</v>
      </c>
      <c r="C8" s="245" t="inlineStr">
        <is>
          <t>FY23</t>
        </is>
      </c>
      <c r="D8" s="246" t="inlineStr">
        <is>
          <t>We anticipate our full year 2023 total expenses will be in the range of $89 billion to $95 billion, lowered from our prior outlook of $94 billion to $100 billion due to slower anticipated growth in payroll expenses and cost of revenue. We now expect to record an estimated $1 billion in restructuring charges in 2023 related to consolidating our office facilities footprint. This is down from our prior estimate of $2 billion as we recorded a portion of the charges in the fourth quarter of 2022. We may incur additional restructuring charges as we progress further in our efficiency efforts.
We expect capital expenditures to be in the range of $30 billion to $33 billion, lowered from our prior estimate of $34 billion to $37 billion. The reduced outlook reflects our updated plans for lower data center construction spend in 2023 as we shift to a new data center architecture that is more cost efficient and can support both AI and non-AI workloads. Substantially, all of our capital expenditures continue to support the Family of Apps.
Absent any changes to U.S. tax law, we expect our full year 2023 tax rate percentage to be in the low 20s.</t>
        </is>
      </c>
    </row>
    <row r="9" ht="123.75" customHeight="1">
      <c r="B9" s="349" t="n">
        <v>45042</v>
      </c>
      <c r="C9" s="245" t="inlineStr">
        <is>
          <t>2Q23</t>
        </is>
      </c>
      <c r="D9" s="246" t="inlineStr">
        <is>
          <t>We expect second quarter 2023 total revenue to be in the range of $29.5 billion to $32 billion. Our guidance assumes foreign currency headwinds will be less than 1% to year-over-year total revenue growth in the second quarter based on current exchange rates.
We anticipate our full year 2023 total expenses will be in the range of $86 million to $90 billion, updated from our prior outlook provided in March. This outlook includes $3 billion to $5 billion of restructuring costs related to facilities consolidation charges and severance and other personnel costs. We continue to expect Reality Labs operating losses to increase year-over-year in 2023.
We expect capital expenditures to be in the range of $30 billion to $33 billion, unchanged from our prior estimate. This outlook reflects our ongoing build-out of AI capacity to support ads, Feed and Reels, along with an increased investment in capacity for our generative AI initiatives.
Absent any changes to U.S. tax law, we expect our full year 2023 tax rate percentage to be around 20%.</t>
        </is>
      </c>
    </row>
    <row r="10" ht="90" customHeight="1">
      <c r="B10" s="349" t="n">
        <v>45042</v>
      </c>
      <c r="C10" s="245" t="inlineStr">
        <is>
          <t>FY23</t>
        </is>
      </c>
      <c r="D10" s="246" t="inlineStr">
        <is>
          <t>We anticipate our full year 2023 total expenses will be in the range of $86 million to $90 billion, updated from our prior outlook provided in March. This outlook includes $3 billion to $5 billion of restructuring costs related to facilities consolidation charges and severance and other personnel costs. We continue to expect Reality Labs operating losses to increase year-over-year in 2023.
We expect capital expenditures to be in the range of $30 billion to $33 billion, unchanged from our prior estimate. This outlook reflects our ongoing build-out of AI capacity to support ads, Feed and Reels, along with an increased investment in capacity for our generative AI initiatives.
Absent any changes to U.S. tax law, we expect our full year 2023 tax rate percentage to be around 20%.</t>
        </is>
      </c>
    </row>
    <row r="11" ht="22.5" customHeight="1">
      <c r="B11" s="349" t="n">
        <v>45133</v>
      </c>
      <c r="C11" s="245" t="inlineStr">
        <is>
          <t>3Q23</t>
        </is>
      </c>
      <c r="D11" s="246" t="inlineStr">
        <is>
          <t>We expect third quarter 2023 total revenue to be in the range of $32 billion to $34.5 billion. Our guidance assumes a foreign currency tailwind of approximately 3% to year-over-year total revenue growth in the third quarter based on current exchange rates.</t>
        </is>
      </c>
    </row>
    <row r="12" ht="202.5" customHeight="1">
      <c r="B12" s="349" t="n">
        <v>45133</v>
      </c>
      <c r="C12" s="245" t="inlineStr">
        <is>
          <t>FY23</t>
        </is>
      </c>
      <c r="D12" s="246" t="inlineStr">
        <is>
          <t>We anticipate that our full year 2023 total expenses will be in the range of $88 billion to $91 billion, increased from our prior range of $86 billion to $90 billion due to legal-related expenses recorded in Q2. This outlook includes approximately $4 billion of restructuring costs related to facilities consolidation charges and severance and other personnel costs. We expect Reality Labs operating losses to increase year-over-year in 2023.
While we are not providing a quantitative outlook beyond 2023 at this point, we expect a few factors to be drivers of total expense growth in 2024 as we continue to invest in our most compelling opportunities, including AI and the metaverse. First, we expect higher infrastructure-related costs next year. Given our increased capital investments in recent years, we expect depreciation expenses in 2024 to increase by a larger amount than in 2023. We also expect to incur higher operating costs from running a larger infrastructure footprint.
Second, we anticipate growth in payroll expenses as we evolve our workforce composition toward higher-cost technical roles. Finally, for Reality Labs, we expect operating losses to increase meaningfully year-over-year due to our ongoing product development efforts in AR, VR and our investments to further scale our ecosystem.
We expect capital expenditures to be in the range of $27 billion to $30 billion, lowered from our prior estimate of $30 billion to $33 billion. The reduced forecast is due to both cost savings, particularly on non-AI servers, as well as shifts in CapEx into 2024 from delays in projects and equipment deliveries rather than a reduction in overall investment plans. Looking ahead, while we continue to refine our plans as we progress throughout the year, we currently expect total capital expenditures to grow in 2024, driven by our investments across both data centers and servers, particularly in support of our AI work.
Absent any changes to U.S. tax law, we expect the tax rate for the rest of the year to be similar to Q2 2023.</t>
        </is>
      </c>
    </row>
    <row r="13" ht="45" customHeight="1">
      <c r="B13" s="349" t="n">
        <v>45224</v>
      </c>
      <c r="C13" s="245" t="inlineStr">
        <is>
          <t>4Q23</t>
        </is>
      </c>
      <c r="D13" s="246" t="inlineStr">
        <is>
          <t xml:space="preserve">We expect fourth quarter 2023 total revenue to be in the range of $36.5-40 billion. Our guidance assumes a foreign currency tailwind of approximately 2% to year-over-year total revenue growth in the fourth quarter, based on current exchange rates.
</t>
        </is>
      </c>
    </row>
    <row r="14" ht="90" customHeight="1">
      <c r="B14" s="349" t="n">
        <v>45224</v>
      </c>
      <c r="C14" s="245" t="inlineStr">
        <is>
          <t>FY23</t>
        </is>
      </c>
      <c r="D14" s="246" t="inlineStr">
        <is>
          <t xml:space="preserve">We anticipate that our full-year 2023 total expenses will be in the range of $87-89 billion, lowered from our prior range of $88-91 billion. This outlook includes approximately $3.5 billion of restructuring costs related to facilities consolidation charges and severance and other personnel costs. We expect Reality Labs operating losses to increase year-over-year in 2023.
We expect 2023 capital expenditures to be in the range of $27-29 billion, updated from our prior estimate of $27-30 billion. 
Absent any changes to U.S. tax law, we expect our fourth quarter 2023 and full-year 2024 tax rates to be similar to the third quarter of 2023.
</t>
        </is>
      </c>
    </row>
    <row r="15" ht="123.75" customHeight="1">
      <c r="B15" s="349" t="n">
        <v>45224</v>
      </c>
      <c r="C15" s="245" t="inlineStr">
        <is>
          <t>FY24</t>
        </is>
      </c>
      <c r="D15" s="246" t="inlineStr">
        <is>
          <t>We expect full-year 2024 total expenses to be in the range of $94-99 billion. We continue to expect a few factors to be drivers of total expense growth in 2024: • First, we expect higher infrastructure-related costs next year. Given our increased capital investments in recent years, we expect depreciation expenses in 2024 to increase by a larger amount than in 2023. We also expect to incur higher operating costs from running a larger infrastructure footprint. • Second, we anticipate growth in payroll expenses as we work down our current hiring underrun and add incremental talent to support priority areas in 2024, which we expect will continue to shift our workforce composition toward higher-cost technical roles. • Finally, for Reality Labs, we expect operating losses to increase meaningfully year-over-year due to our ongoing product development efforts in augmented reality/virtual reality and our investments to further scale our ecosystem.
We anticipate our full-year 2024 capital expenditures will be in the range of $30-35 billion, with growth driven by investments in servers, including both non-artificial intelligence (AI) and AI hardware, and data centers as we ramp up construction on sites with the new data center architecture we announced late last year.
Absent any changes to U.S. tax law, we expect our fourth quarter 2023 and full-year 2024 tax rates to be similar to the third quarter of 2023.</t>
        </is>
      </c>
    </row>
    <row r="16" ht="22.5" customHeight="1">
      <c r="B16" s="349" t="n">
        <v>45323</v>
      </c>
      <c r="C16" s="245" t="inlineStr">
        <is>
          <t>1Q24</t>
        </is>
      </c>
      <c r="D16" s="246" t="inlineStr">
        <is>
          <t>We expect first quarter 2024 total revenue to be in the range of $34.5-37 billion. Our guidance assumes foreign currency is neutral to year-over-year total revenue growth, based on current exchange rates.</t>
        </is>
      </c>
    </row>
    <row r="17" ht="135" customHeight="1">
      <c r="B17" s="349" t="n">
        <v>45323</v>
      </c>
      <c r="C17" s="245" t="inlineStr">
        <is>
          <t>FY24</t>
        </is>
      </c>
      <c r="D17" s="246" t="inlineStr">
        <is>
          <t>We expect full-year 2024 total expenses to be in the range of $94-99 billion, unchanged from our prior outlook. We continue to expect a few factors to be drivers of total expense growth in 2024: • First, we expect higher infrastructure-related costs this year. Given our increased capital investments in recent years, we expect depreciation expenses in 2024 to increase by a larger amount than in 2023. We also expect to incur higher operating costs from running a larger infrastructure footprint. • Second, we anticipate growth in payroll expenses as we work down our current hiring underrun and add incremental talent to support priority areas in 2024, which we expect will further shift our workforce composition toward higher-cost technical roles. • Finally, for Reality Labs, we expect operating losses to increase meaningfully year-over-year due to our ongoing product development efforts in augmented reality/virtual reality and our investments to further scale our ecosystem.
We anticipate our full-year 2024 capital expenditures will be in the range of $30-37 billion, a $2 billion increase of the high end of our prior range. We expect growth will be driven by investments in servers, including both AI and non-AI hardware, and data centers as we ramp up construction on sites with our previously announced new data center architecture. Our updated outlook reflects our evolving understanding of our artificial intelligence (AI) capacity demands as we anticipate what we may need for the next generations of foundational research and product development. While we are not providing guidance for years beyond 2024, we expect our ambitious long-term AI research and product development efforts will require growing infrastructure investments beyond this year.</t>
        </is>
      </c>
    </row>
    <row r="18" ht="22.5" customHeight="1">
      <c r="B18" s="349" t="n">
        <v>45406</v>
      </c>
      <c r="C18" s="245" t="inlineStr">
        <is>
          <t>2Q24</t>
        </is>
      </c>
      <c r="D18" s="246" t="inlineStr">
        <is>
          <t>We expect second quarter 2024 total revenue to be in the range of $36.5-39 billion. Our guidance assumes foreign currency is a 1% headwind to year-over-year total revenue growth, based on current exchange rates.</t>
        </is>
      </c>
    </row>
    <row r="19" ht="101.25" customHeight="1">
      <c r="B19" s="349" t="n">
        <v>45406</v>
      </c>
      <c r="C19" s="245" t="inlineStr">
        <is>
          <t>FY24</t>
        </is>
      </c>
      <c r="D19" s="246" t="inlineStr">
        <is>
          <t>We expect full-year 2024 total expenses to be in the range of $96-99 billion, updated from our prior outlook of $94-99 billion due to higher infrastructure and legal costs. For Reality Labs, we continue to expect operating losses to increase meaningfully year-over-year due to our ongoing product development efforts and our investments to further scale our ecosystem.
We anticipate our full-year 2024 capital expenditures will be in the range of $35-40 billion, increased from our prior range of $30-37 billion as we continue to accelerate our infrastructure investments to support our artificial intelligence (AI) roadmap. While we are not providing guidance for years beyond 2024, we expect capital expenditures will continue to increase next year as we invest aggressively to support our ambitious AI research and product development efforts.
Absent any changes to our tax landscape, we expect our full-year 2024 tax rate to be in the mid-teens.</t>
        </is>
      </c>
    </row>
  </sheetData>
  <pageMargins left="0.3" right="0.3" top="0.3" bottom="0.5" header="0.3" footer="0.3"/>
  <pageSetup orientation="portrait" scale="68"/>
</worksheet>
</file>

<file path=xl/worksheets/sheet10.xml><?xml version="1.0" encoding="utf-8"?>
<worksheet xmlns="http://schemas.openxmlformats.org/spreadsheetml/2006/main">
  <sheetPr>
    <outlinePr summaryBelow="1" summaryRight="1"/>
    <pageSetUpPr fitToPage="1"/>
  </sheetPr>
  <dimension ref="B2:AN193"/>
  <sheetViews>
    <sheetView view="pageBreakPreview" zoomScale="85" zoomScaleNormal="85" zoomScaleSheetLayoutView="85" workbookViewId="0">
      <pane xSplit="3" ySplit="6" topLeftCell="D7" activePane="bottomRight" state="frozen"/>
      <selection activeCell="E89" sqref="E89"/>
      <selection pane="topRight" activeCell="E89" sqref="E89"/>
      <selection pane="bottomLeft" activeCell="E89" sqref="E89"/>
      <selection pane="bottomRight" activeCell="AC2" sqref="AC2"/>
    </sheetView>
  </sheetViews>
  <sheetFormatPr baseColWidth="8" defaultRowHeight="11.25" outlineLevelRow="1"/>
  <cols>
    <col width="2.83203125" customWidth="1" min="1" max="1"/>
    <col width="20.83203125" customWidth="1" min="2" max="2"/>
    <col width="2.83203125" customWidth="1" min="3" max="3"/>
    <col hidden="1" outlineLevel="1" width="9.33203125" customWidth="1" min="4" max="6"/>
    <col collapsed="1" width="9.33203125" customWidth="1" min="7" max="7"/>
  </cols>
  <sheetData>
    <row r="2" customFormat="1" s="44">
      <c r="B2" s="44" t="inlineStr">
        <is>
          <t>META</t>
        </is>
      </c>
      <c r="AC2" s="174">
        <f>+'Simple Model - Case 2'!X2</f>
        <v/>
      </c>
    </row>
    <row r="3" customFormat="1" s="46">
      <c r="B3" s="46" t="inlineStr">
        <is>
          <t>D&amp;A Model - Case 2</t>
        </is>
      </c>
    </row>
    <row r="4">
      <c r="B4" s="76" t="inlineStr">
        <is>
          <t>($ in mm)</t>
        </is>
      </c>
    </row>
    <row r="5">
      <c r="B5" s="76" t="n"/>
      <c r="D5" s="162" t="inlineStr">
        <is>
          <t>FYE December 31,</t>
        </is>
      </c>
      <c r="E5" s="162" t="n"/>
      <c r="F5" s="162" t="n"/>
      <c r="G5" s="162" t="inlineStr">
        <is>
          <t>FYE December 31,</t>
        </is>
      </c>
      <c r="H5" s="162" t="n"/>
      <c r="I5" s="162" t="n"/>
      <c r="J5" s="162" t="n"/>
      <c r="K5" s="162" t="n"/>
      <c r="L5" s="162" t="n"/>
      <c r="M5" s="162" t="n"/>
      <c r="N5" s="162" t="n"/>
      <c r="O5" s="162" t="n"/>
      <c r="P5" s="162" t="n"/>
      <c r="Q5" s="162" t="n"/>
      <c r="R5" s="162" t="n"/>
      <c r="S5" s="162" t="n"/>
      <c r="T5" s="162" t="n"/>
      <c r="U5" s="162" t="n"/>
      <c r="V5" s="162" t="n"/>
      <c r="W5" s="162" t="n"/>
      <c r="X5" s="162" t="n"/>
      <c r="Y5" s="162" t="n"/>
      <c r="Z5" s="162" t="n"/>
      <c r="AA5" s="162" t="n"/>
      <c r="AB5" s="162" t="n"/>
      <c r="AC5" s="162" t="n"/>
    </row>
    <row r="6" ht="13.5" customHeight="1">
      <c r="D6" s="51" t="inlineStr">
        <is>
          <t>FY10</t>
        </is>
      </c>
      <c r="E6" s="51" t="inlineStr">
        <is>
          <t>FY11</t>
        </is>
      </c>
      <c r="F6" s="51" t="inlineStr">
        <is>
          <t>FY12</t>
        </is>
      </c>
      <c r="G6" s="51" t="inlineStr">
        <is>
          <t>FY13</t>
        </is>
      </c>
      <c r="H6" s="51" t="inlineStr">
        <is>
          <t>FY14</t>
        </is>
      </c>
      <c r="I6" s="51" t="inlineStr">
        <is>
          <t>FY15</t>
        </is>
      </c>
      <c r="J6" s="51" t="inlineStr">
        <is>
          <t>FY16</t>
        </is>
      </c>
      <c r="K6" s="51" t="inlineStr">
        <is>
          <t>FY17</t>
        </is>
      </c>
      <c r="L6" s="51" t="inlineStr">
        <is>
          <t>FY18</t>
        </is>
      </c>
      <c r="M6" s="51" t="inlineStr">
        <is>
          <t>FY19</t>
        </is>
      </c>
      <c r="N6" s="51" t="inlineStr">
        <is>
          <t>FY20</t>
        </is>
      </c>
      <c r="O6" s="51" t="inlineStr">
        <is>
          <t>FY21</t>
        </is>
      </c>
      <c r="P6" s="51" t="inlineStr">
        <is>
          <t>FY22</t>
        </is>
      </c>
      <c r="Q6" s="51" t="inlineStr">
        <is>
          <t>FY23</t>
        </is>
      </c>
      <c r="R6" s="51" t="inlineStr">
        <is>
          <t>FY24e</t>
        </is>
      </c>
      <c r="S6" s="51" t="inlineStr">
        <is>
          <t>FY25e</t>
        </is>
      </c>
      <c r="T6" s="51" t="inlineStr">
        <is>
          <t>FY26e</t>
        </is>
      </c>
      <c r="U6" s="51" t="inlineStr">
        <is>
          <t>FY27e</t>
        </is>
      </c>
      <c r="V6" s="51" t="inlineStr">
        <is>
          <t>FY28e</t>
        </is>
      </c>
      <c r="W6" s="51" t="inlineStr">
        <is>
          <t>FY29e</t>
        </is>
      </c>
      <c r="X6" s="51" t="inlineStr">
        <is>
          <t>FY30e</t>
        </is>
      </c>
      <c r="Y6" s="51" t="inlineStr">
        <is>
          <t>FY31e</t>
        </is>
      </c>
      <c r="Z6" s="51" t="inlineStr">
        <is>
          <t>FY32e</t>
        </is>
      </c>
      <c r="AA6" s="51" t="inlineStr">
        <is>
          <t>FY33e</t>
        </is>
      </c>
      <c r="AB6" s="51" t="inlineStr">
        <is>
          <t>FY34e</t>
        </is>
      </c>
      <c r="AC6" s="51" t="inlineStr">
        <is>
          <t>FY35e</t>
        </is>
      </c>
    </row>
    <row r="8">
      <c r="B8" s="52" t="inlineStr">
        <is>
          <t>D&amp;A Model</t>
        </is>
      </c>
      <c r="C8" s="53" t="n"/>
    </row>
    <row r="10">
      <c r="B10" s="54" t="inlineStr">
        <is>
          <t>Key Inputs</t>
        </is>
      </c>
    </row>
    <row r="11">
      <c r="B11" t="inlineStr">
        <is>
          <t>Original Average Useful Life of Assets (Years)</t>
        </is>
      </c>
      <c r="I11" s="346" t="n">
        <v>6</v>
      </c>
    </row>
    <row r="12">
      <c r="B12" s="104" t="inlineStr">
        <is>
          <t>'21 Average Useful Life of Assets (Years)</t>
        </is>
      </c>
      <c r="I12" s="346" t="n">
        <v>7</v>
      </c>
    </row>
    <row r="13">
      <c r="B13" s="104" t="inlineStr">
        <is>
          <t>'22 Average Useful Life of Assets (Years)</t>
        </is>
      </c>
      <c r="I13" s="346" t="n">
        <v>7.5</v>
      </c>
    </row>
    <row r="14">
      <c r="B14" s="104" t="inlineStr">
        <is>
          <t>'23 Average Useful Life of Assets (Years)</t>
        </is>
      </c>
      <c r="I14" s="346" t="n">
        <v>8</v>
      </c>
    </row>
    <row r="16">
      <c r="B16" s="54" t="inlineStr">
        <is>
          <t>Change in Depreciable Assets</t>
        </is>
      </c>
    </row>
    <row r="17">
      <c r="B17" t="inlineStr">
        <is>
          <t>Purchase of PP&amp;E</t>
        </is>
      </c>
      <c r="D17" s="64" t="n"/>
      <c r="E17" s="64">
        <f>+E156</f>
        <v/>
      </c>
      <c r="F17" s="64">
        <f>+F156</f>
        <v/>
      </c>
      <c r="G17" s="64">
        <f>+G156</f>
        <v/>
      </c>
      <c r="H17" s="64">
        <f>+H156</f>
        <v/>
      </c>
      <c r="I17" s="64">
        <f>+I156</f>
        <v/>
      </c>
      <c r="J17" s="64">
        <f>+J156</f>
        <v/>
      </c>
      <c r="K17" s="64">
        <f>+K156</f>
        <v/>
      </c>
      <c r="L17" s="64">
        <f>+L156</f>
        <v/>
      </c>
      <c r="M17" s="64">
        <f>+M156</f>
        <v/>
      </c>
      <c r="N17" s="64">
        <f>+N156</f>
        <v/>
      </c>
      <c r="O17" s="64">
        <f>+O156</f>
        <v/>
      </c>
      <c r="P17" s="64">
        <f>+P156</f>
        <v/>
      </c>
      <c r="Q17" s="64">
        <f>+Q156</f>
        <v/>
      </c>
      <c r="R17" s="196">
        <f>+'Simple Model - Case 2'!J41</f>
        <v/>
      </c>
      <c r="S17" s="196">
        <f>+'Simple Model - Case 2'!K41</f>
        <v/>
      </c>
      <c r="T17" s="196">
        <f>+'Simple Model - Case 2'!L41</f>
        <v/>
      </c>
      <c r="U17" s="196">
        <f>+'Simple Model - Case 2'!M41</f>
        <v/>
      </c>
      <c r="V17" s="196">
        <f>+'Simple Model - Case 2'!N41</f>
        <v/>
      </c>
      <c r="W17" s="196">
        <f>+'Simple Model - Case 2'!O41</f>
        <v/>
      </c>
      <c r="X17" s="196">
        <f>+'Simple Model - Case 2'!P41</f>
        <v/>
      </c>
      <c r="Y17" s="196">
        <f>+'Simple Model - Case 2'!Q41</f>
        <v/>
      </c>
      <c r="Z17" s="196">
        <f>+'Simple Model - Case 2'!R41</f>
        <v/>
      </c>
      <c r="AA17" s="196">
        <f>+'Simple Model - Case 2'!S41</f>
        <v/>
      </c>
      <c r="AB17" s="196">
        <f>+'Simple Model - Case 2'!T41</f>
        <v/>
      </c>
      <c r="AC17" s="196">
        <f>+'Simple Model - Case 2'!U41</f>
        <v/>
      </c>
    </row>
    <row r="18" ht="13.5" customHeight="1">
      <c r="B18" t="inlineStr">
        <is>
          <t>Disposal of PP&amp;E</t>
        </is>
      </c>
      <c r="D18" s="65" t="n"/>
      <c r="E18" s="65">
        <f>+E157</f>
        <v/>
      </c>
      <c r="F18" s="65">
        <f>+F157</f>
        <v/>
      </c>
      <c r="G18" s="65">
        <f>+G157</f>
        <v/>
      </c>
      <c r="H18" s="65">
        <f>+H157</f>
        <v/>
      </c>
      <c r="I18" s="65">
        <f>+I157</f>
        <v/>
      </c>
      <c r="J18" s="65">
        <f>+J157</f>
        <v/>
      </c>
      <c r="K18" s="65">
        <f>+K157</f>
        <v/>
      </c>
      <c r="L18" s="65">
        <f>+L157</f>
        <v/>
      </c>
      <c r="M18" s="65">
        <f>+M157</f>
        <v/>
      </c>
      <c r="N18" s="65">
        <f>+N157</f>
        <v/>
      </c>
      <c r="O18" s="65">
        <f>+O157</f>
        <v/>
      </c>
      <c r="P18" s="65">
        <f>+P157</f>
        <v/>
      </c>
      <c r="Q18" s="65">
        <f>+Q157</f>
        <v/>
      </c>
      <c r="R18" s="71" t="n">
        <v>0</v>
      </c>
      <c r="S18" s="71" t="n">
        <v>0</v>
      </c>
      <c r="T18" s="71" t="n">
        <v>0</v>
      </c>
      <c r="U18" s="71" t="n">
        <v>0</v>
      </c>
      <c r="V18" s="71" t="n">
        <v>0</v>
      </c>
      <c r="W18" s="71" t="n">
        <v>0</v>
      </c>
      <c r="X18" s="71" t="n">
        <v>0</v>
      </c>
      <c r="Y18" s="71" t="n">
        <v>0</v>
      </c>
      <c r="Z18" s="71" t="n">
        <v>0</v>
      </c>
      <c r="AA18" s="71" t="n">
        <v>0</v>
      </c>
      <c r="AB18" s="71" t="n">
        <v>0</v>
      </c>
      <c r="AC18" s="71" t="n">
        <v>0</v>
      </c>
    </row>
    <row r="19" customFormat="1" s="44">
      <c r="B19" s="110" t="inlineStr">
        <is>
          <t>Purchase of PP&amp;E, Net</t>
        </is>
      </c>
      <c r="D19" s="111" t="n"/>
      <c r="E19" s="111">
        <f>SUM(E17:E18)</f>
        <v/>
      </c>
      <c r="F19" s="111">
        <f>SUM(F17:F18)</f>
        <v/>
      </c>
      <c r="G19" s="111">
        <f>SUM(G17:G18)</f>
        <v/>
      </c>
      <c r="H19" s="111">
        <f>SUM(H17:H18)</f>
        <v/>
      </c>
      <c r="I19" s="111">
        <f>SUM(I17:I18)</f>
        <v/>
      </c>
      <c r="J19" s="111">
        <f>SUM(J17:J18)</f>
        <v/>
      </c>
      <c r="K19" s="111">
        <f>SUM(K17:K18)</f>
        <v/>
      </c>
      <c r="L19" s="111">
        <f>SUM(L17:L18)</f>
        <v/>
      </c>
      <c r="M19" s="111">
        <f>SUM(M17:M18)</f>
        <v/>
      </c>
      <c r="N19" s="111">
        <f>SUM(N17:N18)</f>
        <v/>
      </c>
      <c r="O19" s="111">
        <f>SUM(O17:O18)</f>
        <v/>
      </c>
      <c r="P19" s="111">
        <f>SUM(P17:P18)</f>
        <v/>
      </c>
      <c r="Q19" s="111">
        <f>SUM(Q17:Q18)</f>
        <v/>
      </c>
      <c r="R19" s="111">
        <f>SUM(R17:R18)</f>
        <v/>
      </c>
      <c r="S19" s="111">
        <f>SUM(S17:S18)</f>
        <v/>
      </c>
      <c r="T19" s="111">
        <f>SUM(T17:T18)</f>
        <v/>
      </c>
      <c r="U19" s="111">
        <f>SUM(U17:U18)</f>
        <v/>
      </c>
      <c r="V19" s="111">
        <f>SUM(V17:V18)</f>
        <v/>
      </c>
      <c r="W19" s="111">
        <f>SUM(W17:W18)</f>
        <v/>
      </c>
      <c r="X19" s="111">
        <f>SUM(X17:X18)</f>
        <v/>
      </c>
      <c r="Y19" s="111">
        <f>SUM(Y17:Y18)</f>
        <v/>
      </c>
      <c r="Z19" s="111">
        <f>SUM(Z17:Z18)</f>
        <v/>
      </c>
      <c r="AA19" s="111">
        <f>SUM(AA17:AA18)</f>
        <v/>
      </c>
      <c r="AB19" s="111">
        <f>SUM(AB17:AB18)</f>
        <v/>
      </c>
      <c r="AC19" s="111">
        <f>SUM(AC17:AC18)</f>
        <v/>
      </c>
      <c r="AD19" s="111" t="n"/>
    </row>
    <row r="20" ht="13.5" customHeight="1">
      <c r="B20" t="inlineStr">
        <is>
          <t>Impact of Construction in Progress</t>
        </is>
      </c>
      <c r="D20" s="65" t="n"/>
      <c r="E20" s="65">
        <f>+E21-E19</f>
        <v/>
      </c>
      <c r="F20" s="65">
        <f>+F21-F19</f>
        <v/>
      </c>
      <c r="G20" s="65">
        <f>+G21-G19</f>
        <v/>
      </c>
      <c r="H20" s="65">
        <f>+H21-H19</f>
        <v/>
      </c>
      <c r="I20" s="65">
        <f>+I21-I19</f>
        <v/>
      </c>
      <c r="J20" s="65">
        <f>+J21-J19</f>
        <v/>
      </c>
      <c r="K20" s="65">
        <f>+K21-K19</f>
        <v/>
      </c>
      <c r="L20" s="65">
        <f>+L21-L19</f>
        <v/>
      </c>
      <c r="M20" s="65">
        <f>+M21-M19</f>
        <v/>
      </c>
      <c r="N20" s="65">
        <f>+N21-N19</f>
        <v/>
      </c>
      <c r="O20" s="65">
        <f>+O21-O19</f>
        <v/>
      </c>
      <c r="P20" s="65">
        <f>+P21-P19</f>
        <v/>
      </c>
      <c r="Q20" s="65">
        <f>+Q21-Q19</f>
        <v/>
      </c>
      <c r="R20" s="71">
        <f>-0.1*R19</f>
        <v/>
      </c>
      <c r="S20" s="71">
        <f>-0.15*S19</f>
        <v/>
      </c>
      <c r="T20" s="71">
        <f>-0.2*T19</f>
        <v/>
      </c>
      <c r="U20" s="71">
        <f>+T20/T19*U19*0.9</f>
        <v/>
      </c>
      <c r="V20" s="71">
        <f>+U20/U19*V19*0.9</f>
        <v/>
      </c>
      <c r="W20" s="71">
        <f>+V20/V19*W19*0.9</f>
        <v/>
      </c>
      <c r="X20" s="71">
        <f>+W20/W19*X19*0.9</f>
        <v/>
      </c>
      <c r="Y20" s="71">
        <f>+X20/X19*Y19*0.9</f>
        <v/>
      </c>
      <c r="Z20" s="71">
        <f>+Y20/Y19*Z19*0.9</f>
        <v/>
      </c>
      <c r="AA20" s="71">
        <f>+Z20/Z19*AA19*0.9</f>
        <v/>
      </c>
      <c r="AB20" s="71">
        <f>+AA20/AA19*AB19*0.9</f>
        <v/>
      </c>
      <c r="AC20" s="71">
        <f>+AB20/AB19*AC19*0.9</f>
        <v/>
      </c>
    </row>
    <row r="21" customFormat="1" s="44">
      <c r="B21" s="110" t="inlineStr">
        <is>
          <t>Change in Depreciable Assets</t>
        </is>
      </c>
      <c r="D21" s="111" t="n"/>
      <c r="E21" s="111">
        <f>+(E152-E151)-(D152-D151)</f>
        <v/>
      </c>
      <c r="F21" s="111">
        <f>+(F152-F151)-(E152-E151)</f>
        <v/>
      </c>
      <c r="G21" s="111">
        <f>+(G152-G151)-(F152-F151)</f>
        <v/>
      </c>
      <c r="H21" s="111">
        <f>+(H152-H151)-(G152-G151)</f>
        <v/>
      </c>
      <c r="I21" s="111">
        <f>+(I152-I151)-(H152-H151)</f>
        <v/>
      </c>
      <c r="J21" s="111">
        <f>+(J152-J151)-(I152-I151)</f>
        <v/>
      </c>
      <c r="K21" s="111">
        <f>+(K152-K151)-(J152-J151)</f>
        <v/>
      </c>
      <c r="L21" s="111">
        <f>+(L152-L151)-(K152-K151)</f>
        <v/>
      </c>
      <c r="M21" s="111">
        <f>+(M152-M151)-(L152-L151)</f>
        <v/>
      </c>
      <c r="N21" s="111">
        <f>+(N152-N151)-(M152-M151)</f>
        <v/>
      </c>
      <c r="O21" s="111">
        <f>+(O152-O151)-(N152-N151)</f>
        <v/>
      </c>
      <c r="P21" s="111">
        <f>+(P152-P151)-(O152-O151)</f>
        <v/>
      </c>
      <c r="Q21" s="111">
        <f>+(Q152-Q151)-(P152-P151)</f>
        <v/>
      </c>
      <c r="R21" s="111">
        <f>+SUM(R19:R20)</f>
        <v/>
      </c>
      <c r="S21" s="111">
        <f>+SUM(S19:S20)</f>
        <v/>
      </c>
      <c r="T21" s="111">
        <f>+SUM(T19:T20)</f>
        <v/>
      </c>
      <c r="U21" s="111">
        <f>+SUM(U19:U20)</f>
        <v/>
      </c>
      <c r="V21" s="111">
        <f>+SUM(V19:V20)</f>
        <v/>
      </c>
      <c r="W21" s="111">
        <f>+SUM(W19:W20)</f>
        <v/>
      </c>
      <c r="X21" s="111">
        <f>+SUM(X19:X20)</f>
        <v/>
      </c>
      <c r="Y21" s="111">
        <f>+SUM(Y19:Y20)</f>
        <v/>
      </c>
      <c r="Z21" s="111">
        <f>+SUM(Z19:Z20)</f>
        <v/>
      </c>
      <c r="AA21" s="111">
        <f>+SUM(AA19:AA20)</f>
        <v/>
      </c>
      <c r="AB21" s="111">
        <f>+SUM(AB19:AB20)</f>
        <v/>
      </c>
      <c r="AC21" s="111">
        <f>+SUM(AC19:AC20)</f>
        <v/>
      </c>
      <c r="AD21" s="111" t="n"/>
    </row>
    <row r="22">
      <c r="Q22" s="56" t="n"/>
    </row>
    <row r="23">
      <c r="B23" s="54" t="inlineStr">
        <is>
          <t>Depreciation</t>
        </is>
      </c>
    </row>
    <row r="24">
      <c r="B24" t="inlineStr">
        <is>
          <t>FY11</t>
        </is>
      </c>
      <c r="E24" s="64">
        <f>+E62/$I$11</f>
        <v/>
      </c>
      <c r="F24" s="64">
        <f>+IF(E116&gt;0,MIN(F62/$I$11,E116),0)</f>
        <v/>
      </c>
      <c r="G24" s="64">
        <f>+IF(F116&gt;0,MIN(G62/$I$11,F116),0)</f>
        <v/>
      </c>
      <c r="H24" s="64">
        <f>+IF(G116&gt;0,MIN(H62/$I$11,G116),0)</f>
        <v/>
      </c>
      <c r="I24" s="64">
        <f>+IF(H116&gt;0,MIN(I62/$I$11,H116),0)</f>
        <v/>
      </c>
      <c r="J24" s="64">
        <f>+IF(I116&gt;0,MIN(J62/$I$11,I116),0)</f>
        <v/>
      </c>
      <c r="K24" s="64">
        <f>+IF(J116&gt;0,MIN(K62/$I$11,J116),0)</f>
        <v/>
      </c>
      <c r="L24" s="64">
        <f>+IF(K116&gt;0,MIN(L62/$I$11,K116),0)</f>
        <v/>
      </c>
      <c r="M24" s="64">
        <f>+IF(L116&gt;0,MIN(M62/$I$11,L116),0)</f>
        <v/>
      </c>
      <c r="N24" s="64">
        <f>+IF(M116&gt;0,MIN(N62/$I$11,M116),0)</f>
        <v/>
      </c>
      <c r="O24" s="64">
        <f>+IF(N116&gt;0,MIN(O62/$I$12,N116),0)</f>
        <v/>
      </c>
      <c r="P24" s="64">
        <f>+IF(O116&gt;0,MIN(P62/$I$13,O116),0)</f>
        <v/>
      </c>
      <c r="Q24" s="64">
        <f>+IF(P116&gt;0,MIN(Q62/$I$14,P116),0)</f>
        <v/>
      </c>
      <c r="R24" s="64">
        <f>+IF(Q116&gt;0,MIN(R62/$I$14,Q116),0)</f>
        <v/>
      </c>
      <c r="S24" s="64">
        <f>+IF(R116&gt;0,MIN(S62/$I$14,R116),0)</f>
        <v/>
      </c>
      <c r="T24" s="64">
        <f>+IF(S116&gt;0,MIN(T62/$I$14,S116),0)</f>
        <v/>
      </c>
      <c r="U24" s="64">
        <f>+IF(T116&gt;0,MIN(U62/$I$14,T116),0)</f>
        <v/>
      </c>
      <c r="V24" s="64">
        <f>+IF(U116&gt;0,MIN(V62/$I$14,U116),0)</f>
        <v/>
      </c>
      <c r="W24" s="64">
        <f>+IF(V116&gt;0,MIN(W62/$I$14,V116),0)</f>
        <v/>
      </c>
      <c r="X24" s="64">
        <f>+IF(W116&gt;0,MIN(X62/$I$14,W116),0)</f>
        <v/>
      </c>
      <c r="Y24" s="64">
        <f>+IF(X116&gt;0,MIN(Y62/$I$14,X116),0)</f>
        <v/>
      </c>
      <c r="Z24" s="64">
        <f>+IF(Y116&gt;0,MIN(Z62/$I$14,Y116),0)</f>
        <v/>
      </c>
      <c r="AA24" s="64">
        <f>+IF(Z116&gt;0,MIN(AA62/$I$14,Z116),0)</f>
        <v/>
      </c>
      <c r="AB24" s="64">
        <f>+IF(AA116&gt;0,MIN(AB62/$I$14,AA116),0)</f>
        <v/>
      </c>
      <c r="AC24" s="64">
        <f>+IF(AB116&gt;0,MIN(AC62/$I$14,AB116),0)</f>
        <v/>
      </c>
    </row>
    <row r="25">
      <c r="B25" t="inlineStr">
        <is>
          <t>FY12</t>
        </is>
      </c>
      <c r="F25" s="64">
        <f>+F63/$I$11</f>
        <v/>
      </c>
      <c r="G25" s="64">
        <f>+IF(F117&gt;0,MIN(G63/$I$11,F117),0)</f>
        <v/>
      </c>
      <c r="H25" s="64">
        <f>+IF(G117&gt;0,MIN(H63/$I$11,G117),0)</f>
        <v/>
      </c>
      <c r="I25" s="64">
        <f>+IF(H117&gt;0,MIN(I63/$I$11,H117),0)</f>
        <v/>
      </c>
      <c r="J25" s="64">
        <f>+IF(I117&gt;0,MIN(J63/$I$11,I117),0)</f>
        <v/>
      </c>
      <c r="K25" s="64">
        <f>+IF(J117&gt;0,MIN(K63/$I$11,J117),0)</f>
        <v/>
      </c>
      <c r="L25" s="64">
        <f>+IF(K117&gt;0,MIN(L63/$I$11,K117),0)</f>
        <v/>
      </c>
      <c r="M25" s="64">
        <f>+IF(L117&gt;0,MIN(M63/$I$11,L117),0)</f>
        <v/>
      </c>
      <c r="N25" s="64">
        <f>+IF(M117&gt;0,MIN(N63/$I$11,M117),0)</f>
        <v/>
      </c>
      <c r="O25" s="64">
        <f>+IF(N117&gt;0,MIN(O63/$I$12,N117),0)</f>
        <v/>
      </c>
      <c r="P25" s="64">
        <f>+IF(O117&gt;0,MIN(P63/$I$13,O117),0)</f>
        <v/>
      </c>
      <c r="Q25" s="64">
        <f>+IF(P117&gt;0,MIN(Q63/$I$14,P117),0)</f>
        <v/>
      </c>
      <c r="R25" s="64">
        <f>+IF(Q117&gt;0,MIN(R63/$I$14,Q117),0)</f>
        <v/>
      </c>
      <c r="S25" s="64">
        <f>+IF(R117&gt;0,MIN(S63/$I$14,R117),0)</f>
        <v/>
      </c>
      <c r="T25" s="64">
        <f>+IF(S117&gt;0,MIN(T63/$I$14,S117),0)</f>
        <v/>
      </c>
      <c r="U25" s="64">
        <f>+IF(T117&gt;0,MIN(U63/$I$14,T117),0)</f>
        <v/>
      </c>
      <c r="V25" s="64">
        <f>+IF(U117&gt;0,MIN(V63/$I$14,U117),0)</f>
        <v/>
      </c>
      <c r="W25" s="64">
        <f>+IF(V117&gt;0,MIN(W63/$I$14,V117),0)</f>
        <v/>
      </c>
      <c r="X25" s="64">
        <f>+IF(W117&gt;0,MIN(X63/$I$14,W117),0)</f>
        <v/>
      </c>
      <c r="Y25" s="64">
        <f>+IF(X117&gt;0,MIN(Y63/$I$14,X117),0)</f>
        <v/>
      </c>
      <c r="Z25" s="64">
        <f>+IF(Y117&gt;0,MIN(Z63/$I$14,Y117),0)</f>
        <v/>
      </c>
      <c r="AA25" s="64">
        <f>+IF(Z117&gt;0,MIN(AA63/$I$14,Z117),0)</f>
        <v/>
      </c>
      <c r="AB25" s="64">
        <f>+IF(AA117&gt;0,MIN(AB63/$I$14,AA117),0)</f>
        <v/>
      </c>
      <c r="AC25" s="64">
        <f>+IF(AB117&gt;0,MIN(AC63/$I$14,AB117),0)</f>
        <v/>
      </c>
    </row>
    <row r="26">
      <c r="B26" t="inlineStr">
        <is>
          <t>FY13</t>
        </is>
      </c>
      <c r="G26" s="64">
        <f>+G64/$I$11</f>
        <v/>
      </c>
      <c r="H26" s="64">
        <f>+IF(G118&gt;0,MIN(H64/$I$11,G118),0)</f>
        <v/>
      </c>
      <c r="I26" s="64">
        <f>+IF(H118&gt;0,MIN(I64/$I$11,H118),0)</f>
        <v/>
      </c>
      <c r="J26" s="64">
        <f>+IF(I118&gt;0,MIN(J64/$I$11,I118),0)</f>
        <v/>
      </c>
      <c r="K26" s="64">
        <f>+IF(J118&gt;0,MIN(K64/$I$11,J118),0)</f>
        <v/>
      </c>
      <c r="L26" s="64">
        <f>+IF(K118&gt;0,MIN(L64/$I$11,K118),0)</f>
        <v/>
      </c>
      <c r="M26" s="64">
        <f>+IF(L118&gt;0,MIN(M64/$I$11,L118),0)</f>
        <v/>
      </c>
      <c r="N26" s="64">
        <f>+IF(M118&gt;0,MIN(N64/$I$11,M118),0)</f>
        <v/>
      </c>
      <c r="O26" s="64">
        <f>+IF(N118&gt;0,MIN(O64/$I$12,N118),0)</f>
        <v/>
      </c>
      <c r="P26" s="64">
        <f>+IF(O118&gt;0,MIN(P64/$I$13,O118),0)</f>
        <v/>
      </c>
      <c r="Q26" s="64">
        <f>+IF(P118&gt;0,MIN(Q64/$I$14,P118),0)</f>
        <v/>
      </c>
      <c r="R26" s="64">
        <f>+IF(Q118&gt;0,MIN(R64/$I$14,Q118),0)</f>
        <v/>
      </c>
      <c r="S26" s="64">
        <f>+IF(R118&gt;0,MIN(S64/$I$14,R118),0)</f>
        <v/>
      </c>
      <c r="T26" s="64">
        <f>+IF(S118&gt;0,MIN(T64/$I$14,S118),0)</f>
        <v/>
      </c>
      <c r="U26" s="64">
        <f>+IF(T118&gt;0,MIN(U64/$I$14,T118),0)</f>
        <v/>
      </c>
      <c r="V26" s="64">
        <f>+IF(U118&gt;0,MIN(V64/$I$14,U118),0)</f>
        <v/>
      </c>
      <c r="W26" s="64">
        <f>+IF(V118&gt;0,MIN(W64/$I$14,V118),0)</f>
        <v/>
      </c>
      <c r="X26" s="64">
        <f>+IF(W118&gt;0,MIN(X64/$I$14,W118),0)</f>
        <v/>
      </c>
      <c r="Y26" s="64">
        <f>+IF(X118&gt;0,MIN(Y64/$I$14,X118),0)</f>
        <v/>
      </c>
      <c r="Z26" s="64">
        <f>+IF(Y118&gt;0,MIN(Z64/$I$14,Y118),0)</f>
        <v/>
      </c>
      <c r="AA26" s="64">
        <f>+IF(Z118&gt;0,MIN(AA64/$I$14,Z118),0)</f>
        <v/>
      </c>
      <c r="AB26" s="64">
        <f>+IF(AA118&gt;0,MIN(AB64/$I$14,AA118),0)</f>
        <v/>
      </c>
      <c r="AC26" s="64">
        <f>+IF(AB118&gt;0,MIN(AC64/$I$14,AB118),0)</f>
        <v/>
      </c>
    </row>
    <row r="27">
      <c r="B27" t="inlineStr">
        <is>
          <t>FY14</t>
        </is>
      </c>
      <c r="H27" s="64">
        <f>+H65/$I$11</f>
        <v/>
      </c>
      <c r="I27" s="64">
        <f>+IF(H119&gt;0,MIN(I65/$I$11,H119),0)</f>
        <v/>
      </c>
      <c r="J27" s="64">
        <f>+IF(I119&gt;0,MIN(J65/$I$11,I119),0)</f>
        <v/>
      </c>
      <c r="K27" s="64">
        <f>+IF(J119&gt;0,MIN(K65/$I$11,J119),0)</f>
        <v/>
      </c>
      <c r="L27" s="64">
        <f>+IF(K119&gt;0,MIN(L65/$I$11,K119),0)</f>
        <v/>
      </c>
      <c r="M27" s="64">
        <f>+IF(L119&gt;0,MIN(M65/$I$11,L119),0)</f>
        <v/>
      </c>
      <c r="N27" s="64">
        <f>+IF(M119&gt;0,MIN(N65/$I$11,M119),0)</f>
        <v/>
      </c>
      <c r="O27" s="64">
        <f>+IF(N119&gt;0,MIN(O65/$I$12,N119),0)</f>
        <v/>
      </c>
      <c r="P27" s="64">
        <f>+IF(O119&gt;0,MIN(P65/$I$13,O119),0)</f>
        <v/>
      </c>
      <c r="Q27" s="64">
        <f>+IF(P119&gt;0,MIN(Q65/$I$14,P119),0)</f>
        <v/>
      </c>
      <c r="R27" s="64">
        <f>+IF(Q119&gt;0,MIN(R65/$I$14,Q119),0)</f>
        <v/>
      </c>
      <c r="S27" s="64">
        <f>+IF(R119&gt;0,MIN(S65/$I$14,R119),0)</f>
        <v/>
      </c>
      <c r="T27" s="64">
        <f>+IF(S119&gt;0,MIN(T65/$I$14,S119),0)</f>
        <v/>
      </c>
      <c r="U27" s="64">
        <f>+IF(T119&gt;0,MIN(U65/$I$14,T119),0)</f>
        <v/>
      </c>
      <c r="V27" s="64">
        <f>+IF(U119&gt;0,MIN(V65/$I$14,U119),0)</f>
        <v/>
      </c>
      <c r="W27" s="64">
        <f>+IF(V119&gt;0,MIN(W65/$I$14,V119),0)</f>
        <v/>
      </c>
      <c r="X27" s="64">
        <f>+IF(W119&gt;0,MIN(X65/$I$14,W119),0)</f>
        <v/>
      </c>
      <c r="Y27" s="64">
        <f>+IF(X119&gt;0,MIN(Y65/$I$14,X119),0)</f>
        <v/>
      </c>
      <c r="Z27" s="64">
        <f>+IF(Y119&gt;0,MIN(Z65/$I$14,Y119),0)</f>
        <v/>
      </c>
      <c r="AA27" s="64">
        <f>+IF(Z119&gt;0,MIN(AA65/$I$14,Z119),0)</f>
        <v/>
      </c>
      <c r="AB27" s="64">
        <f>+IF(AA119&gt;0,MIN(AB65/$I$14,AA119),0)</f>
        <v/>
      </c>
      <c r="AC27" s="64">
        <f>+IF(AB119&gt;0,MIN(AC65/$I$14,AB119),0)</f>
        <v/>
      </c>
    </row>
    <row r="28">
      <c r="B28" t="inlineStr">
        <is>
          <t>FY15</t>
        </is>
      </c>
      <c r="I28" s="64">
        <f>+I66/$I$11</f>
        <v/>
      </c>
      <c r="J28" s="64">
        <f>+IF(I120&gt;0,MIN(J66/$I$11,I120),0)</f>
        <v/>
      </c>
      <c r="K28" s="64">
        <f>+IF(J120&gt;0,MIN(K66/$I$11,J120),0)</f>
        <v/>
      </c>
      <c r="L28" s="64">
        <f>+IF(K120&gt;0,MIN(L66/$I$11,K120),0)</f>
        <v/>
      </c>
      <c r="M28" s="64">
        <f>+IF(L120&gt;0,MIN(M66/$I$11,L120),0)</f>
        <v/>
      </c>
      <c r="N28" s="64">
        <f>+IF(M120&gt;0,MIN(N66/$I$11,M120),0)</f>
        <v/>
      </c>
      <c r="O28" s="64">
        <f>+IF(N120&gt;0,MIN(O66/$I$12,N120),0)</f>
        <v/>
      </c>
      <c r="P28" s="64">
        <f>+IF(O120&gt;0,MIN(P66/$I$13,O120),0)</f>
        <v/>
      </c>
      <c r="Q28" s="64">
        <f>+IF(P120&gt;0,MIN(Q66/$I$14,P120),0)</f>
        <v/>
      </c>
      <c r="R28" s="64">
        <f>+IF(Q120&gt;0,MIN(R66/$I$14,Q120),0)</f>
        <v/>
      </c>
      <c r="S28" s="64">
        <f>+IF(R120&gt;0,MIN(S66/$I$14,R120),0)</f>
        <v/>
      </c>
      <c r="T28" s="64">
        <f>+IF(S120&gt;0,MIN(T66/$I$14,S120),0)</f>
        <v/>
      </c>
      <c r="U28" s="64">
        <f>+IF(T120&gt;0,MIN(U66/$I$14,T120),0)</f>
        <v/>
      </c>
      <c r="V28" s="64">
        <f>+IF(U120&gt;0,MIN(V66/$I$14,U120),0)</f>
        <v/>
      </c>
      <c r="W28" s="64">
        <f>+IF(V120&gt;0,MIN(W66/$I$14,V120),0)</f>
        <v/>
      </c>
      <c r="X28" s="64">
        <f>+IF(W120&gt;0,MIN(X66/$I$14,W120),0)</f>
        <v/>
      </c>
      <c r="Y28" s="64">
        <f>+IF(X120&gt;0,MIN(Y66/$I$14,X120),0)</f>
        <v/>
      </c>
      <c r="Z28" s="64">
        <f>+IF(Y120&gt;0,MIN(Z66/$I$14,Y120),0)</f>
        <v/>
      </c>
      <c r="AA28" s="64">
        <f>+IF(Z120&gt;0,MIN(AA66/$I$14,Z120),0)</f>
        <v/>
      </c>
      <c r="AB28" s="64">
        <f>+IF(AA120&gt;0,MIN(AB66/$I$14,AA120),0)</f>
        <v/>
      </c>
      <c r="AC28" s="64">
        <f>+IF(AB120&gt;0,MIN(AC66/$I$14,AB120),0)</f>
        <v/>
      </c>
      <c r="AD28" s="64" t="n"/>
    </row>
    <row r="29">
      <c r="B29" t="inlineStr">
        <is>
          <t>FY16</t>
        </is>
      </c>
      <c r="J29" s="64">
        <f>+J67/$I$11</f>
        <v/>
      </c>
      <c r="K29" s="64">
        <f>+IF(J121&gt;0,MIN(K67/$I$11,J121),0)</f>
        <v/>
      </c>
      <c r="L29" s="64">
        <f>+IF(K121&gt;0,MIN(L67/$I$11,K121),0)</f>
        <v/>
      </c>
      <c r="M29" s="64">
        <f>+IF(L121&gt;0,MIN(M67/$I$11,L121),0)</f>
        <v/>
      </c>
      <c r="N29" s="64">
        <f>+IF(M121&gt;0,MIN(N67/$I$11,M121),0)</f>
        <v/>
      </c>
      <c r="O29" s="64">
        <f>+IF(N121&gt;0,MIN(O67/$I$12,N121),0)</f>
        <v/>
      </c>
      <c r="P29" s="64">
        <f>+IF(O121&gt;0,MIN(P67/$I$13,O121),0)</f>
        <v/>
      </c>
      <c r="Q29" s="64">
        <f>+IF(P121&gt;0,MIN(Q67/$I$14,P121),0)</f>
        <v/>
      </c>
      <c r="R29" s="64">
        <f>+IF(Q121&gt;0,MIN(R67/$I$14,Q121),0)</f>
        <v/>
      </c>
      <c r="S29" s="64">
        <f>+IF(R121&gt;0,MIN(S67/$I$14,R121),0)</f>
        <v/>
      </c>
      <c r="T29" s="64">
        <f>+IF(S121&gt;0,MIN(T67/$I$14,S121),0)</f>
        <v/>
      </c>
      <c r="U29" s="64">
        <f>+IF(T121&gt;0,MIN(U67/$I$14,T121),0)</f>
        <v/>
      </c>
      <c r="V29" s="64">
        <f>+IF(U121&gt;0,MIN(V67/$I$14,U121),0)</f>
        <v/>
      </c>
      <c r="W29" s="64">
        <f>+IF(V121&gt;0,MIN(W67/$I$14,V121),0)</f>
        <v/>
      </c>
      <c r="X29" s="64">
        <f>+IF(W121&gt;0,MIN(X67/$I$14,W121),0)</f>
        <v/>
      </c>
      <c r="Y29" s="64">
        <f>+IF(X121&gt;0,MIN(Y67/$I$14,X121),0)</f>
        <v/>
      </c>
      <c r="Z29" s="64">
        <f>+IF(Y121&gt;0,MIN(Z67/$I$14,Y121),0)</f>
        <v/>
      </c>
      <c r="AA29" s="64">
        <f>+IF(Z121&gt;0,MIN(AA67/$I$14,Z121),0)</f>
        <v/>
      </c>
      <c r="AB29" s="64">
        <f>+IF(AA121&gt;0,MIN(AB67/$I$14,AA121),0)</f>
        <v/>
      </c>
      <c r="AC29" s="64">
        <f>+IF(AB121&gt;0,MIN(AC67/$I$14,AB121),0)</f>
        <v/>
      </c>
      <c r="AD29" s="64" t="n"/>
      <c r="AE29" s="64" t="n"/>
    </row>
    <row r="30">
      <c r="B30" t="inlineStr">
        <is>
          <t>FY17</t>
        </is>
      </c>
      <c r="K30" s="64">
        <f>+K68/$I$11</f>
        <v/>
      </c>
      <c r="L30" s="64">
        <f>+IF(K122&gt;0,MIN(L68/$I$11,K122),0)</f>
        <v/>
      </c>
      <c r="M30" s="64">
        <f>+IF(L122&gt;0,MIN(M68/$I$11,L122),0)</f>
        <v/>
      </c>
      <c r="N30" s="64">
        <f>+IF(M122&gt;0,MIN(N68/$I$11,M122),0)</f>
        <v/>
      </c>
      <c r="O30" s="64">
        <f>+IF(N122&gt;0,MIN(O68/$I$12,N122),0)</f>
        <v/>
      </c>
      <c r="P30" s="64">
        <f>+IF(O122&gt;0,MIN(P68/$I$13,O122),0)</f>
        <v/>
      </c>
      <c r="Q30" s="64">
        <f>+IF(P122&gt;0,MIN(Q68/$I$14,P122),0)</f>
        <v/>
      </c>
      <c r="R30" s="64">
        <f>+IF(Q122&gt;0,MIN(R68/$I$14,Q122),0)</f>
        <v/>
      </c>
      <c r="S30" s="64">
        <f>+IF(R122&gt;0,MIN(S68/$I$14,R122),0)</f>
        <v/>
      </c>
      <c r="T30" s="64">
        <f>+IF(S122&gt;0,MIN(T68/$I$14,S122),0)</f>
        <v/>
      </c>
      <c r="U30" s="64">
        <f>+IF(T122&gt;0,MIN(U68/$I$14,T122),0)</f>
        <v/>
      </c>
      <c r="V30" s="64">
        <f>+IF(U122&gt;0,MIN(V68/$I$14,U122),0)</f>
        <v/>
      </c>
      <c r="W30" s="64">
        <f>+IF(V122&gt;0,MIN(W68/$I$14,V122),0)</f>
        <v/>
      </c>
      <c r="X30" s="64">
        <f>+IF(W122&gt;0,MIN(X68/$I$14,W122),0)</f>
        <v/>
      </c>
      <c r="Y30" s="64">
        <f>+IF(X122&gt;0,MIN(Y68/$I$14,X122),0)</f>
        <v/>
      </c>
      <c r="Z30" s="64">
        <f>+IF(Y122&gt;0,MIN(Z68/$I$14,Y122),0)</f>
        <v/>
      </c>
      <c r="AA30" s="64">
        <f>+IF(Z122&gt;0,MIN(AA68/$I$14,Z122),0)</f>
        <v/>
      </c>
      <c r="AB30" s="64">
        <f>+IF(AA122&gt;0,MIN(AB68/$I$14,AA122),0)</f>
        <v/>
      </c>
      <c r="AC30" s="64">
        <f>+IF(AB122&gt;0,MIN(AC68/$I$14,AB122),0)</f>
        <v/>
      </c>
      <c r="AD30" s="64" t="n"/>
      <c r="AE30" s="64" t="n"/>
      <c r="AF30" s="64" t="n"/>
    </row>
    <row r="31">
      <c r="B31" t="inlineStr">
        <is>
          <t>FY18</t>
        </is>
      </c>
      <c r="L31" s="64">
        <f>+L69/$I$11</f>
        <v/>
      </c>
      <c r="M31" s="64">
        <f>+IF(L123&gt;0,MIN(M69/$I$11,L123),0)</f>
        <v/>
      </c>
      <c r="N31" s="64">
        <f>+IF(M123&gt;0,MIN(N69/$I$11,M123),0)</f>
        <v/>
      </c>
      <c r="O31" s="64">
        <f>+IF(N123&gt;0,MIN(O69/$I$12,N123),0)</f>
        <v/>
      </c>
      <c r="P31" s="64">
        <f>+IF(O123&gt;0,MIN(P69/$I$13,O123),0)</f>
        <v/>
      </c>
      <c r="Q31" s="64">
        <f>+IF(P123&gt;0,MIN(Q69/$I$14,P123),0)</f>
        <v/>
      </c>
      <c r="R31" s="64">
        <f>+IF(Q123&gt;0,MIN(R69/$I$14,Q123),0)</f>
        <v/>
      </c>
      <c r="S31" s="64">
        <f>+IF(R123&gt;0,MIN(S69/$I$14,R123),0)</f>
        <v/>
      </c>
      <c r="T31" s="64">
        <f>+IF(S123&gt;0,MIN(T69/$I$14,S123),0)</f>
        <v/>
      </c>
      <c r="U31" s="64">
        <f>+IF(T123&gt;0,MIN(U69/$I$14,T123),0)</f>
        <v/>
      </c>
      <c r="V31" s="64">
        <f>+IF(U123&gt;0,MIN(V69/$I$14,U123),0)</f>
        <v/>
      </c>
      <c r="W31" s="64">
        <f>+IF(V123&gt;0,MIN(W69/$I$14,V123),0)</f>
        <v/>
      </c>
      <c r="X31" s="64">
        <f>+IF(W123&gt;0,MIN(X69/$I$14,W123),0)</f>
        <v/>
      </c>
      <c r="Y31" s="64">
        <f>+IF(X123&gt;0,MIN(Y69/$I$14,X123),0)</f>
        <v/>
      </c>
      <c r="Z31" s="64">
        <f>+IF(Y123&gt;0,MIN(Z69/$I$14,Y123),0)</f>
        <v/>
      </c>
      <c r="AA31" s="64">
        <f>+IF(Z123&gt;0,MIN(AA69/$I$14,Z123),0)</f>
        <v/>
      </c>
      <c r="AB31" s="64">
        <f>+IF(AA123&gt;0,MIN(AB69/$I$14,AA123),0)</f>
        <v/>
      </c>
      <c r="AC31" s="64">
        <f>+IF(AB123&gt;0,MIN(AC69/$I$14,AB123),0)</f>
        <v/>
      </c>
      <c r="AD31" s="64" t="n"/>
      <c r="AE31" s="64" t="n"/>
      <c r="AF31" s="64" t="n"/>
      <c r="AG31" s="64" t="n"/>
    </row>
    <row r="32">
      <c r="B32" t="inlineStr">
        <is>
          <t>FY19</t>
        </is>
      </c>
      <c r="M32" s="64">
        <f>+M70/$I$11</f>
        <v/>
      </c>
      <c r="N32" s="64">
        <f>+IF(M124&gt;0,MIN(N70/$I$11,M124),0)</f>
        <v/>
      </c>
      <c r="O32" s="64">
        <f>+IF(N124&gt;0,MIN(O70/$I$12,N124),0)</f>
        <v/>
      </c>
      <c r="P32" s="64">
        <f>+IF(O124&gt;0,MIN(P70/$I$13,O124),0)</f>
        <v/>
      </c>
      <c r="Q32" s="64">
        <f>+IF(P124&gt;0,MIN(Q70/$I$14,P124),0)</f>
        <v/>
      </c>
      <c r="R32" s="64">
        <f>+IF(Q124&gt;0,MIN(R70/$I$14,Q124),0)</f>
        <v/>
      </c>
      <c r="S32" s="64">
        <f>+IF(R124&gt;0,MIN(S70/$I$14,R124),0)</f>
        <v/>
      </c>
      <c r="T32" s="64">
        <f>+IF(S124&gt;0,MIN(T70/$I$14,S124),0)</f>
        <v/>
      </c>
      <c r="U32" s="64">
        <f>+IF(T124&gt;0,MIN(U70/$I$14,T124),0)</f>
        <v/>
      </c>
      <c r="V32" s="64">
        <f>+IF(U124&gt;0,MIN(V70/$I$14,U124),0)</f>
        <v/>
      </c>
      <c r="W32" s="64">
        <f>+IF(V124&gt;0,MIN(W70/$I$14,V124),0)</f>
        <v/>
      </c>
      <c r="X32" s="64">
        <f>+IF(W124&gt;0,MIN(X70/$I$14,W124),0)</f>
        <v/>
      </c>
      <c r="Y32" s="64">
        <f>+IF(X124&gt;0,MIN(Y70/$I$14,X124),0)</f>
        <v/>
      </c>
      <c r="Z32" s="64">
        <f>+IF(Y124&gt;0,MIN(Z70/$I$14,Y124),0)</f>
        <v/>
      </c>
      <c r="AA32" s="64">
        <f>+IF(Z124&gt;0,MIN(AA70/$I$14,Z124),0)</f>
        <v/>
      </c>
      <c r="AB32" s="64">
        <f>+IF(AA124&gt;0,MIN(AB70/$I$14,AA124),0)</f>
        <v/>
      </c>
      <c r="AC32" s="64">
        <f>+IF(AB124&gt;0,MIN(AC70/$I$14,AB124),0)</f>
        <v/>
      </c>
      <c r="AD32" s="64" t="n"/>
      <c r="AE32" s="64" t="n"/>
      <c r="AF32" s="64" t="n"/>
      <c r="AG32" s="64" t="n"/>
      <c r="AH32" s="64" t="n"/>
    </row>
    <row r="33">
      <c r="B33" t="inlineStr">
        <is>
          <t>FY20</t>
        </is>
      </c>
      <c r="N33" s="64">
        <f>+N71/$I$11</f>
        <v/>
      </c>
      <c r="O33" s="64">
        <f>+IF(N125&gt;0,MIN(O71/$I$12,N125),0)</f>
        <v/>
      </c>
      <c r="P33" s="64">
        <f>+IF(O125&gt;0,MIN(P71/$I$13,O125),0)</f>
        <v/>
      </c>
      <c r="Q33" s="64">
        <f>+IF(P125&gt;0,MIN(Q71/$I$14,P125),0)</f>
        <v/>
      </c>
      <c r="R33" s="64">
        <f>+IF(Q125&gt;0,MIN(R71/$I$14,Q125),0)</f>
        <v/>
      </c>
      <c r="S33" s="64">
        <f>+IF(R125&gt;0,MIN(S71/$I$14,R125),0)</f>
        <v/>
      </c>
      <c r="T33" s="64">
        <f>+IF(S125&gt;0,MIN(T71/$I$14,S125),0)</f>
        <v/>
      </c>
      <c r="U33" s="64">
        <f>+IF(T125&gt;0,MIN(U71/$I$14,T125),0)</f>
        <v/>
      </c>
      <c r="V33" s="64">
        <f>+IF(U125&gt;0,MIN(V71/$I$14,U125),0)</f>
        <v/>
      </c>
      <c r="W33" s="64">
        <f>+IF(V125&gt;0,MIN(W71/$I$14,V125),0)</f>
        <v/>
      </c>
      <c r="X33" s="64">
        <f>+IF(W125&gt;0,MIN(X71/$I$14,W125),0)</f>
        <v/>
      </c>
      <c r="Y33" s="64">
        <f>+IF(X125&gt;0,MIN(Y71/$I$14,X125),0)</f>
        <v/>
      </c>
      <c r="Z33" s="64">
        <f>+IF(Y125&gt;0,MIN(Z71/$I$14,Y125),0)</f>
        <v/>
      </c>
      <c r="AA33" s="64">
        <f>+IF(Z125&gt;0,MIN(AA71/$I$14,Z125),0)</f>
        <v/>
      </c>
      <c r="AB33" s="64">
        <f>+IF(AA125&gt;0,MIN(AB71/$I$14,AA125),0)</f>
        <v/>
      </c>
      <c r="AC33" s="64">
        <f>+IF(AB125&gt;0,MIN(AC71/$I$14,AB125),0)</f>
        <v/>
      </c>
      <c r="AD33" s="64" t="n"/>
      <c r="AE33" s="64" t="n"/>
      <c r="AF33" s="64" t="n"/>
      <c r="AG33" s="64" t="n"/>
      <c r="AH33" s="64" t="n"/>
      <c r="AI33" s="64" t="n"/>
    </row>
    <row r="34">
      <c r="B34" t="inlineStr">
        <is>
          <t>FY21</t>
        </is>
      </c>
      <c r="O34" s="64">
        <f>+O72/$I$12</f>
        <v/>
      </c>
      <c r="P34" s="64">
        <f>+IF(O126&gt;0,MIN(P72/$I$13,O126),0)</f>
        <v/>
      </c>
      <c r="Q34" s="64">
        <f>+IF(P126&gt;0,MIN(Q72/$I$14,P126),0)</f>
        <v/>
      </c>
      <c r="R34" s="64">
        <f>+IF(Q126&gt;0,MIN(R72/$I$14,Q126),0)</f>
        <v/>
      </c>
      <c r="S34" s="64">
        <f>+IF(R126&gt;0,MIN(S72/$I$14,R126),0)</f>
        <v/>
      </c>
      <c r="T34" s="64">
        <f>+IF(S126&gt;0,MIN(T72/$I$14,S126),0)</f>
        <v/>
      </c>
      <c r="U34" s="64">
        <f>+IF(T126&gt;0,MIN(U72/$I$14,T126),0)</f>
        <v/>
      </c>
      <c r="V34" s="64">
        <f>+IF(U126&gt;0,MIN(V72/$I$14,U126),0)</f>
        <v/>
      </c>
      <c r="W34" s="64">
        <f>+IF(V126&gt;0,MIN(W72/$I$14,V126),0)</f>
        <v/>
      </c>
      <c r="X34" s="64">
        <f>+IF(W126&gt;0,MIN(X72/$I$14,W126),0)</f>
        <v/>
      </c>
      <c r="Y34" s="64">
        <f>+IF(X126&gt;0,MIN(Y72/$I$14,X126),0)</f>
        <v/>
      </c>
      <c r="Z34" s="64">
        <f>+IF(Y126&gt;0,MIN(Z72/$I$14,Y126),0)</f>
        <v/>
      </c>
      <c r="AA34" s="64">
        <f>+IF(Z126&gt;0,MIN(AA72/$I$14,Z126),0)</f>
        <v/>
      </c>
      <c r="AB34" s="64">
        <f>+IF(AA126&gt;0,MIN(AB72/$I$14,AA126),0)</f>
        <v/>
      </c>
      <c r="AC34" s="64">
        <f>+IF(AB126&gt;0,MIN(AC72/$I$14,AB126),0)</f>
        <v/>
      </c>
      <c r="AD34" s="64" t="n"/>
      <c r="AE34" s="64" t="n"/>
      <c r="AF34" s="64" t="n"/>
      <c r="AG34" s="64" t="n"/>
      <c r="AH34" s="64" t="n"/>
      <c r="AI34" s="64" t="n"/>
      <c r="AJ34" s="64" t="n"/>
    </row>
    <row r="35">
      <c r="B35" t="inlineStr">
        <is>
          <t>FY22</t>
        </is>
      </c>
      <c r="P35" s="64">
        <f>+P73/$I$13</f>
        <v/>
      </c>
      <c r="Q35" s="64">
        <f>+IF(P127&gt;0,MIN(Q73/$I$14,P127),0)</f>
        <v/>
      </c>
      <c r="R35" s="64">
        <f>+IF(Q127&gt;0,MIN(R73/$I$14,Q127),0)</f>
        <v/>
      </c>
      <c r="S35" s="64">
        <f>+IF(R127&gt;0,MIN(S73/$I$14,R127),0)</f>
        <v/>
      </c>
      <c r="T35" s="64">
        <f>+IF(S127&gt;0,MIN(T73/$I$14,S127),0)</f>
        <v/>
      </c>
      <c r="U35" s="64">
        <f>+IF(T127&gt;0,MIN(U73/$I$14,T127),0)</f>
        <v/>
      </c>
      <c r="V35" s="64">
        <f>+IF(U127&gt;0,MIN(V73/$I$14,U127),0)</f>
        <v/>
      </c>
      <c r="W35" s="64">
        <f>+IF(V127&gt;0,MIN(W73/$I$14,V127),0)</f>
        <v/>
      </c>
      <c r="X35" s="64">
        <f>+IF(W127&gt;0,MIN(X73/$I$14,W127),0)</f>
        <v/>
      </c>
      <c r="Y35" s="64">
        <f>+IF(X127&gt;0,MIN(Y73/$I$14,X127),0)</f>
        <v/>
      </c>
      <c r="Z35" s="64">
        <f>+IF(Y127&gt;0,MIN(Z73/$I$14,Y127),0)</f>
        <v/>
      </c>
      <c r="AA35" s="64">
        <f>+IF(Z127&gt;0,MIN(AA73/$I$14,Z127),0)</f>
        <v/>
      </c>
      <c r="AB35" s="64">
        <f>+IF(AA127&gt;0,MIN(AB73/$I$14,AA127),0)</f>
        <v/>
      </c>
      <c r="AC35" s="64">
        <f>+IF(AB127&gt;0,MIN(AC73/$I$14,AB127),0)</f>
        <v/>
      </c>
      <c r="AD35" s="64" t="n"/>
      <c r="AE35" s="64" t="n"/>
      <c r="AF35" s="64" t="n"/>
      <c r="AG35" s="64" t="n"/>
      <c r="AH35" s="64" t="n"/>
      <c r="AI35" s="64" t="n"/>
      <c r="AJ35" s="64" t="n"/>
      <c r="AK35" s="64" t="n"/>
    </row>
    <row r="36">
      <c r="B36" t="inlineStr">
        <is>
          <t>FY23</t>
        </is>
      </c>
      <c r="Q36" s="64">
        <f>+Q74/$I$14</f>
        <v/>
      </c>
      <c r="R36" s="64">
        <f>+IF(Q128&gt;0,MIN(R74/$I$14,Q128),0)</f>
        <v/>
      </c>
      <c r="S36" s="64">
        <f>+IF(R128&gt;0,MIN(S74/$I$14,R128),0)</f>
        <v/>
      </c>
      <c r="T36" s="64">
        <f>+IF(S128&gt;0,MIN(T74/$I$14,S128),0)</f>
        <v/>
      </c>
      <c r="U36" s="64">
        <f>+IF(T128&gt;0,MIN(U74/$I$14,T128),0)</f>
        <v/>
      </c>
      <c r="V36" s="64">
        <f>+IF(U128&gt;0,MIN(V74/$I$14,U128),0)</f>
        <v/>
      </c>
      <c r="W36" s="64">
        <f>+IF(V128&gt;0,MIN(W74/$I$14,V128),0)</f>
        <v/>
      </c>
      <c r="X36" s="64">
        <f>+IF(W128&gt;0,MIN(X74/$I$14,W128),0)</f>
        <v/>
      </c>
      <c r="Y36" s="64">
        <f>+IF(X128&gt;0,MIN(Y74/$I$14,X128),0)</f>
        <v/>
      </c>
      <c r="Z36" s="64">
        <f>+IF(Y128&gt;0,MIN(Z74/$I$14,Y128),0)</f>
        <v/>
      </c>
      <c r="AA36" s="64">
        <f>+IF(Z128&gt;0,MIN(AA74/$I$14,Z128),0)</f>
        <v/>
      </c>
      <c r="AB36" s="64">
        <f>+IF(AA128&gt;0,MIN(AB74/$I$14,AA128),0)</f>
        <v/>
      </c>
      <c r="AC36" s="64">
        <f>+IF(AB128&gt;0,MIN(AC74/$I$14,AB128),0)</f>
        <v/>
      </c>
      <c r="AD36" s="64" t="n"/>
      <c r="AE36" s="64" t="n"/>
      <c r="AF36" s="64" t="n"/>
      <c r="AG36" s="64" t="n"/>
      <c r="AH36" s="64" t="n"/>
      <c r="AI36" s="64" t="n"/>
      <c r="AJ36" s="64" t="n"/>
      <c r="AK36" s="64" t="n"/>
      <c r="AL36" s="64" t="n"/>
    </row>
    <row r="37">
      <c r="B37" t="inlineStr">
        <is>
          <t>FY24e</t>
        </is>
      </c>
      <c r="R37" s="64">
        <f>+R75/$I$14</f>
        <v/>
      </c>
      <c r="S37" s="64">
        <f>+IF(R129&gt;0,MIN(S75/$I$14,R129),0)</f>
        <v/>
      </c>
      <c r="T37" s="64">
        <f>+IF(S129&gt;0,MIN(T75/$I$14,S129),0)</f>
        <v/>
      </c>
      <c r="U37" s="64">
        <f>+IF(T129&gt;0,MIN(U75/$I$14,T129),0)</f>
        <v/>
      </c>
      <c r="V37" s="64">
        <f>+IF(U129&gt;0,MIN(V75/$I$14,U129),0)</f>
        <v/>
      </c>
      <c r="W37" s="64">
        <f>+IF(V129&gt;0,MIN(W75/$I$14,V129),0)</f>
        <v/>
      </c>
      <c r="X37" s="64">
        <f>+IF(W129&gt;0,MIN(X75/$I$14,W129),0)</f>
        <v/>
      </c>
      <c r="Y37" s="64">
        <f>+IF(X129&gt;0,MIN(Y75/$I$14,X129),0)</f>
        <v/>
      </c>
      <c r="Z37" s="64">
        <f>+IF(Y129&gt;0,MIN(Z75/$I$14,Y129),0)</f>
        <v/>
      </c>
      <c r="AA37" s="64">
        <f>+IF(Z129&gt;0,MIN(AA75/$I$14,Z129),0)</f>
        <v/>
      </c>
      <c r="AB37" s="64">
        <f>+IF(AA129&gt;0,MIN(AB75/$I$14,AA129),0)</f>
        <v/>
      </c>
      <c r="AC37" s="64">
        <f>+IF(AB129&gt;0,MIN(AC75/$I$14,AB129),0)</f>
        <v/>
      </c>
      <c r="AD37" s="64" t="n"/>
      <c r="AE37" s="64" t="n"/>
      <c r="AF37" s="64" t="n"/>
      <c r="AG37" s="64" t="n"/>
      <c r="AH37" s="64" t="n"/>
      <c r="AI37" s="64" t="n"/>
      <c r="AJ37" s="64" t="n"/>
      <c r="AK37" s="64" t="n"/>
      <c r="AL37" s="64" t="n"/>
      <c r="AM37" s="64" t="n"/>
    </row>
    <row r="38">
      <c r="B38" t="inlineStr">
        <is>
          <t>FY25e</t>
        </is>
      </c>
      <c r="S38" s="64">
        <f>+S76/$I$14</f>
        <v/>
      </c>
      <c r="T38" s="64">
        <f>+IF(S130&gt;0,MIN(T76/$I$14,S130),0)</f>
        <v/>
      </c>
      <c r="U38" s="64">
        <f>+IF(T130&gt;0,MIN(U76/$I$14,T130),0)</f>
        <v/>
      </c>
      <c r="V38" s="64">
        <f>+IF(U130&gt;0,MIN(V76/$I$14,U130),0)</f>
        <v/>
      </c>
      <c r="W38" s="64">
        <f>+IF(V130&gt;0,MIN(W76/$I$14,V130),0)</f>
        <v/>
      </c>
      <c r="X38" s="64">
        <f>+IF(W130&gt;0,MIN(X76/$I$14,W130),0)</f>
        <v/>
      </c>
      <c r="Y38" s="64">
        <f>+IF(X130&gt;0,MIN(Y76/$I$14,X130),0)</f>
        <v/>
      </c>
      <c r="Z38" s="64">
        <f>+IF(Y130&gt;0,MIN(Z76/$I$14,Y130),0)</f>
        <v/>
      </c>
      <c r="AA38" s="64">
        <f>+IF(Z130&gt;0,MIN(AA76/$I$14,Z130),0)</f>
        <v/>
      </c>
      <c r="AB38" s="64">
        <f>+IF(AA130&gt;0,MIN(AB76/$I$14,AA130),0)</f>
        <v/>
      </c>
      <c r="AC38" s="64">
        <f>+IF(AB130&gt;0,MIN(AC76/$I$14,AB130),0)</f>
        <v/>
      </c>
      <c r="AD38" s="64" t="n"/>
      <c r="AE38" s="64" t="n"/>
      <c r="AF38" s="64" t="n"/>
      <c r="AG38" s="64" t="n"/>
      <c r="AH38" s="64" t="n"/>
      <c r="AI38" s="64" t="n"/>
      <c r="AJ38" s="64" t="n"/>
      <c r="AK38" s="64" t="n"/>
      <c r="AL38" s="64" t="n"/>
      <c r="AM38" s="64" t="n"/>
      <c r="AN38" s="64" t="n"/>
    </row>
    <row r="39">
      <c r="B39" t="inlineStr">
        <is>
          <t>FY26e</t>
        </is>
      </c>
      <c r="S39" s="64" t="n"/>
      <c r="T39" s="64">
        <f>+T77/$I$14</f>
        <v/>
      </c>
      <c r="U39" s="64">
        <f>+IF(T131&gt;0,MIN(U77/$I$14,T131),0)</f>
        <v/>
      </c>
      <c r="V39" s="64">
        <f>+IF(U131&gt;0,MIN(V77/$I$14,U131),0)</f>
        <v/>
      </c>
      <c r="W39" s="64">
        <f>+IF(V131&gt;0,MIN(W77/$I$14,V131),0)</f>
        <v/>
      </c>
      <c r="X39" s="64">
        <f>+IF(W131&gt;0,MIN(X77/$I$14,W131),0)</f>
        <v/>
      </c>
      <c r="Y39" s="64">
        <f>+IF(X131&gt;0,MIN(Y77/$I$14,X131),0)</f>
        <v/>
      </c>
      <c r="Z39" s="64">
        <f>+IF(Y131&gt;0,MIN(Z77/$I$14,Y131),0)</f>
        <v/>
      </c>
      <c r="AA39" s="64">
        <f>+IF(Z131&gt;0,MIN(AA77/$I$14,Z131),0)</f>
        <v/>
      </c>
      <c r="AB39" s="64">
        <f>+IF(AA131&gt;0,MIN(AB77/$I$14,AA131),0)</f>
        <v/>
      </c>
      <c r="AC39" s="64">
        <f>+IF(AB131&gt;0,MIN(AC77/$I$14,AB131),0)</f>
        <v/>
      </c>
      <c r="AD39" s="64" t="n"/>
      <c r="AE39" s="64" t="n"/>
      <c r="AF39" s="64" t="n"/>
      <c r="AG39" s="64" t="n"/>
      <c r="AH39" s="64" t="n"/>
      <c r="AI39" s="64" t="n"/>
      <c r="AJ39" s="64" t="n"/>
      <c r="AK39" s="64" t="n"/>
      <c r="AL39" s="64" t="n"/>
      <c r="AM39" s="64" t="n"/>
      <c r="AN39" s="64" t="n"/>
    </row>
    <row r="40">
      <c r="B40" t="inlineStr">
        <is>
          <t>FY27e</t>
        </is>
      </c>
      <c r="S40" s="64" t="n"/>
      <c r="T40" s="64" t="n"/>
      <c r="U40" s="64">
        <f>+U78/$I$14</f>
        <v/>
      </c>
      <c r="V40" s="64">
        <f>+IF(U132&gt;0,MIN(V78/$I$14,U132),0)</f>
        <v/>
      </c>
      <c r="W40" s="64">
        <f>+IF(V132&gt;0,MIN(W78/$I$14,V132),0)</f>
        <v/>
      </c>
      <c r="X40" s="64">
        <f>+IF(W132&gt;0,MIN(X78/$I$14,W132),0)</f>
        <v/>
      </c>
      <c r="Y40" s="64">
        <f>+IF(X132&gt;0,MIN(Y78/$I$14,X132),0)</f>
        <v/>
      </c>
      <c r="Z40" s="64">
        <f>+IF(Y132&gt;0,MIN(Z78/$I$14,Y132),0)</f>
        <v/>
      </c>
      <c r="AA40" s="64">
        <f>+IF(Z132&gt;0,MIN(AA78/$I$14,Z132),0)</f>
        <v/>
      </c>
      <c r="AB40" s="64">
        <f>+IF(AA132&gt;0,MIN(AB78/$I$14,AA132),0)</f>
        <v/>
      </c>
      <c r="AC40" s="64">
        <f>+IF(AB132&gt;0,MIN(AC78/$I$14,AB132),0)</f>
        <v/>
      </c>
      <c r="AD40" s="64" t="n"/>
      <c r="AE40" s="64" t="n"/>
      <c r="AF40" s="64" t="n"/>
      <c r="AG40" s="64" t="n"/>
      <c r="AH40" s="64" t="n"/>
      <c r="AI40" s="64" t="n"/>
      <c r="AJ40" s="64" t="n"/>
      <c r="AK40" s="64" t="n"/>
      <c r="AL40" s="64" t="n"/>
      <c r="AM40" s="64" t="n"/>
      <c r="AN40" s="64" t="n"/>
    </row>
    <row r="41">
      <c r="B41" t="inlineStr">
        <is>
          <t>FY28e</t>
        </is>
      </c>
      <c r="S41" s="64" t="n"/>
      <c r="T41" s="64" t="n"/>
      <c r="U41" s="64" t="n"/>
      <c r="V41" s="64">
        <f>+V79/$I$14</f>
        <v/>
      </c>
      <c r="W41" s="64">
        <f>+IF(V133&gt;0,MIN(W79/$I$14,V133),0)</f>
        <v/>
      </c>
      <c r="X41" s="64">
        <f>+IF(W133&gt;0,MIN(X79/$I$14,W133),0)</f>
        <v/>
      </c>
      <c r="Y41" s="64">
        <f>+IF(X133&gt;0,MIN(Y79/$I$14,X133),0)</f>
        <v/>
      </c>
      <c r="Z41" s="64">
        <f>+IF(Y133&gt;0,MIN(Z79/$I$14,Y133),0)</f>
        <v/>
      </c>
      <c r="AA41" s="64">
        <f>+IF(Z133&gt;0,MIN(AA79/$I$14,Z133),0)</f>
        <v/>
      </c>
      <c r="AB41" s="64">
        <f>+IF(AA133&gt;0,MIN(AB79/$I$14,AA133),0)</f>
        <v/>
      </c>
      <c r="AC41" s="64">
        <f>+IF(AB133&gt;0,MIN(AC79/$I$14,AB133),0)</f>
        <v/>
      </c>
      <c r="AD41" s="64" t="n"/>
      <c r="AE41" s="64" t="n"/>
      <c r="AF41" s="64" t="n"/>
      <c r="AG41" s="64" t="n"/>
      <c r="AH41" s="64" t="n"/>
      <c r="AI41" s="64" t="n"/>
      <c r="AJ41" s="64" t="n"/>
      <c r="AK41" s="64" t="n"/>
      <c r="AL41" s="64" t="n"/>
      <c r="AM41" s="64" t="n"/>
      <c r="AN41" s="64" t="n"/>
    </row>
    <row r="42">
      <c r="B42" t="inlineStr">
        <is>
          <t>FY29e</t>
        </is>
      </c>
      <c r="S42" s="64" t="n"/>
      <c r="T42" s="64" t="n"/>
      <c r="U42" s="64" t="n"/>
      <c r="V42" s="64" t="n"/>
      <c r="W42" s="64">
        <f>+W80/$I$14</f>
        <v/>
      </c>
      <c r="X42" s="64">
        <f>+IF(W134&gt;0,MIN(X80/$I$14,W134),0)</f>
        <v/>
      </c>
      <c r="Y42" s="64">
        <f>+IF(X134&gt;0,MIN(Y80/$I$14,X134),0)</f>
        <v/>
      </c>
      <c r="Z42" s="64">
        <f>+IF(Y134&gt;0,MIN(Z80/$I$14,Y134),0)</f>
        <v/>
      </c>
      <c r="AA42" s="64">
        <f>+IF(Z134&gt;0,MIN(AA80/$I$14,Z134),0)</f>
        <v/>
      </c>
      <c r="AB42" s="64">
        <f>+IF(AA134&gt;0,MIN(AB80/$I$14,AA134),0)</f>
        <v/>
      </c>
      <c r="AC42" s="64">
        <f>+IF(AB134&gt;0,MIN(AC80/$I$14,AB134),0)</f>
        <v/>
      </c>
      <c r="AD42" s="64" t="n"/>
      <c r="AE42" s="64" t="n"/>
      <c r="AF42" s="64" t="n"/>
      <c r="AG42" s="64" t="n"/>
      <c r="AH42" s="64" t="n"/>
      <c r="AI42" s="64" t="n"/>
      <c r="AJ42" s="64" t="n"/>
      <c r="AK42" s="64" t="n"/>
      <c r="AL42" s="64" t="n"/>
      <c r="AM42" s="64" t="n"/>
      <c r="AN42" s="64" t="n"/>
    </row>
    <row r="43">
      <c r="B43" t="inlineStr">
        <is>
          <t>FY30e</t>
        </is>
      </c>
      <c r="S43" s="64" t="n"/>
      <c r="T43" s="64" t="n"/>
      <c r="U43" s="64" t="n"/>
      <c r="V43" s="64" t="n"/>
      <c r="W43" s="64" t="n"/>
      <c r="X43" s="64">
        <f>+X81/$I$14</f>
        <v/>
      </c>
      <c r="Y43" s="64">
        <f>+IF(X135&gt;0,MIN(Y81/$I$14,X135),0)</f>
        <v/>
      </c>
      <c r="Z43" s="64">
        <f>+IF(Y135&gt;0,MIN(Z81/$I$14,Y135),0)</f>
        <v/>
      </c>
      <c r="AA43" s="64">
        <f>+IF(Z135&gt;0,MIN(AA81/$I$14,Z135),0)</f>
        <v/>
      </c>
      <c r="AB43" s="64">
        <f>+IF(AA135&gt;0,MIN(AB81/$I$14,AA135),0)</f>
        <v/>
      </c>
      <c r="AC43" s="64">
        <f>+IF(AB135&gt;0,MIN(AC81/$I$14,AB135),0)</f>
        <v/>
      </c>
      <c r="AD43" s="64" t="n"/>
      <c r="AE43" s="64" t="n"/>
      <c r="AF43" s="64" t="n"/>
      <c r="AG43" s="64" t="n"/>
      <c r="AH43" s="64" t="n"/>
      <c r="AI43" s="64" t="n"/>
      <c r="AJ43" s="64" t="n"/>
      <c r="AK43" s="64" t="n"/>
      <c r="AL43" s="64" t="n"/>
      <c r="AM43" s="64" t="n"/>
      <c r="AN43" s="64" t="n"/>
    </row>
    <row r="44">
      <c r="B44" t="inlineStr">
        <is>
          <t>FY31e</t>
        </is>
      </c>
      <c r="S44" s="64" t="n"/>
      <c r="T44" s="64" t="n"/>
      <c r="U44" s="64" t="n"/>
      <c r="V44" s="64" t="n"/>
      <c r="W44" s="64" t="n"/>
      <c r="X44" s="64" t="n"/>
      <c r="Y44" s="64">
        <f>+Y82/$I$14</f>
        <v/>
      </c>
      <c r="Z44" s="64">
        <f>+IF(Y136&gt;0,MIN(Z82/$I$14,Y136),0)</f>
        <v/>
      </c>
      <c r="AA44" s="64">
        <f>+IF(Z136&gt;0,MIN(AA82/$I$14,Z136),0)</f>
        <v/>
      </c>
      <c r="AB44" s="64">
        <f>+IF(AA136&gt;0,MIN(AB82/$I$14,AA136),0)</f>
        <v/>
      </c>
      <c r="AC44" s="64">
        <f>+IF(AB136&gt;0,MIN(AC82/$I$14,AB136),0)</f>
        <v/>
      </c>
      <c r="AD44" s="64" t="n"/>
      <c r="AE44" s="64" t="n"/>
      <c r="AF44" s="64" t="n"/>
      <c r="AG44" s="64" t="n"/>
      <c r="AH44" s="64" t="n"/>
      <c r="AI44" s="64" t="n"/>
      <c r="AJ44" s="64" t="n"/>
      <c r="AK44" s="64" t="n"/>
      <c r="AL44" s="64" t="n"/>
      <c r="AM44" s="64" t="n"/>
      <c r="AN44" s="64" t="n"/>
    </row>
    <row r="45">
      <c r="B45" t="inlineStr">
        <is>
          <t>FY32e</t>
        </is>
      </c>
      <c r="S45" s="64" t="n"/>
      <c r="T45" s="64" t="n"/>
      <c r="U45" s="64" t="n"/>
      <c r="V45" s="64" t="n"/>
      <c r="W45" s="64" t="n"/>
      <c r="X45" s="64" t="n"/>
      <c r="Y45" s="64" t="n"/>
      <c r="Z45" s="64">
        <f>+Z83/$I$14</f>
        <v/>
      </c>
      <c r="AA45" s="64">
        <f>+IF(Z137&gt;0,MIN(AA83/$I$14,Z137),0)</f>
        <v/>
      </c>
      <c r="AB45" s="64">
        <f>+IF(AA137&gt;0,MIN(AB83/$I$14,AA137),0)</f>
        <v/>
      </c>
      <c r="AC45" s="64">
        <f>+IF(AB137&gt;0,MIN(AC83/$I$14,AB137),0)</f>
        <v/>
      </c>
      <c r="AD45" s="64" t="n"/>
      <c r="AE45" s="64" t="n"/>
      <c r="AF45" s="64" t="n"/>
      <c r="AG45" s="64" t="n"/>
      <c r="AH45" s="64" t="n"/>
      <c r="AI45" s="64" t="n"/>
      <c r="AJ45" s="64" t="n"/>
      <c r="AK45" s="64" t="n"/>
      <c r="AL45" s="64" t="n"/>
      <c r="AM45" s="64" t="n"/>
      <c r="AN45" s="64" t="n"/>
    </row>
    <row r="46">
      <c r="B46" t="inlineStr">
        <is>
          <t>FY33e</t>
        </is>
      </c>
      <c r="S46" s="64" t="n"/>
      <c r="T46" s="64" t="n"/>
      <c r="U46" s="64" t="n"/>
      <c r="V46" s="64" t="n"/>
      <c r="W46" s="64" t="n"/>
      <c r="X46" s="64" t="n"/>
      <c r="Y46" s="64" t="n"/>
      <c r="Z46" s="64" t="n"/>
      <c r="AA46" s="64">
        <f>+AA84/$I$14</f>
        <v/>
      </c>
      <c r="AB46" s="64">
        <f>+IF(AA138&gt;0,MIN(AB84/$I$14,AA138),0)</f>
        <v/>
      </c>
      <c r="AC46" s="64">
        <f>+IF(AB138&gt;0,MIN(AC84/$I$14,AB138),0)</f>
        <v/>
      </c>
      <c r="AD46" s="64" t="n"/>
      <c r="AE46" s="64" t="n"/>
      <c r="AF46" s="64" t="n"/>
      <c r="AG46" s="64" t="n"/>
      <c r="AH46" s="64" t="n"/>
      <c r="AI46" s="64" t="n"/>
      <c r="AJ46" s="64" t="n"/>
      <c r="AK46" s="64" t="n"/>
      <c r="AL46" s="64" t="n"/>
      <c r="AM46" s="64" t="n"/>
      <c r="AN46" s="64" t="n"/>
    </row>
    <row r="47">
      <c r="B47" t="inlineStr">
        <is>
          <t>FY34e</t>
        </is>
      </c>
      <c r="S47" s="64" t="n"/>
      <c r="T47" s="64" t="n"/>
      <c r="U47" s="64" t="n"/>
      <c r="V47" s="64" t="n"/>
      <c r="W47" s="64" t="n"/>
      <c r="X47" s="64" t="n"/>
      <c r="Y47" s="64" t="n"/>
      <c r="Z47" s="64" t="n"/>
      <c r="AA47" s="64" t="n"/>
      <c r="AB47" s="64">
        <f>+AB85/$I$14</f>
        <v/>
      </c>
      <c r="AC47" s="64">
        <f>+AC85/$I$14</f>
        <v/>
      </c>
      <c r="AD47" s="64" t="n"/>
      <c r="AE47" s="64" t="n"/>
      <c r="AF47" s="64" t="n"/>
      <c r="AG47" s="64" t="n"/>
      <c r="AH47" s="64" t="n"/>
      <c r="AI47" s="64" t="n"/>
      <c r="AJ47" s="64" t="n"/>
      <c r="AK47" s="64" t="n"/>
      <c r="AL47" s="64" t="n"/>
      <c r="AM47" s="64" t="n"/>
      <c r="AN47" s="64" t="n"/>
    </row>
    <row r="48">
      <c r="B48" t="inlineStr">
        <is>
          <t>FY35e</t>
        </is>
      </c>
      <c r="S48" s="64" t="n"/>
      <c r="T48" s="64" t="n"/>
      <c r="U48" s="64" t="n"/>
      <c r="V48" s="64" t="n"/>
      <c r="W48" s="64" t="n"/>
      <c r="X48" s="64" t="n"/>
      <c r="Y48" s="64" t="n"/>
      <c r="Z48" s="64" t="n"/>
      <c r="AA48" s="64" t="n"/>
      <c r="AB48" s="64" t="n"/>
      <c r="AC48" s="64">
        <f>+AC86/$I$14</f>
        <v/>
      </c>
      <c r="AD48" s="64" t="n"/>
      <c r="AE48" s="64" t="n"/>
      <c r="AF48" s="64" t="n"/>
      <c r="AG48" s="64" t="n"/>
      <c r="AH48" s="64" t="n"/>
      <c r="AI48" s="64" t="n"/>
      <c r="AJ48" s="64" t="n"/>
      <c r="AK48" s="64" t="n"/>
      <c r="AL48" s="64" t="n"/>
      <c r="AM48" s="64" t="n"/>
      <c r="AN48" s="64" t="n"/>
    </row>
    <row r="49" customFormat="1" s="44">
      <c r="B49" s="110" t="inlineStr">
        <is>
          <t>Estimated Depreciation</t>
        </is>
      </c>
      <c r="D49" s="111" t="n"/>
      <c r="E49" s="111">
        <f>+SUM(E24:E47)</f>
        <v/>
      </c>
      <c r="F49" s="111">
        <f>+SUM(F24:F47)</f>
        <v/>
      </c>
      <c r="G49" s="111">
        <f>+SUM(G24:G48)</f>
        <v/>
      </c>
      <c r="H49" s="111">
        <f>+SUM(H24:H48)</f>
        <v/>
      </c>
      <c r="I49" s="111">
        <f>+SUM(I24:I48)</f>
        <v/>
      </c>
      <c r="J49" s="111">
        <f>+SUM(J24:J48)</f>
        <v/>
      </c>
      <c r="K49" s="111">
        <f>+SUM(K24:K48)</f>
        <v/>
      </c>
      <c r="L49" s="111">
        <f>+SUM(L24:L48)</f>
        <v/>
      </c>
      <c r="M49" s="111">
        <f>+SUM(M24:M48)</f>
        <v/>
      </c>
      <c r="N49" s="111">
        <f>+SUM(N24:N48)</f>
        <v/>
      </c>
      <c r="O49" s="111">
        <f>+SUM(O24:O48)</f>
        <v/>
      </c>
      <c r="P49" s="111">
        <f>+SUM(P24:P48)</f>
        <v/>
      </c>
      <c r="Q49" s="111">
        <f>+SUM(Q24:Q48)</f>
        <v/>
      </c>
      <c r="R49" s="111">
        <f>+SUM(R24:R48)</f>
        <v/>
      </c>
      <c r="S49" s="111">
        <f>+SUM(S24:S48)</f>
        <v/>
      </c>
      <c r="T49" s="111">
        <f>+SUM(T24:T48)</f>
        <v/>
      </c>
      <c r="U49" s="111">
        <f>+SUM(U24:U48)</f>
        <v/>
      </c>
      <c r="V49" s="111">
        <f>+SUM(V24:V48)</f>
        <v/>
      </c>
      <c r="W49" s="111">
        <f>+SUM(W24:W48)</f>
        <v/>
      </c>
      <c r="X49" s="111">
        <f>+SUM(X24:X48)</f>
        <v/>
      </c>
      <c r="Y49" s="111">
        <f>+SUM(Y24:Y48)</f>
        <v/>
      </c>
      <c r="Z49" s="111">
        <f>+SUM(Z24:Z48)</f>
        <v/>
      </c>
      <c r="AA49" s="111">
        <f>+SUM(AA24:AA48)</f>
        <v/>
      </c>
      <c r="AB49" s="111">
        <f>+SUM(AB24:AB48)</f>
        <v/>
      </c>
      <c r="AC49" s="111">
        <f>+SUM(AC24:AC48)</f>
        <v/>
      </c>
      <c r="AD49" s="111" t="n"/>
      <c r="AE49" s="111" t="n"/>
      <c r="AF49" s="111" t="n"/>
      <c r="AG49" s="111" t="n"/>
      <c r="AH49" s="111" t="n"/>
      <c r="AI49" s="111" t="n"/>
      <c r="AJ49" s="111" t="n"/>
      <c r="AK49" s="111" t="n"/>
      <c r="AL49" s="111" t="n"/>
      <c r="AM49" s="111" t="n"/>
      <c r="AN49" s="111" t="n"/>
    </row>
    <row r="50" customFormat="1" s="44">
      <c r="B50" s="110" t="n"/>
      <c r="D50" s="111" t="n"/>
      <c r="E50" s="111" t="n"/>
      <c r="F50" s="111" t="n"/>
      <c r="G50" s="111" t="n"/>
      <c r="H50" s="111" t="n"/>
      <c r="I50" s="111" t="n"/>
      <c r="J50" s="111" t="n"/>
      <c r="K50" s="111" t="n"/>
      <c r="L50" s="111" t="n"/>
      <c r="M50" s="111" t="n"/>
      <c r="N50" s="111" t="n"/>
      <c r="O50" s="111" t="n"/>
      <c r="P50" s="111" t="n"/>
      <c r="Q50" s="111" t="n"/>
      <c r="R50" s="111" t="n"/>
      <c r="S50" s="111" t="n"/>
      <c r="T50" s="111" t="n"/>
      <c r="U50" s="111" t="n"/>
      <c r="V50" s="111" t="n"/>
      <c r="W50" s="111" t="n"/>
      <c r="X50" s="111" t="n"/>
      <c r="Y50" s="111" t="n"/>
      <c r="Z50" s="111" t="n"/>
      <c r="AA50" s="111" t="n"/>
      <c r="AB50" s="111" t="n"/>
      <c r="AC50" s="111" t="n"/>
      <c r="AD50" s="111" t="n"/>
      <c r="AE50" s="111" t="n"/>
      <c r="AF50" s="111" t="n"/>
      <c r="AG50" s="111" t="n"/>
      <c r="AH50" s="111" t="n"/>
      <c r="AI50" s="111" t="n"/>
      <c r="AJ50" s="111" t="n"/>
      <c r="AK50" s="111" t="n"/>
      <c r="AL50" s="111" t="n"/>
      <c r="AM50" s="111" t="n"/>
      <c r="AN50" s="111" t="n"/>
    </row>
    <row r="51" customFormat="1" s="44">
      <c r="B51" s="62" t="inlineStr">
        <is>
          <t>Memo:</t>
        </is>
      </c>
      <c r="D51" s="111" t="n"/>
      <c r="E51" s="111" t="n"/>
      <c r="F51" s="111" t="n"/>
      <c r="G51" s="111" t="n"/>
      <c r="H51" s="111" t="n"/>
      <c r="I51" s="111" t="n"/>
      <c r="J51" s="111" t="n"/>
      <c r="K51" s="111" t="n"/>
      <c r="L51" s="111" t="n"/>
      <c r="M51" s="111" t="n"/>
      <c r="N51" s="111" t="n"/>
      <c r="O51" s="111" t="n"/>
      <c r="P51" s="111" t="n"/>
      <c r="Q51" s="111" t="n"/>
      <c r="R51" s="111" t="n"/>
      <c r="S51" s="111" t="n"/>
      <c r="T51" s="111" t="n"/>
      <c r="U51" s="111" t="n"/>
      <c r="V51" s="111" t="n"/>
      <c r="W51" s="111" t="n"/>
      <c r="X51" s="111" t="n"/>
      <c r="Y51" s="111" t="n"/>
      <c r="Z51" s="111" t="n"/>
      <c r="AA51" s="111" t="n"/>
      <c r="AB51" s="111" t="n"/>
      <c r="AC51" s="111" t="n"/>
      <c r="AD51" s="111" t="n"/>
      <c r="AE51" s="111" t="n"/>
      <c r="AF51" s="111" t="n"/>
      <c r="AG51" s="111" t="n"/>
      <c r="AH51" s="111" t="n"/>
      <c r="AI51" s="111" t="n"/>
      <c r="AJ51" s="111" t="n"/>
      <c r="AK51" s="111" t="n"/>
      <c r="AL51" s="111" t="n"/>
      <c r="AM51" s="111" t="n"/>
      <c r="AN51" s="111" t="n"/>
    </row>
    <row r="52" customFormat="1" s="44">
      <c r="B52" s="60" t="inlineStr">
        <is>
          <t>Actual Depreciation</t>
        </is>
      </c>
      <c r="D52" s="95" t="n"/>
      <c r="E52" s="95">
        <f>+E165</f>
        <v/>
      </c>
      <c r="F52" s="95">
        <f>+F165</f>
        <v/>
      </c>
      <c r="G52" s="95">
        <f>+G165</f>
        <v/>
      </c>
      <c r="H52" s="95">
        <f>+H165</f>
        <v/>
      </c>
      <c r="I52" s="95">
        <f>+I165</f>
        <v/>
      </c>
      <c r="J52" s="95">
        <f>+J165</f>
        <v/>
      </c>
      <c r="K52" s="95">
        <f>+K165</f>
        <v/>
      </c>
      <c r="L52" s="95">
        <f>+L165</f>
        <v/>
      </c>
      <c r="M52" s="95">
        <f>+M165</f>
        <v/>
      </c>
      <c r="N52" s="95">
        <f>+N165</f>
        <v/>
      </c>
      <c r="O52" s="95">
        <f>+O165</f>
        <v/>
      </c>
      <c r="P52" s="95">
        <f>+P165</f>
        <v/>
      </c>
      <c r="Q52" s="95">
        <f>+Q165</f>
        <v/>
      </c>
      <c r="R52" s="95" t="n"/>
      <c r="S52" s="95" t="n"/>
      <c r="T52" s="111" t="n"/>
      <c r="U52" s="111" t="n"/>
      <c r="V52" s="111" t="n"/>
      <c r="W52" s="111" t="n"/>
      <c r="X52" s="111" t="n"/>
      <c r="Y52" s="111" t="n"/>
      <c r="Z52" s="111" t="n"/>
      <c r="AA52" s="111" t="n"/>
      <c r="AB52" s="111" t="n"/>
      <c r="AC52" s="111" t="n"/>
      <c r="AD52" s="111" t="n"/>
      <c r="AE52" s="111" t="n"/>
      <c r="AF52" s="111" t="n"/>
      <c r="AG52" s="111" t="n"/>
      <c r="AH52" s="111" t="n"/>
      <c r="AI52" s="111" t="n"/>
      <c r="AJ52" s="111" t="n"/>
      <c r="AK52" s="111" t="n"/>
      <c r="AL52" s="111" t="n"/>
      <c r="AM52" s="111" t="n"/>
      <c r="AN52" s="111" t="n"/>
    </row>
    <row r="53" customFormat="1" s="44">
      <c r="B53" s="101" t="inlineStr">
        <is>
          <t>Variance %</t>
        </is>
      </c>
      <c r="D53" s="304" t="n"/>
      <c r="E53" s="304">
        <f>+E52/E49-1</f>
        <v/>
      </c>
      <c r="F53" s="304">
        <f>+F52/F49-1</f>
        <v/>
      </c>
      <c r="G53" s="304">
        <f>+G52/G49-1</f>
        <v/>
      </c>
      <c r="H53" s="304">
        <f>+H52/H49-1</f>
        <v/>
      </c>
      <c r="I53" s="304">
        <f>+I52/I49-1</f>
        <v/>
      </c>
      <c r="J53" s="304">
        <f>+J52/J49-1</f>
        <v/>
      </c>
      <c r="K53" s="304">
        <f>+K52/K49-1</f>
        <v/>
      </c>
      <c r="L53" s="304">
        <f>+L52/L49-1</f>
        <v/>
      </c>
      <c r="M53" s="304">
        <f>+M52/M49-1</f>
        <v/>
      </c>
      <c r="N53" s="304">
        <f>+N52/N49-1</f>
        <v/>
      </c>
      <c r="O53" s="304">
        <f>+O52/O49-1</f>
        <v/>
      </c>
      <c r="P53" s="304">
        <f>+P52/P49-1</f>
        <v/>
      </c>
      <c r="Q53" s="304">
        <f>+Q52/Q49-1</f>
        <v/>
      </c>
      <c r="R53" s="304" t="n"/>
      <c r="S53" s="304" t="n"/>
      <c r="T53" s="111" t="n"/>
      <c r="U53" s="111" t="n"/>
      <c r="V53" s="111" t="n"/>
      <c r="W53" s="111" t="n"/>
      <c r="X53" s="111" t="n"/>
      <c r="Y53" s="111" t="n"/>
      <c r="Z53" s="111" t="n"/>
      <c r="AA53" s="111" t="n"/>
      <c r="AB53" s="111" t="n"/>
      <c r="AC53" s="111" t="n"/>
      <c r="AD53" s="111" t="n"/>
      <c r="AE53" s="111" t="n"/>
      <c r="AF53" s="111" t="n"/>
      <c r="AG53" s="111" t="n"/>
      <c r="AH53" s="111" t="n"/>
      <c r="AI53" s="111" t="n"/>
      <c r="AJ53" s="111" t="n"/>
      <c r="AK53" s="111" t="n"/>
      <c r="AL53" s="111" t="n"/>
      <c r="AM53" s="111" t="n"/>
      <c r="AN53" s="111" t="n"/>
    </row>
    <row r="54">
      <c r="B54" s="101" t="inlineStr">
        <is>
          <t>Variance $</t>
        </is>
      </c>
      <c r="D54" s="95" t="n"/>
      <c r="E54" s="95">
        <f>+E52-E49</f>
        <v/>
      </c>
      <c r="F54" s="95">
        <f>+F52-F49</f>
        <v/>
      </c>
      <c r="G54" s="95">
        <f>+G52-G49</f>
        <v/>
      </c>
      <c r="H54" s="95">
        <f>+H52-H49</f>
        <v/>
      </c>
      <c r="I54" s="95">
        <f>+I52-I49</f>
        <v/>
      </c>
      <c r="J54" s="95">
        <f>+J52-J49</f>
        <v/>
      </c>
      <c r="K54" s="95">
        <f>+K52-K49</f>
        <v/>
      </c>
      <c r="L54" s="95">
        <f>+L52-L49</f>
        <v/>
      </c>
      <c r="M54" s="95">
        <f>+M52-M49</f>
        <v/>
      </c>
      <c r="N54" s="95">
        <f>+N52-N49</f>
        <v/>
      </c>
      <c r="O54" s="95">
        <f>+O52-O49</f>
        <v/>
      </c>
      <c r="P54" s="95">
        <f>+P52-P49</f>
        <v/>
      </c>
      <c r="Q54" s="95">
        <f>+Q52-Q49</f>
        <v/>
      </c>
      <c r="R54" s="95" t="n"/>
      <c r="S54" s="95" t="n"/>
    </row>
    <row r="55">
      <c r="D55" s="95" t="n"/>
      <c r="E55" s="95" t="n"/>
      <c r="F55" s="95" t="n"/>
      <c r="G55" s="95" t="n"/>
      <c r="H55" s="95" t="n"/>
      <c r="I55" s="95" t="n"/>
      <c r="J55" s="95" t="n"/>
      <c r="K55" s="95" t="n"/>
      <c r="L55" s="95" t="n"/>
      <c r="M55" s="95" t="n"/>
      <c r="N55" s="95" t="n"/>
      <c r="O55" s="95" t="n"/>
      <c r="P55" s="95" t="n"/>
      <c r="Q55" s="95" t="n"/>
      <c r="R55" s="95" t="n"/>
      <c r="S55" s="95" t="n"/>
    </row>
    <row r="56">
      <c r="B56" s="54" t="inlineStr">
        <is>
          <t>D&amp;A</t>
        </is>
      </c>
      <c r="D56" s="95" t="n"/>
      <c r="E56" s="95" t="n"/>
      <c r="F56" s="95" t="n"/>
      <c r="G56" s="95" t="n"/>
      <c r="H56" s="95" t="n"/>
      <c r="I56" s="95" t="n"/>
      <c r="J56" s="95" t="n"/>
      <c r="K56" s="95" t="n"/>
      <c r="L56" s="95" t="n"/>
      <c r="M56" s="95" t="n"/>
      <c r="N56" s="95" t="n"/>
      <c r="O56" s="95" t="n"/>
      <c r="P56" s="95" t="n"/>
      <c r="Q56" s="95" t="n"/>
      <c r="R56" s="95" t="n"/>
      <c r="S56" s="95" t="n"/>
    </row>
    <row r="57">
      <c r="B57" t="inlineStr">
        <is>
          <t>Estimated Depreciation</t>
        </is>
      </c>
      <c r="D57" s="64" t="n"/>
      <c r="E57" s="64">
        <f>+E49</f>
        <v/>
      </c>
      <c r="F57" s="64">
        <f>+F49</f>
        <v/>
      </c>
      <c r="G57" s="64">
        <f>+G49</f>
        <v/>
      </c>
      <c r="H57" s="64">
        <f>+H49</f>
        <v/>
      </c>
      <c r="I57" s="64">
        <f>+I49</f>
        <v/>
      </c>
      <c r="J57" s="64">
        <f>+J49</f>
        <v/>
      </c>
      <c r="K57" s="64">
        <f>+K49</f>
        <v/>
      </c>
      <c r="L57" s="64">
        <f>+L49</f>
        <v/>
      </c>
      <c r="M57" s="64">
        <f>+M49</f>
        <v/>
      </c>
      <c r="N57" s="64">
        <f>+N49</f>
        <v/>
      </c>
      <c r="O57" s="64">
        <f>+O49</f>
        <v/>
      </c>
      <c r="P57" s="64">
        <f>+P49</f>
        <v/>
      </c>
      <c r="Q57" s="64">
        <f>+Q49</f>
        <v/>
      </c>
      <c r="R57" s="64">
        <f>+R49</f>
        <v/>
      </c>
      <c r="S57" s="64">
        <f>+S49</f>
        <v/>
      </c>
      <c r="T57" s="64">
        <f>+T49</f>
        <v/>
      </c>
      <c r="U57" s="64">
        <f>+U49</f>
        <v/>
      </c>
      <c r="V57" s="64">
        <f>+V49</f>
        <v/>
      </c>
      <c r="W57" s="64">
        <f>+W49</f>
        <v/>
      </c>
      <c r="X57" s="64">
        <f>+X49</f>
        <v/>
      </c>
      <c r="Y57" s="64">
        <f>+Y49</f>
        <v/>
      </c>
      <c r="Z57" s="64">
        <f>+Z49</f>
        <v/>
      </c>
      <c r="AA57" s="64">
        <f>+AA49</f>
        <v/>
      </c>
      <c r="AB57" s="64">
        <f>+AB49</f>
        <v/>
      </c>
      <c r="AC57" s="64">
        <f>+AC49</f>
        <v/>
      </c>
    </row>
    <row r="58" ht="13.5" customHeight="1">
      <c r="B58" t="inlineStr">
        <is>
          <t>Amortization</t>
        </is>
      </c>
      <c r="D58" s="82" t="n"/>
      <c r="E58" s="82" t="n">
        <v>0</v>
      </c>
      <c r="F58" s="82" t="n">
        <v>0</v>
      </c>
      <c r="G58" s="82" t="n">
        <v>145</v>
      </c>
      <c r="H58" s="82" t="n">
        <v>319</v>
      </c>
      <c r="I58" s="82" t="n">
        <v>730</v>
      </c>
      <c r="J58" s="82" t="n">
        <v>751</v>
      </c>
      <c r="K58" s="82" t="n">
        <v>692</v>
      </c>
      <c r="L58" s="82" t="n">
        <v>640</v>
      </c>
      <c r="M58" s="82" t="n">
        <v>562</v>
      </c>
      <c r="N58" s="82" t="n">
        <v>473</v>
      </c>
      <c r="O58" s="82" t="n">
        <v>407</v>
      </c>
      <c r="P58" s="82" t="n">
        <v>185</v>
      </c>
      <c r="Q58" s="82" t="n">
        <v>161</v>
      </c>
      <c r="R58" s="71" t="n">
        <v>136</v>
      </c>
      <c r="S58" s="71" t="n">
        <v>97</v>
      </c>
      <c r="T58" s="71" t="n">
        <v>46</v>
      </c>
      <c r="U58" s="71" t="n">
        <v>24</v>
      </c>
      <c r="V58" s="71" t="n">
        <v>15</v>
      </c>
      <c r="W58" s="71" t="n">
        <v>10</v>
      </c>
      <c r="X58" s="71" t="n">
        <v>10</v>
      </c>
      <c r="Y58" s="71" t="n">
        <v>10</v>
      </c>
      <c r="Z58" s="71" t="n">
        <v>10</v>
      </c>
      <c r="AA58" s="71" t="n">
        <v>10</v>
      </c>
      <c r="AB58" s="71" t="n">
        <v>10</v>
      </c>
      <c r="AC58" s="71" t="n">
        <v>10</v>
      </c>
    </row>
    <row r="59" customFormat="1" s="44">
      <c r="B59" s="110" t="inlineStr">
        <is>
          <t>Estimated D&amp;A</t>
        </is>
      </c>
      <c r="D59" s="111" t="n"/>
      <c r="E59" s="111">
        <f>SUM(E57:E58)</f>
        <v/>
      </c>
      <c r="F59" s="111">
        <f>SUM(F57:F58)</f>
        <v/>
      </c>
      <c r="G59" s="111">
        <f>SUM(G57:G58)</f>
        <v/>
      </c>
      <c r="H59" s="111">
        <f>SUM(H57:H58)</f>
        <v/>
      </c>
      <c r="I59" s="111">
        <f>SUM(I57:I58)</f>
        <v/>
      </c>
      <c r="J59" s="111">
        <f>SUM(J57:J58)</f>
        <v/>
      </c>
      <c r="K59" s="111">
        <f>SUM(K57:K58)</f>
        <v/>
      </c>
      <c r="L59" s="111">
        <f>SUM(L57:L58)</f>
        <v/>
      </c>
      <c r="M59" s="111">
        <f>SUM(M57:M58)</f>
        <v/>
      </c>
      <c r="N59" s="111">
        <f>SUM(N57:N58)</f>
        <v/>
      </c>
      <c r="O59" s="111">
        <f>SUM(O57:O58)</f>
        <v/>
      </c>
      <c r="P59" s="111">
        <f>SUM(P57:P58)</f>
        <v/>
      </c>
      <c r="Q59" s="111">
        <f>SUM(Q57:Q58)</f>
        <v/>
      </c>
      <c r="R59" s="111">
        <f>SUM(R57:R58)</f>
        <v/>
      </c>
      <c r="S59" s="111">
        <f>SUM(S57:S58)</f>
        <v/>
      </c>
      <c r="T59" s="111">
        <f>SUM(T57:T58)</f>
        <v/>
      </c>
      <c r="U59" s="111">
        <f>SUM(U57:U58)</f>
        <v/>
      </c>
      <c r="V59" s="111">
        <f>SUM(V57:V58)</f>
        <v/>
      </c>
      <c r="W59" s="111">
        <f>SUM(W57:W58)</f>
        <v/>
      </c>
      <c r="X59" s="111">
        <f>SUM(X57:X58)</f>
        <v/>
      </c>
      <c r="Y59" s="111">
        <f>SUM(Y57:Y58)</f>
        <v/>
      </c>
      <c r="Z59" s="111">
        <f>SUM(Z57:Z58)</f>
        <v/>
      </c>
      <c r="AA59" s="111">
        <f>SUM(AA57:AA58)</f>
        <v/>
      </c>
      <c r="AB59" s="111">
        <f>SUM(AB57:AB58)</f>
        <v/>
      </c>
      <c r="AC59" s="111">
        <f>SUM(AC57:AC58)</f>
        <v/>
      </c>
    </row>
    <row r="60" hidden="1" outlineLevel="1">
      <c r="B60" s="101" t="n"/>
      <c r="P60" s="64" t="n"/>
      <c r="Q60" s="64" t="n"/>
      <c r="R60" s="64" t="n"/>
    </row>
    <row r="61" hidden="1" outlineLevel="1">
      <c r="B61" s="54" t="inlineStr">
        <is>
          <t>Gross Assets, EOP</t>
        </is>
      </c>
    </row>
    <row r="62" hidden="1" outlineLevel="1">
      <c r="B62" t="inlineStr">
        <is>
          <t>FY11</t>
        </is>
      </c>
      <c r="E62" s="64">
        <f>+E$21</f>
        <v/>
      </c>
      <c r="F62" s="64">
        <f>+E62</f>
        <v/>
      </c>
      <c r="G62" s="64">
        <f>+F62</f>
        <v/>
      </c>
      <c r="H62" s="64">
        <f>+G62</f>
        <v/>
      </c>
      <c r="I62" s="64">
        <f>+H62</f>
        <v/>
      </c>
      <c r="J62" s="64">
        <f>+I62</f>
        <v/>
      </c>
      <c r="K62" s="64">
        <f>+J62</f>
        <v/>
      </c>
      <c r="L62" s="64">
        <f>+K62</f>
        <v/>
      </c>
      <c r="M62" s="64">
        <f>+L62</f>
        <v/>
      </c>
      <c r="N62" s="64">
        <f>+M62</f>
        <v/>
      </c>
      <c r="O62" s="64">
        <f>+N62</f>
        <v/>
      </c>
      <c r="P62" s="64">
        <f>+O62</f>
        <v/>
      </c>
      <c r="Q62" s="64">
        <f>+P62</f>
        <v/>
      </c>
      <c r="R62" s="64">
        <f>+Q62</f>
        <v/>
      </c>
      <c r="S62" s="64">
        <f>+R62</f>
        <v/>
      </c>
      <c r="T62" s="64">
        <f>+S62</f>
        <v/>
      </c>
      <c r="U62" s="64">
        <f>+T62</f>
        <v/>
      </c>
      <c r="V62" s="64">
        <f>+U62</f>
        <v/>
      </c>
      <c r="W62" s="64">
        <f>+V62</f>
        <v/>
      </c>
      <c r="X62" s="64">
        <f>+W62</f>
        <v/>
      </c>
      <c r="Y62" s="64">
        <f>+X62</f>
        <v/>
      </c>
      <c r="Z62" s="64">
        <f>+Y62</f>
        <v/>
      </c>
      <c r="AA62" s="64">
        <f>+Z62</f>
        <v/>
      </c>
      <c r="AB62" s="64">
        <f>+AA62</f>
        <v/>
      </c>
      <c r="AC62" s="64">
        <f>+AB62</f>
        <v/>
      </c>
    </row>
    <row r="63" hidden="1" outlineLevel="1">
      <c r="B63" t="inlineStr">
        <is>
          <t>FY12</t>
        </is>
      </c>
      <c r="F63" s="64">
        <f>+F$21</f>
        <v/>
      </c>
      <c r="G63" s="64">
        <f>+F63</f>
        <v/>
      </c>
      <c r="H63" s="64">
        <f>+G63</f>
        <v/>
      </c>
      <c r="I63" s="64">
        <f>+H63</f>
        <v/>
      </c>
      <c r="J63" s="64">
        <f>+I63</f>
        <v/>
      </c>
      <c r="K63" s="64">
        <f>+J63</f>
        <v/>
      </c>
      <c r="L63" s="64">
        <f>+K63</f>
        <v/>
      </c>
      <c r="M63" s="64">
        <f>+L63</f>
        <v/>
      </c>
      <c r="N63" s="64">
        <f>+M63</f>
        <v/>
      </c>
      <c r="O63" s="64">
        <f>+N63</f>
        <v/>
      </c>
      <c r="P63" s="64">
        <f>+O63</f>
        <v/>
      </c>
      <c r="Q63" s="64">
        <f>+P63</f>
        <v/>
      </c>
      <c r="R63" s="64">
        <f>+Q63</f>
        <v/>
      </c>
      <c r="S63" s="64">
        <f>+R63</f>
        <v/>
      </c>
      <c r="T63" s="64">
        <f>+S63</f>
        <v/>
      </c>
      <c r="U63" s="64">
        <f>+T63</f>
        <v/>
      </c>
      <c r="V63" s="64">
        <f>+U63</f>
        <v/>
      </c>
      <c r="W63" s="64">
        <f>+V63</f>
        <v/>
      </c>
      <c r="X63" s="64">
        <f>+W63</f>
        <v/>
      </c>
      <c r="Y63" s="64">
        <f>+X63</f>
        <v/>
      </c>
      <c r="Z63" s="64">
        <f>+Y63</f>
        <v/>
      </c>
      <c r="AA63" s="64">
        <f>+Z63</f>
        <v/>
      </c>
      <c r="AB63" s="64">
        <f>+AA63</f>
        <v/>
      </c>
      <c r="AC63" s="64">
        <f>+AB63</f>
        <v/>
      </c>
    </row>
    <row r="64" hidden="1" outlineLevel="1">
      <c r="B64" t="inlineStr">
        <is>
          <t>FY13</t>
        </is>
      </c>
      <c r="G64" s="64">
        <f>+G$21</f>
        <v/>
      </c>
      <c r="H64" s="64">
        <f>+G64</f>
        <v/>
      </c>
      <c r="I64" s="64">
        <f>+H64</f>
        <v/>
      </c>
      <c r="J64" s="64">
        <f>+I64</f>
        <v/>
      </c>
      <c r="K64" s="64">
        <f>+J64</f>
        <v/>
      </c>
      <c r="L64" s="64">
        <f>+K64</f>
        <v/>
      </c>
      <c r="M64" s="64">
        <f>+L64</f>
        <v/>
      </c>
      <c r="N64" s="64">
        <f>+M64</f>
        <v/>
      </c>
      <c r="O64" s="64">
        <f>+N64</f>
        <v/>
      </c>
      <c r="P64" s="64">
        <f>+O64</f>
        <v/>
      </c>
      <c r="Q64" s="64">
        <f>+P64</f>
        <v/>
      </c>
      <c r="R64" s="64">
        <f>+Q64</f>
        <v/>
      </c>
      <c r="S64" s="64">
        <f>+R64</f>
        <v/>
      </c>
      <c r="T64" s="64">
        <f>+S64</f>
        <v/>
      </c>
      <c r="U64" s="64">
        <f>+T64</f>
        <v/>
      </c>
      <c r="V64" s="64">
        <f>+U64</f>
        <v/>
      </c>
      <c r="W64" s="64">
        <f>+V64</f>
        <v/>
      </c>
      <c r="X64" s="64">
        <f>+W64</f>
        <v/>
      </c>
      <c r="Y64" s="64">
        <f>+X64</f>
        <v/>
      </c>
      <c r="Z64" s="64">
        <f>+Y64</f>
        <v/>
      </c>
      <c r="AA64" s="64">
        <f>+Z64</f>
        <v/>
      </c>
      <c r="AB64" s="64">
        <f>+AA64</f>
        <v/>
      </c>
      <c r="AC64" s="64">
        <f>+AB64</f>
        <v/>
      </c>
    </row>
    <row r="65" hidden="1" outlineLevel="1">
      <c r="B65" t="inlineStr">
        <is>
          <t>FY14</t>
        </is>
      </c>
      <c r="H65" s="64">
        <f>+H$21</f>
        <v/>
      </c>
      <c r="I65" s="64">
        <f>+H65</f>
        <v/>
      </c>
      <c r="J65" s="64">
        <f>+I65</f>
        <v/>
      </c>
      <c r="K65" s="64">
        <f>+J65</f>
        <v/>
      </c>
      <c r="L65" s="64">
        <f>+K65</f>
        <v/>
      </c>
      <c r="M65" s="64">
        <f>+L65</f>
        <v/>
      </c>
      <c r="N65" s="64">
        <f>+M65</f>
        <v/>
      </c>
      <c r="O65" s="64">
        <f>+N65</f>
        <v/>
      </c>
      <c r="P65" s="64">
        <f>+O65</f>
        <v/>
      </c>
      <c r="Q65" s="64">
        <f>+P65</f>
        <v/>
      </c>
      <c r="R65" s="64">
        <f>+Q65</f>
        <v/>
      </c>
      <c r="S65" s="64">
        <f>+R65</f>
        <v/>
      </c>
      <c r="T65" s="64">
        <f>+S65</f>
        <v/>
      </c>
      <c r="U65" s="64">
        <f>+T65</f>
        <v/>
      </c>
      <c r="V65" s="64">
        <f>+U65</f>
        <v/>
      </c>
      <c r="W65" s="64">
        <f>+V65</f>
        <v/>
      </c>
      <c r="X65" s="64">
        <f>+W65</f>
        <v/>
      </c>
      <c r="Y65" s="64">
        <f>+X65</f>
        <v/>
      </c>
      <c r="Z65" s="64">
        <f>+Y65</f>
        <v/>
      </c>
      <c r="AA65" s="64">
        <f>+Z65</f>
        <v/>
      </c>
      <c r="AB65" s="64">
        <f>+AA65</f>
        <v/>
      </c>
      <c r="AC65" s="64">
        <f>+AB65</f>
        <v/>
      </c>
    </row>
    <row r="66" hidden="1" outlineLevel="1">
      <c r="B66" t="inlineStr">
        <is>
          <t>FY15</t>
        </is>
      </c>
      <c r="I66" s="64">
        <f>+I$21</f>
        <v/>
      </c>
      <c r="J66" s="64">
        <f>+I66</f>
        <v/>
      </c>
      <c r="K66" s="64">
        <f>+J66</f>
        <v/>
      </c>
      <c r="L66" s="64">
        <f>+K66</f>
        <v/>
      </c>
      <c r="M66" s="64">
        <f>+L66</f>
        <v/>
      </c>
      <c r="N66" s="64">
        <f>+M66</f>
        <v/>
      </c>
      <c r="O66" s="64">
        <f>+N66</f>
        <v/>
      </c>
      <c r="P66" s="64">
        <f>+O66</f>
        <v/>
      </c>
      <c r="Q66" s="64">
        <f>+P66</f>
        <v/>
      </c>
      <c r="R66" s="64">
        <f>+Q66</f>
        <v/>
      </c>
      <c r="S66" s="64">
        <f>+R66</f>
        <v/>
      </c>
      <c r="T66" s="64">
        <f>+S66</f>
        <v/>
      </c>
      <c r="U66" s="64">
        <f>+T66</f>
        <v/>
      </c>
      <c r="V66" s="64">
        <f>+U66</f>
        <v/>
      </c>
      <c r="W66" s="64">
        <f>+V66</f>
        <v/>
      </c>
      <c r="X66" s="64">
        <f>+W66</f>
        <v/>
      </c>
      <c r="Y66" s="64">
        <f>+X66</f>
        <v/>
      </c>
      <c r="Z66" s="64">
        <f>+Y66</f>
        <v/>
      </c>
      <c r="AA66" s="64">
        <f>+Z66</f>
        <v/>
      </c>
      <c r="AB66" s="64">
        <f>+AA66</f>
        <v/>
      </c>
      <c r="AC66" s="64">
        <f>+AB66</f>
        <v/>
      </c>
      <c r="AD66" s="64" t="n"/>
    </row>
    <row r="67" hidden="1" outlineLevel="1">
      <c r="B67" t="inlineStr">
        <is>
          <t>FY16</t>
        </is>
      </c>
      <c r="J67" s="64">
        <f>+J$21</f>
        <v/>
      </c>
      <c r="K67" s="64">
        <f>+J67</f>
        <v/>
      </c>
      <c r="L67" s="64">
        <f>+K67</f>
        <v/>
      </c>
      <c r="M67" s="64">
        <f>+L67</f>
        <v/>
      </c>
      <c r="N67" s="64">
        <f>+M67</f>
        <v/>
      </c>
      <c r="O67" s="64">
        <f>+N67</f>
        <v/>
      </c>
      <c r="P67" s="64">
        <f>+O67</f>
        <v/>
      </c>
      <c r="Q67" s="64">
        <f>+P67</f>
        <v/>
      </c>
      <c r="R67" s="64">
        <f>+Q67</f>
        <v/>
      </c>
      <c r="S67" s="64">
        <f>+R67</f>
        <v/>
      </c>
      <c r="T67" s="64">
        <f>+S67</f>
        <v/>
      </c>
      <c r="U67" s="64">
        <f>+T67</f>
        <v/>
      </c>
      <c r="V67" s="64">
        <f>+U67</f>
        <v/>
      </c>
      <c r="W67" s="64">
        <f>+V67</f>
        <v/>
      </c>
      <c r="X67" s="64">
        <f>+W67</f>
        <v/>
      </c>
      <c r="Y67" s="64">
        <f>+X67</f>
        <v/>
      </c>
      <c r="Z67" s="64">
        <f>+Y67</f>
        <v/>
      </c>
      <c r="AA67" s="64">
        <f>+Z67</f>
        <v/>
      </c>
      <c r="AB67" s="64">
        <f>+AA67</f>
        <v/>
      </c>
      <c r="AC67" s="64">
        <f>+AB67</f>
        <v/>
      </c>
      <c r="AD67" s="64" t="n"/>
      <c r="AE67" s="64" t="n"/>
    </row>
    <row r="68" hidden="1" outlineLevel="1">
      <c r="B68" t="inlineStr">
        <is>
          <t>FY17</t>
        </is>
      </c>
      <c r="K68" s="64">
        <f>+K$21</f>
        <v/>
      </c>
      <c r="L68" s="64">
        <f>+K68</f>
        <v/>
      </c>
      <c r="M68" s="64">
        <f>+L68</f>
        <v/>
      </c>
      <c r="N68" s="64">
        <f>+M68</f>
        <v/>
      </c>
      <c r="O68" s="64">
        <f>+N68</f>
        <v/>
      </c>
      <c r="P68" s="64">
        <f>+O68</f>
        <v/>
      </c>
      <c r="Q68" s="64">
        <f>+P68</f>
        <v/>
      </c>
      <c r="R68" s="64">
        <f>+Q68</f>
        <v/>
      </c>
      <c r="S68" s="64">
        <f>+R68</f>
        <v/>
      </c>
      <c r="T68" s="64">
        <f>+S68</f>
        <v/>
      </c>
      <c r="U68" s="64">
        <f>+T68</f>
        <v/>
      </c>
      <c r="V68" s="64">
        <f>+U68</f>
        <v/>
      </c>
      <c r="W68" s="64">
        <f>+V68</f>
        <v/>
      </c>
      <c r="X68" s="64">
        <f>+W68</f>
        <v/>
      </c>
      <c r="Y68" s="64">
        <f>+X68</f>
        <v/>
      </c>
      <c r="Z68" s="64">
        <f>+Y68</f>
        <v/>
      </c>
      <c r="AA68" s="64">
        <f>+Z68</f>
        <v/>
      </c>
      <c r="AB68" s="64">
        <f>+AA68</f>
        <v/>
      </c>
      <c r="AC68" s="64">
        <f>+AB68</f>
        <v/>
      </c>
      <c r="AD68" s="64" t="n"/>
      <c r="AE68" s="64" t="n"/>
      <c r="AF68" s="64" t="n"/>
    </row>
    <row r="69" hidden="1" outlineLevel="1">
      <c r="B69" t="inlineStr">
        <is>
          <t>FY18</t>
        </is>
      </c>
      <c r="L69" s="64">
        <f>+L$21</f>
        <v/>
      </c>
      <c r="M69" s="64">
        <f>+L69</f>
        <v/>
      </c>
      <c r="N69" s="64">
        <f>+M69</f>
        <v/>
      </c>
      <c r="O69" s="64">
        <f>+N69</f>
        <v/>
      </c>
      <c r="P69" s="64">
        <f>+O69</f>
        <v/>
      </c>
      <c r="Q69" s="64">
        <f>+P69</f>
        <v/>
      </c>
      <c r="R69" s="64">
        <f>+Q69</f>
        <v/>
      </c>
      <c r="S69" s="64">
        <f>+R69</f>
        <v/>
      </c>
      <c r="T69" s="64">
        <f>+S69</f>
        <v/>
      </c>
      <c r="U69" s="64">
        <f>+T69</f>
        <v/>
      </c>
      <c r="V69" s="64">
        <f>+U69</f>
        <v/>
      </c>
      <c r="W69" s="64">
        <f>+V69</f>
        <v/>
      </c>
      <c r="X69" s="64">
        <f>+W69</f>
        <v/>
      </c>
      <c r="Y69" s="64">
        <f>+X69</f>
        <v/>
      </c>
      <c r="Z69" s="64">
        <f>+Y69</f>
        <v/>
      </c>
      <c r="AA69" s="64">
        <f>+Z69</f>
        <v/>
      </c>
      <c r="AB69" s="64">
        <f>+AA69</f>
        <v/>
      </c>
      <c r="AC69" s="64">
        <f>+AB69</f>
        <v/>
      </c>
      <c r="AD69" s="64" t="n"/>
      <c r="AE69" s="64" t="n"/>
      <c r="AF69" s="64" t="n"/>
      <c r="AG69" s="64" t="n"/>
    </row>
    <row r="70" hidden="1" outlineLevel="1">
      <c r="B70" t="inlineStr">
        <is>
          <t>FY19</t>
        </is>
      </c>
      <c r="M70" s="64">
        <f>+M$21</f>
        <v/>
      </c>
      <c r="N70" s="64">
        <f>+M70</f>
        <v/>
      </c>
      <c r="O70" s="64">
        <f>+N70</f>
        <v/>
      </c>
      <c r="P70" s="64">
        <f>+O70</f>
        <v/>
      </c>
      <c r="Q70" s="64">
        <f>+P70</f>
        <v/>
      </c>
      <c r="R70" s="64">
        <f>+Q70</f>
        <v/>
      </c>
      <c r="S70" s="64">
        <f>+R70</f>
        <v/>
      </c>
      <c r="T70" s="64">
        <f>+S70</f>
        <v/>
      </c>
      <c r="U70" s="64">
        <f>+T70</f>
        <v/>
      </c>
      <c r="V70" s="64">
        <f>+U70</f>
        <v/>
      </c>
      <c r="W70" s="64">
        <f>+V70</f>
        <v/>
      </c>
      <c r="X70" s="64">
        <f>+W70</f>
        <v/>
      </c>
      <c r="Y70" s="64">
        <f>+X70</f>
        <v/>
      </c>
      <c r="Z70" s="64">
        <f>+Y70</f>
        <v/>
      </c>
      <c r="AA70" s="64">
        <f>+Z70</f>
        <v/>
      </c>
      <c r="AB70" s="64">
        <f>+AA70</f>
        <v/>
      </c>
      <c r="AC70" s="64">
        <f>+AB70</f>
        <v/>
      </c>
      <c r="AD70" s="64" t="n"/>
      <c r="AE70" s="64" t="n"/>
      <c r="AF70" s="64" t="n"/>
      <c r="AG70" s="64" t="n"/>
      <c r="AH70" s="64" t="n"/>
    </row>
    <row r="71" hidden="1" outlineLevel="1">
      <c r="B71" t="inlineStr">
        <is>
          <t>FY20</t>
        </is>
      </c>
      <c r="N71" s="64">
        <f>+N$21</f>
        <v/>
      </c>
      <c r="O71" s="64">
        <f>+N71</f>
        <v/>
      </c>
      <c r="P71" s="64">
        <f>+O71</f>
        <v/>
      </c>
      <c r="Q71" s="64">
        <f>+P71</f>
        <v/>
      </c>
      <c r="R71" s="64">
        <f>+Q71</f>
        <v/>
      </c>
      <c r="S71" s="64">
        <f>+R71</f>
        <v/>
      </c>
      <c r="T71" s="64">
        <f>+S71</f>
        <v/>
      </c>
      <c r="U71" s="64">
        <f>+T71</f>
        <v/>
      </c>
      <c r="V71" s="64">
        <f>+U71</f>
        <v/>
      </c>
      <c r="W71" s="64">
        <f>+V71</f>
        <v/>
      </c>
      <c r="X71" s="64">
        <f>+W71</f>
        <v/>
      </c>
      <c r="Y71" s="64">
        <f>+X71</f>
        <v/>
      </c>
      <c r="Z71" s="64">
        <f>+Y71</f>
        <v/>
      </c>
      <c r="AA71" s="64">
        <f>+Z71</f>
        <v/>
      </c>
      <c r="AB71" s="64">
        <f>+AA71</f>
        <v/>
      </c>
      <c r="AC71" s="64">
        <f>+AB71</f>
        <v/>
      </c>
      <c r="AD71" s="64" t="n"/>
      <c r="AE71" s="64" t="n"/>
      <c r="AF71" s="64" t="n"/>
      <c r="AG71" s="64" t="n"/>
      <c r="AH71" s="64" t="n"/>
      <c r="AI71" s="64" t="n"/>
    </row>
    <row r="72" hidden="1" outlineLevel="1">
      <c r="B72" t="inlineStr">
        <is>
          <t>FY21</t>
        </is>
      </c>
      <c r="O72" s="64">
        <f>+O$21</f>
        <v/>
      </c>
      <c r="P72" s="64">
        <f>+O72</f>
        <v/>
      </c>
      <c r="Q72" s="64">
        <f>+P72</f>
        <v/>
      </c>
      <c r="R72" s="64">
        <f>+Q72</f>
        <v/>
      </c>
      <c r="S72" s="64">
        <f>+R72</f>
        <v/>
      </c>
      <c r="T72" s="64">
        <f>+S72</f>
        <v/>
      </c>
      <c r="U72" s="64">
        <f>+T72</f>
        <v/>
      </c>
      <c r="V72" s="64">
        <f>+U72</f>
        <v/>
      </c>
      <c r="W72" s="64">
        <f>+V72</f>
        <v/>
      </c>
      <c r="X72" s="64">
        <f>+W72</f>
        <v/>
      </c>
      <c r="Y72" s="64">
        <f>+X72</f>
        <v/>
      </c>
      <c r="Z72" s="64">
        <f>+Y72</f>
        <v/>
      </c>
      <c r="AA72" s="64">
        <f>+Z72</f>
        <v/>
      </c>
      <c r="AB72" s="64">
        <f>+AA72</f>
        <v/>
      </c>
      <c r="AC72" s="64">
        <f>+AB72</f>
        <v/>
      </c>
      <c r="AD72" s="64" t="n"/>
      <c r="AE72" s="64" t="n"/>
      <c r="AF72" s="64" t="n"/>
      <c r="AG72" s="64" t="n"/>
      <c r="AH72" s="64" t="n"/>
      <c r="AI72" s="64" t="n"/>
      <c r="AJ72" s="64" t="n"/>
    </row>
    <row r="73" hidden="1" outlineLevel="1">
      <c r="B73" t="inlineStr">
        <is>
          <t>FY22</t>
        </is>
      </c>
      <c r="P73" s="64">
        <f>+P$21</f>
        <v/>
      </c>
      <c r="Q73" s="64">
        <f>+P73</f>
        <v/>
      </c>
      <c r="R73" s="64">
        <f>+Q73</f>
        <v/>
      </c>
      <c r="S73" s="64">
        <f>+R73</f>
        <v/>
      </c>
      <c r="T73" s="64">
        <f>+S73</f>
        <v/>
      </c>
      <c r="U73" s="64">
        <f>+T73</f>
        <v/>
      </c>
      <c r="V73" s="64">
        <f>+U73</f>
        <v/>
      </c>
      <c r="W73" s="64">
        <f>+V73</f>
        <v/>
      </c>
      <c r="X73" s="64">
        <f>+W73</f>
        <v/>
      </c>
      <c r="Y73" s="64">
        <f>+X73</f>
        <v/>
      </c>
      <c r="Z73" s="64">
        <f>+Y73</f>
        <v/>
      </c>
      <c r="AA73" s="64">
        <f>+Z73</f>
        <v/>
      </c>
      <c r="AB73" s="64">
        <f>+AA73</f>
        <v/>
      </c>
      <c r="AC73" s="64">
        <f>+AB73</f>
        <v/>
      </c>
      <c r="AD73" s="64" t="n"/>
      <c r="AE73" s="64" t="n"/>
      <c r="AF73" s="64" t="n"/>
      <c r="AG73" s="64" t="n"/>
      <c r="AH73" s="64" t="n"/>
      <c r="AI73" s="64" t="n"/>
      <c r="AJ73" s="64" t="n"/>
      <c r="AK73" s="64" t="n"/>
    </row>
    <row r="74" hidden="1" outlineLevel="1">
      <c r="B74" t="inlineStr">
        <is>
          <t>FY23</t>
        </is>
      </c>
      <c r="Q74" s="64">
        <f>+Q$21</f>
        <v/>
      </c>
      <c r="R74" s="64">
        <f>+Q74</f>
        <v/>
      </c>
      <c r="S74" s="64">
        <f>+R74</f>
        <v/>
      </c>
      <c r="T74" s="64">
        <f>+S74</f>
        <v/>
      </c>
      <c r="U74" s="64">
        <f>+T74</f>
        <v/>
      </c>
      <c r="V74" s="64">
        <f>+U74</f>
        <v/>
      </c>
      <c r="W74" s="64">
        <f>+V74</f>
        <v/>
      </c>
      <c r="X74" s="64">
        <f>+W74</f>
        <v/>
      </c>
      <c r="Y74" s="64">
        <f>+X74</f>
        <v/>
      </c>
      <c r="Z74" s="64">
        <f>+Y74</f>
        <v/>
      </c>
      <c r="AA74" s="64">
        <f>+Z74</f>
        <v/>
      </c>
      <c r="AB74" s="64">
        <f>+AA74</f>
        <v/>
      </c>
      <c r="AC74" s="64">
        <f>+AB74</f>
        <v/>
      </c>
      <c r="AD74" s="64" t="n"/>
      <c r="AE74" s="64" t="n"/>
      <c r="AF74" s="64" t="n"/>
      <c r="AG74" s="64" t="n"/>
      <c r="AH74" s="64" t="n"/>
      <c r="AI74" s="64" t="n"/>
      <c r="AJ74" s="64" t="n"/>
      <c r="AK74" s="64" t="n"/>
      <c r="AL74" s="64" t="n"/>
    </row>
    <row r="75" hidden="1" outlineLevel="1">
      <c r="B75" t="inlineStr">
        <is>
          <t>FY24e</t>
        </is>
      </c>
      <c r="R75" s="64">
        <f>+R$21</f>
        <v/>
      </c>
      <c r="S75" s="64">
        <f>+R75</f>
        <v/>
      </c>
      <c r="T75" s="64">
        <f>+S75</f>
        <v/>
      </c>
      <c r="U75" s="64">
        <f>+T75</f>
        <v/>
      </c>
      <c r="V75" s="64">
        <f>+U75</f>
        <v/>
      </c>
      <c r="W75" s="64">
        <f>+V75</f>
        <v/>
      </c>
      <c r="X75" s="64">
        <f>+W75</f>
        <v/>
      </c>
      <c r="Y75" s="64">
        <f>+X75</f>
        <v/>
      </c>
      <c r="Z75" s="64">
        <f>+Y75</f>
        <v/>
      </c>
      <c r="AA75" s="64">
        <f>+Z75</f>
        <v/>
      </c>
      <c r="AB75" s="64">
        <f>+AA75</f>
        <v/>
      </c>
      <c r="AC75" s="64">
        <f>+AB75</f>
        <v/>
      </c>
      <c r="AD75" s="64" t="n"/>
      <c r="AE75" s="64" t="n"/>
      <c r="AF75" s="64" t="n"/>
      <c r="AG75" s="64" t="n"/>
      <c r="AH75" s="64" t="n"/>
      <c r="AI75" s="64" t="n"/>
      <c r="AJ75" s="64" t="n"/>
      <c r="AK75" s="64" t="n"/>
      <c r="AL75" s="64" t="n"/>
      <c r="AM75" s="64" t="n"/>
    </row>
    <row r="76" hidden="1" outlineLevel="1">
      <c r="B76" t="inlineStr">
        <is>
          <t>FY25e</t>
        </is>
      </c>
      <c r="S76" s="64">
        <f>+S$21</f>
        <v/>
      </c>
      <c r="T76" s="64">
        <f>+S76</f>
        <v/>
      </c>
      <c r="U76" s="64">
        <f>+T76</f>
        <v/>
      </c>
      <c r="V76" s="64">
        <f>+U76</f>
        <v/>
      </c>
      <c r="W76" s="64">
        <f>+V76</f>
        <v/>
      </c>
      <c r="X76" s="64">
        <f>+W76</f>
        <v/>
      </c>
      <c r="Y76" s="64">
        <f>+X76</f>
        <v/>
      </c>
      <c r="Z76" s="64">
        <f>+Y76</f>
        <v/>
      </c>
      <c r="AA76" s="64">
        <f>+Z76</f>
        <v/>
      </c>
      <c r="AB76" s="64">
        <f>+AA76</f>
        <v/>
      </c>
      <c r="AC76" s="64">
        <f>+AB76</f>
        <v/>
      </c>
      <c r="AD76" s="64" t="n"/>
      <c r="AE76" s="64" t="n"/>
      <c r="AF76" s="64" t="n"/>
      <c r="AG76" s="64" t="n"/>
      <c r="AH76" s="64" t="n"/>
      <c r="AI76" s="64" t="n"/>
      <c r="AJ76" s="64" t="n"/>
      <c r="AK76" s="64" t="n"/>
      <c r="AL76" s="64" t="n"/>
      <c r="AM76" s="64" t="n"/>
      <c r="AN76" s="64" t="n"/>
    </row>
    <row r="77" hidden="1" outlineLevel="1">
      <c r="B77" t="inlineStr">
        <is>
          <t>FY26e</t>
        </is>
      </c>
      <c r="S77" s="64" t="n"/>
      <c r="T77" s="64">
        <f>+T$21</f>
        <v/>
      </c>
      <c r="U77" s="64">
        <f>+T77</f>
        <v/>
      </c>
      <c r="V77" s="64">
        <f>+U77</f>
        <v/>
      </c>
      <c r="W77" s="64">
        <f>+V77</f>
        <v/>
      </c>
      <c r="X77" s="64">
        <f>+W77</f>
        <v/>
      </c>
      <c r="Y77" s="64">
        <f>+X77</f>
        <v/>
      </c>
      <c r="Z77" s="64">
        <f>+Y77</f>
        <v/>
      </c>
      <c r="AA77" s="64">
        <f>+Z77</f>
        <v/>
      </c>
      <c r="AB77" s="64">
        <f>+AA77</f>
        <v/>
      </c>
      <c r="AC77" s="64">
        <f>+AB77</f>
        <v/>
      </c>
      <c r="AD77" s="64" t="n"/>
      <c r="AE77" s="64" t="n"/>
      <c r="AF77" s="64" t="n"/>
      <c r="AG77" s="64" t="n"/>
      <c r="AH77" s="64" t="n"/>
      <c r="AI77" s="64" t="n"/>
      <c r="AJ77" s="64" t="n"/>
      <c r="AK77" s="64" t="n"/>
      <c r="AL77" s="64" t="n"/>
      <c r="AM77" s="64" t="n"/>
      <c r="AN77" s="64" t="n"/>
    </row>
    <row r="78" hidden="1" outlineLevel="1">
      <c r="B78" t="inlineStr">
        <is>
          <t>FY27e</t>
        </is>
      </c>
      <c r="S78" s="64" t="n"/>
      <c r="T78" s="64" t="n"/>
      <c r="U78" s="64">
        <f>+U$21</f>
        <v/>
      </c>
      <c r="V78" s="64">
        <f>+U78</f>
        <v/>
      </c>
      <c r="W78" s="64">
        <f>+V78</f>
        <v/>
      </c>
      <c r="X78" s="64">
        <f>+W78</f>
        <v/>
      </c>
      <c r="Y78" s="64">
        <f>+X78</f>
        <v/>
      </c>
      <c r="Z78" s="64">
        <f>+Y78</f>
        <v/>
      </c>
      <c r="AA78" s="64">
        <f>+Z78</f>
        <v/>
      </c>
      <c r="AB78" s="64">
        <f>+AA78</f>
        <v/>
      </c>
      <c r="AC78" s="64">
        <f>+AB78</f>
        <v/>
      </c>
      <c r="AD78" s="64" t="n"/>
      <c r="AE78" s="64" t="n"/>
      <c r="AF78" s="64" t="n"/>
      <c r="AG78" s="64" t="n"/>
      <c r="AH78" s="64" t="n"/>
      <c r="AI78" s="64" t="n"/>
      <c r="AJ78" s="64" t="n"/>
      <c r="AK78" s="64" t="n"/>
      <c r="AL78" s="64" t="n"/>
      <c r="AM78" s="64" t="n"/>
      <c r="AN78" s="64" t="n"/>
    </row>
    <row r="79" hidden="1" outlineLevel="1">
      <c r="B79" t="inlineStr">
        <is>
          <t>FY28e</t>
        </is>
      </c>
      <c r="S79" s="64" t="n"/>
      <c r="T79" s="64" t="n"/>
      <c r="U79" s="64" t="n"/>
      <c r="V79" s="64">
        <f>+V$21</f>
        <v/>
      </c>
      <c r="W79" s="64">
        <f>+V79</f>
        <v/>
      </c>
      <c r="X79" s="64">
        <f>+W79</f>
        <v/>
      </c>
      <c r="Y79" s="64">
        <f>+X79</f>
        <v/>
      </c>
      <c r="Z79" s="64">
        <f>+Y79</f>
        <v/>
      </c>
      <c r="AA79" s="64">
        <f>+Z79</f>
        <v/>
      </c>
      <c r="AB79" s="64">
        <f>+AA79</f>
        <v/>
      </c>
      <c r="AC79" s="64">
        <f>+AB79</f>
        <v/>
      </c>
      <c r="AD79" s="64" t="n"/>
      <c r="AE79" s="64" t="n"/>
      <c r="AF79" s="64" t="n"/>
      <c r="AG79" s="64" t="n"/>
      <c r="AH79" s="64" t="n"/>
      <c r="AI79" s="64" t="n"/>
      <c r="AJ79" s="64" t="n"/>
      <c r="AK79" s="64" t="n"/>
      <c r="AL79" s="64" t="n"/>
      <c r="AM79" s="64" t="n"/>
      <c r="AN79" s="64" t="n"/>
    </row>
    <row r="80" hidden="1" outlineLevel="1">
      <c r="B80" t="inlineStr">
        <is>
          <t>FY29e</t>
        </is>
      </c>
      <c r="S80" s="64" t="n"/>
      <c r="T80" s="64" t="n"/>
      <c r="U80" s="64" t="n"/>
      <c r="V80" s="64" t="n"/>
      <c r="W80" s="64">
        <f>+W$21</f>
        <v/>
      </c>
      <c r="X80" s="64">
        <f>+W80</f>
        <v/>
      </c>
      <c r="Y80" s="64">
        <f>+X80</f>
        <v/>
      </c>
      <c r="Z80" s="64">
        <f>+Y80</f>
        <v/>
      </c>
      <c r="AA80" s="64">
        <f>+Z80</f>
        <v/>
      </c>
      <c r="AB80" s="64">
        <f>+AA80</f>
        <v/>
      </c>
      <c r="AC80" s="64">
        <f>+AB80</f>
        <v/>
      </c>
      <c r="AD80" s="64" t="n"/>
      <c r="AE80" s="64" t="n"/>
      <c r="AF80" s="64" t="n"/>
      <c r="AG80" s="64" t="n"/>
      <c r="AH80" s="64" t="n"/>
      <c r="AI80" s="64" t="n"/>
      <c r="AJ80" s="64" t="n"/>
      <c r="AK80" s="64" t="n"/>
      <c r="AL80" s="64" t="n"/>
      <c r="AM80" s="64" t="n"/>
      <c r="AN80" s="64" t="n"/>
    </row>
    <row r="81" hidden="1" outlineLevel="1">
      <c r="B81" t="inlineStr">
        <is>
          <t>FY30e</t>
        </is>
      </c>
      <c r="S81" s="64" t="n"/>
      <c r="T81" s="64" t="n"/>
      <c r="U81" s="64" t="n"/>
      <c r="V81" s="64" t="n"/>
      <c r="W81" s="64" t="n"/>
      <c r="X81" s="64">
        <f>+X$21</f>
        <v/>
      </c>
      <c r="Y81" s="64">
        <f>+X81</f>
        <v/>
      </c>
      <c r="Z81" s="64">
        <f>+Y81</f>
        <v/>
      </c>
      <c r="AA81" s="64">
        <f>+Z81</f>
        <v/>
      </c>
      <c r="AB81" s="64">
        <f>+AA81</f>
        <v/>
      </c>
      <c r="AC81" s="64">
        <f>+AB81</f>
        <v/>
      </c>
      <c r="AD81" s="64" t="n"/>
      <c r="AE81" s="64" t="n"/>
      <c r="AF81" s="64" t="n"/>
      <c r="AG81" s="64" t="n"/>
      <c r="AH81" s="64" t="n"/>
      <c r="AI81" s="64" t="n"/>
      <c r="AJ81" s="64" t="n"/>
      <c r="AK81" s="64" t="n"/>
      <c r="AL81" s="64" t="n"/>
      <c r="AM81" s="64" t="n"/>
      <c r="AN81" s="64" t="n"/>
    </row>
    <row r="82" hidden="1" outlineLevel="1">
      <c r="B82" t="inlineStr">
        <is>
          <t>FY31e</t>
        </is>
      </c>
      <c r="S82" s="64" t="n"/>
      <c r="T82" s="64" t="n"/>
      <c r="U82" s="64" t="n"/>
      <c r="V82" s="64" t="n"/>
      <c r="W82" s="64" t="n"/>
      <c r="X82" s="64" t="n"/>
      <c r="Y82" s="64">
        <f>+Y$21</f>
        <v/>
      </c>
      <c r="Z82" s="64">
        <f>+Y82</f>
        <v/>
      </c>
      <c r="AA82" s="64">
        <f>+Z82</f>
        <v/>
      </c>
      <c r="AB82" s="64">
        <f>+AA82</f>
        <v/>
      </c>
      <c r="AC82" s="64">
        <f>+AB82</f>
        <v/>
      </c>
      <c r="AD82" s="64" t="n"/>
      <c r="AE82" s="64" t="n"/>
      <c r="AF82" s="64" t="n"/>
      <c r="AG82" s="64" t="n"/>
      <c r="AH82" s="64" t="n"/>
      <c r="AI82" s="64" t="n"/>
      <c r="AJ82" s="64" t="n"/>
      <c r="AK82" s="64" t="n"/>
      <c r="AL82" s="64" t="n"/>
      <c r="AM82" s="64" t="n"/>
      <c r="AN82" s="64" t="n"/>
    </row>
    <row r="83" hidden="1" outlineLevel="1">
      <c r="B83" t="inlineStr">
        <is>
          <t>FY32e</t>
        </is>
      </c>
      <c r="S83" s="64" t="n"/>
      <c r="T83" s="64" t="n"/>
      <c r="U83" s="64" t="n"/>
      <c r="V83" s="64" t="n"/>
      <c r="W83" s="64" t="n"/>
      <c r="X83" s="64" t="n"/>
      <c r="Y83" s="64" t="n"/>
      <c r="Z83" s="64">
        <f>+Z$21</f>
        <v/>
      </c>
      <c r="AA83" s="64">
        <f>+Z83</f>
        <v/>
      </c>
      <c r="AB83" s="64">
        <f>+AA83</f>
        <v/>
      </c>
      <c r="AC83" s="64">
        <f>+AB83</f>
        <v/>
      </c>
      <c r="AD83" s="64" t="n"/>
      <c r="AE83" s="64" t="n"/>
      <c r="AF83" s="64" t="n"/>
      <c r="AG83" s="64" t="n"/>
      <c r="AH83" s="64" t="n"/>
      <c r="AI83" s="64" t="n"/>
      <c r="AJ83" s="64" t="n"/>
      <c r="AK83" s="64" t="n"/>
      <c r="AL83" s="64" t="n"/>
      <c r="AM83" s="64" t="n"/>
      <c r="AN83" s="64" t="n"/>
    </row>
    <row r="84" hidden="1" outlineLevel="1">
      <c r="B84" t="inlineStr">
        <is>
          <t>FY33e</t>
        </is>
      </c>
      <c r="S84" s="64" t="n"/>
      <c r="T84" s="64" t="n"/>
      <c r="U84" s="64" t="n"/>
      <c r="V84" s="64" t="n"/>
      <c r="W84" s="64" t="n"/>
      <c r="X84" s="64" t="n"/>
      <c r="Y84" s="64" t="n"/>
      <c r="Z84" s="64" t="n"/>
      <c r="AA84" s="64">
        <f>+AA$21</f>
        <v/>
      </c>
      <c r="AB84" s="64">
        <f>+AA84</f>
        <v/>
      </c>
      <c r="AC84" s="64">
        <f>+AB84</f>
        <v/>
      </c>
      <c r="AD84" s="64" t="n"/>
      <c r="AE84" s="64" t="n"/>
      <c r="AF84" s="64" t="n"/>
      <c r="AG84" s="64" t="n"/>
      <c r="AH84" s="64" t="n"/>
      <c r="AI84" s="64" t="n"/>
      <c r="AJ84" s="64" t="n"/>
      <c r="AK84" s="64" t="n"/>
      <c r="AL84" s="64" t="n"/>
      <c r="AM84" s="64" t="n"/>
      <c r="AN84" s="64" t="n"/>
    </row>
    <row r="85" hidden="1" outlineLevel="1">
      <c r="B85" t="inlineStr">
        <is>
          <t>FY34e</t>
        </is>
      </c>
      <c r="S85" s="64" t="n"/>
      <c r="T85" s="64" t="n"/>
      <c r="U85" s="64" t="n"/>
      <c r="V85" s="64" t="n"/>
      <c r="W85" s="64" t="n"/>
      <c r="X85" s="64" t="n"/>
      <c r="Y85" s="64" t="n"/>
      <c r="Z85" s="64" t="n"/>
      <c r="AA85" s="64" t="n"/>
      <c r="AB85" s="64">
        <f>+AB$21</f>
        <v/>
      </c>
      <c r="AC85" s="64">
        <f>+AB85</f>
        <v/>
      </c>
      <c r="AD85" s="64" t="n"/>
      <c r="AE85" s="64" t="n"/>
      <c r="AF85" s="64" t="n"/>
      <c r="AG85" s="64" t="n"/>
      <c r="AH85" s="64" t="n"/>
      <c r="AI85" s="64" t="n"/>
      <c r="AJ85" s="64" t="n"/>
      <c r="AK85" s="64" t="n"/>
      <c r="AL85" s="64" t="n"/>
      <c r="AM85" s="64" t="n"/>
      <c r="AN85" s="64" t="n"/>
    </row>
    <row r="86" hidden="1" outlineLevel="1">
      <c r="B86" t="inlineStr">
        <is>
          <t>FY35e</t>
        </is>
      </c>
      <c r="S86" s="64" t="n"/>
      <c r="T86" s="64" t="n"/>
      <c r="U86" s="64" t="n"/>
      <c r="V86" s="64" t="n"/>
      <c r="W86" s="64" t="n"/>
      <c r="X86" s="64" t="n"/>
      <c r="Y86" s="64" t="n"/>
      <c r="Z86" s="64" t="n"/>
      <c r="AA86" s="64" t="n"/>
      <c r="AB86" s="64" t="n"/>
      <c r="AC86" s="64">
        <f>+AC$21</f>
        <v/>
      </c>
      <c r="AD86" s="64" t="n"/>
      <c r="AE86" s="64" t="n"/>
      <c r="AF86" s="64" t="n"/>
      <c r="AG86" s="64" t="n"/>
      <c r="AH86" s="64" t="n"/>
      <c r="AI86" s="64" t="n"/>
      <c r="AJ86" s="64" t="n"/>
      <c r="AK86" s="64" t="n"/>
      <c r="AL86" s="64" t="n"/>
      <c r="AM86" s="64" t="n"/>
      <c r="AN86" s="64" t="n"/>
    </row>
    <row r="87" hidden="1" outlineLevel="1"/>
    <row r="88" hidden="1" outlineLevel="1">
      <c r="B88" s="54" t="inlineStr">
        <is>
          <t>Accumulated Depreciation, EOP</t>
        </is>
      </c>
    </row>
    <row r="89" hidden="1" outlineLevel="1">
      <c r="B89" t="inlineStr">
        <is>
          <t>FY11</t>
        </is>
      </c>
      <c r="E89" s="64">
        <f>+SUM($D24:E24)</f>
        <v/>
      </c>
      <c r="F89" s="64">
        <f>+SUM($D24:F24)</f>
        <v/>
      </c>
      <c r="G89" s="64">
        <f>+SUM($D24:G24)</f>
        <v/>
      </c>
      <c r="H89" s="64">
        <f>+SUM($D24:H24)</f>
        <v/>
      </c>
      <c r="I89" s="64">
        <f>+SUM($D24:I24)</f>
        <v/>
      </c>
      <c r="J89" s="64">
        <f>+SUM($D24:J24)</f>
        <v/>
      </c>
      <c r="K89" s="64">
        <f>+SUM($D24:K24)</f>
        <v/>
      </c>
      <c r="L89" s="64">
        <f>+SUM($D24:L24)</f>
        <v/>
      </c>
      <c r="M89" s="64">
        <f>+SUM($D24:M24)</f>
        <v/>
      </c>
      <c r="N89" s="64">
        <f>+SUM($D24:N24)</f>
        <v/>
      </c>
      <c r="O89" s="64">
        <f>+SUM($D24:O24)</f>
        <v/>
      </c>
      <c r="P89" s="64">
        <f>+SUM($D24:P24)</f>
        <v/>
      </c>
      <c r="Q89" s="64">
        <f>+SUM($D24:Q24)</f>
        <v/>
      </c>
      <c r="R89" s="64">
        <f>+SUM($D24:R24)</f>
        <v/>
      </c>
      <c r="S89" s="64">
        <f>+SUM($D24:S24)</f>
        <v/>
      </c>
      <c r="T89" s="64">
        <f>+SUM($D24:T24)</f>
        <v/>
      </c>
      <c r="U89" s="64">
        <f>+SUM($D24:U24)</f>
        <v/>
      </c>
      <c r="V89" s="64">
        <f>+SUM($D24:V24)</f>
        <v/>
      </c>
      <c r="W89" s="64">
        <f>+SUM($D24:W24)</f>
        <v/>
      </c>
      <c r="X89" s="64">
        <f>+SUM($D24:X24)</f>
        <v/>
      </c>
      <c r="Y89" s="64">
        <f>+SUM($D24:Y24)</f>
        <v/>
      </c>
      <c r="Z89" s="64">
        <f>+SUM($D24:Z24)</f>
        <v/>
      </c>
      <c r="AA89" s="64">
        <f>+SUM($D24:AA24)</f>
        <v/>
      </c>
      <c r="AB89" s="64">
        <f>+SUM($D24:AB24)</f>
        <v/>
      </c>
      <c r="AC89" s="64">
        <f>+SUM($D24:AC24)</f>
        <v/>
      </c>
    </row>
    <row r="90" hidden="1" outlineLevel="1">
      <c r="B90" t="inlineStr">
        <is>
          <t>FY12</t>
        </is>
      </c>
      <c r="F90" s="64">
        <f>+SUM($D25:F25)</f>
        <v/>
      </c>
      <c r="G90" s="64">
        <f>+SUM($D25:G25)</f>
        <v/>
      </c>
      <c r="H90" s="64">
        <f>+SUM($D25:H25)</f>
        <v/>
      </c>
      <c r="I90" s="64">
        <f>+SUM($D25:I25)</f>
        <v/>
      </c>
      <c r="J90" s="64">
        <f>+SUM($D25:J25)</f>
        <v/>
      </c>
      <c r="K90" s="64">
        <f>+SUM($D25:K25)</f>
        <v/>
      </c>
      <c r="L90" s="64">
        <f>+SUM($D25:L25)</f>
        <v/>
      </c>
      <c r="M90" s="64">
        <f>+SUM($D25:M25)</f>
        <v/>
      </c>
      <c r="N90" s="64">
        <f>+SUM($D25:N25)</f>
        <v/>
      </c>
      <c r="O90" s="64">
        <f>+SUM($D25:O25)</f>
        <v/>
      </c>
      <c r="P90" s="64">
        <f>+SUM($D25:P25)</f>
        <v/>
      </c>
      <c r="Q90" s="64">
        <f>+SUM($D25:Q25)</f>
        <v/>
      </c>
      <c r="R90" s="64">
        <f>+SUM($D25:R25)</f>
        <v/>
      </c>
      <c r="S90" s="64">
        <f>+SUM($D25:S25)</f>
        <v/>
      </c>
      <c r="T90" s="64">
        <f>+SUM($D25:T25)</f>
        <v/>
      </c>
      <c r="U90" s="64">
        <f>+SUM($D25:U25)</f>
        <v/>
      </c>
      <c r="V90" s="64">
        <f>+SUM($D25:V25)</f>
        <v/>
      </c>
      <c r="W90" s="64">
        <f>+SUM($D25:W25)</f>
        <v/>
      </c>
      <c r="X90" s="64">
        <f>+SUM($D25:X25)</f>
        <v/>
      </c>
      <c r="Y90" s="64">
        <f>+SUM($D25:Y25)</f>
        <v/>
      </c>
      <c r="Z90" s="64">
        <f>+SUM($D25:Z25)</f>
        <v/>
      </c>
      <c r="AA90" s="64">
        <f>+SUM($D25:AA25)</f>
        <v/>
      </c>
      <c r="AB90" s="64">
        <f>+SUM($D25:AB25)</f>
        <v/>
      </c>
      <c r="AC90" s="64">
        <f>+SUM($D25:AC25)</f>
        <v/>
      </c>
    </row>
    <row r="91" hidden="1" outlineLevel="1">
      <c r="B91" t="inlineStr">
        <is>
          <t>FY13</t>
        </is>
      </c>
      <c r="G91" s="64">
        <f>+SUM($D26:G26)</f>
        <v/>
      </c>
      <c r="H91" s="64">
        <f>+SUM($D26:H26)</f>
        <v/>
      </c>
      <c r="I91" s="64">
        <f>+SUM($D26:I26)</f>
        <v/>
      </c>
      <c r="J91" s="64">
        <f>+SUM($D26:J26)</f>
        <v/>
      </c>
      <c r="K91" s="64">
        <f>+SUM($D26:K26)</f>
        <v/>
      </c>
      <c r="L91" s="64">
        <f>+SUM($D26:L26)</f>
        <v/>
      </c>
      <c r="M91" s="64">
        <f>+SUM($D26:M26)</f>
        <v/>
      </c>
      <c r="N91" s="64">
        <f>+SUM($D26:N26)</f>
        <v/>
      </c>
      <c r="O91" s="64">
        <f>+SUM($D26:O26)</f>
        <v/>
      </c>
      <c r="P91" s="64">
        <f>+SUM($D26:P26)</f>
        <v/>
      </c>
      <c r="Q91" s="64">
        <f>+SUM($D26:Q26)</f>
        <v/>
      </c>
      <c r="R91" s="64">
        <f>+SUM($D26:R26)</f>
        <v/>
      </c>
      <c r="S91" s="64">
        <f>+SUM($D26:S26)</f>
        <v/>
      </c>
      <c r="T91" s="64">
        <f>+SUM($D26:T26)</f>
        <v/>
      </c>
      <c r="U91" s="64">
        <f>+SUM($D26:U26)</f>
        <v/>
      </c>
      <c r="V91" s="64">
        <f>+SUM($D26:V26)</f>
        <v/>
      </c>
      <c r="W91" s="64">
        <f>+SUM($D26:W26)</f>
        <v/>
      </c>
      <c r="X91" s="64">
        <f>+SUM($D26:X26)</f>
        <v/>
      </c>
      <c r="Y91" s="64">
        <f>+SUM($D26:Y26)</f>
        <v/>
      </c>
      <c r="Z91" s="64">
        <f>+SUM($D26:Z26)</f>
        <v/>
      </c>
      <c r="AA91" s="64">
        <f>+SUM($D26:AA26)</f>
        <v/>
      </c>
      <c r="AB91" s="64">
        <f>+SUM($D26:AB26)</f>
        <v/>
      </c>
      <c r="AC91" s="64">
        <f>+SUM($D26:AC26)</f>
        <v/>
      </c>
    </row>
    <row r="92" hidden="1" outlineLevel="1">
      <c r="B92" t="inlineStr">
        <is>
          <t>FY14</t>
        </is>
      </c>
      <c r="H92" s="64">
        <f>+SUM($D27:H27)</f>
        <v/>
      </c>
      <c r="I92" s="64">
        <f>+SUM($D27:I27)</f>
        <v/>
      </c>
      <c r="J92" s="64">
        <f>+SUM($D27:J27)</f>
        <v/>
      </c>
      <c r="K92" s="64">
        <f>+SUM($D27:K27)</f>
        <v/>
      </c>
      <c r="L92" s="64">
        <f>+SUM($D27:L27)</f>
        <v/>
      </c>
      <c r="M92" s="64">
        <f>+SUM($D27:M27)</f>
        <v/>
      </c>
      <c r="N92" s="64">
        <f>+SUM($D27:N27)</f>
        <v/>
      </c>
      <c r="O92" s="64">
        <f>+SUM($D27:O27)</f>
        <v/>
      </c>
      <c r="P92" s="64">
        <f>+SUM($D27:P27)</f>
        <v/>
      </c>
      <c r="Q92" s="64">
        <f>+SUM($D27:Q27)</f>
        <v/>
      </c>
      <c r="R92" s="64">
        <f>+SUM($D27:R27)</f>
        <v/>
      </c>
      <c r="S92" s="64">
        <f>+SUM($D27:S27)</f>
        <v/>
      </c>
      <c r="T92" s="64">
        <f>+SUM($D27:T27)</f>
        <v/>
      </c>
      <c r="U92" s="64">
        <f>+SUM($D27:U27)</f>
        <v/>
      </c>
      <c r="V92" s="64">
        <f>+SUM($D27:V27)</f>
        <v/>
      </c>
      <c r="W92" s="64">
        <f>+SUM($D27:W27)</f>
        <v/>
      </c>
      <c r="X92" s="64">
        <f>+SUM($D27:X27)</f>
        <v/>
      </c>
      <c r="Y92" s="64">
        <f>+SUM($D27:Y27)</f>
        <v/>
      </c>
      <c r="Z92" s="64">
        <f>+SUM($D27:Z27)</f>
        <v/>
      </c>
      <c r="AA92" s="64">
        <f>+SUM($D27:AA27)</f>
        <v/>
      </c>
      <c r="AB92" s="64">
        <f>+SUM($D27:AB27)</f>
        <v/>
      </c>
      <c r="AC92" s="64">
        <f>+SUM($D27:AC27)</f>
        <v/>
      </c>
    </row>
    <row r="93" hidden="1" outlineLevel="1">
      <c r="B93" t="inlineStr">
        <is>
          <t>FY15</t>
        </is>
      </c>
      <c r="I93" s="64">
        <f>+SUM($D28:I28)</f>
        <v/>
      </c>
      <c r="J93" s="64">
        <f>+SUM($D28:J28)</f>
        <v/>
      </c>
      <c r="K93" s="64">
        <f>+SUM($D28:K28)</f>
        <v/>
      </c>
      <c r="L93" s="64">
        <f>+SUM($D28:L28)</f>
        <v/>
      </c>
      <c r="M93" s="64">
        <f>+SUM($D28:M28)</f>
        <v/>
      </c>
      <c r="N93" s="64">
        <f>+SUM($D28:N28)</f>
        <v/>
      </c>
      <c r="O93" s="64">
        <f>+SUM($D28:O28)</f>
        <v/>
      </c>
      <c r="P93" s="64">
        <f>+SUM($D28:P28)</f>
        <v/>
      </c>
      <c r="Q93" s="64">
        <f>+SUM($D28:Q28)</f>
        <v/>
      </c>
      <c r="R93" s="64">
        <f>+SUM($D28:R28)</f>
        <v/>
      </c>
      <c r="S93" s="64">
        <f>+SUM($D28:S28)</f>
        <v/>
      </c>
      <c r="T93" s="64">
        <f>+SUM($D28:T28)</f>
        <v/>
      </c>
      <c r="U93" s="64">
        <f>+SUM($D28:U28)</f>
        <v/>
      </c>
      <c r="V93" s="64">
        <f>+SUM($D28:V28)</f>
        <v/>
      </c>
      <c r="W93" s="64">
        <f>+SUM($D28:W28)</f>
        <v/>
      </c>
      <c r="X93" s="64">
        <f>+SUM($D28:X28)</f>
        <v/>
      </c>
      <c r="Y93" s="64">
        <f>+SUM($D28:Y28)</f>
        <v/>
      </c>
      <c r="Z93" s="64">
        <f>+SUM($D28:Z28)</f>
        <v/>
      </c>
      <c r="AA93" s="64">
        <f>+SUM($D28:AA28)</f>
        <v/>
      </c>
      <c r="AB93" s="64">
        <f>+SUM($D28:AB28)</f>
        <v/>
      </c>
      <c r="AC93" s="64">
        <f>+SUM($D28:AC28)</f>
        <v/>
      </c>
      <c r="AD93" s="64" t="n"/>
    </row>
    <row r="94" hidden="1" outlineLevel="1">
      <c r="B94" t="inlineStr">
        <is>
          <t>FY16</t>
        </is>
      </c>
      <c r="J94" s="64">
        <f>+SUM($D29:J29)</f>
        <v/>
      </c>
      <c r="K94" s="64">
        <f>+SUM($D29:K29)</f>
        <v/>
      </c>
      <c r="L94" s="64">
        <f>+SUM($D29:L29)</f>
        <v/>
      </c>
      <c r="M94" s="64">
        <f>+SUM($D29:M29)</f>
        <v/>
      </c>
      <c r="N94" s="64">
        <f>+SUM($D29:N29)</f>
        <v/>
      </c>
      <c r="O94" s="64">
        <f>+SUM($D29:O29)</f>
        <v/>
      </c>
      <c r="P94" s="64">
        <f>+SUM($D29:P29)</f>
        <v/>
      </c>
      <c r="Q94" s="64">
        <f>+SUM($D29:Q29)</f>
        <v/>
      </c>
      <c r="R94" s="64">
        <f>+SUM($D29:R29)</f>
        <v/>
      </c>
      <c r="S94" s="64">
        <f>+SUM($D29:S29)</f>
        <v/>
      </c>
      <c r="T94" s="64">
        <f>+SUM($D29:T29)</f>
        <v/>
      </c>
      <c r="U94" s="64">
        <f>+SUM($D29:U29)</f>
        <v/>
      </c>
      <c r="V94" s="64">
        <f>+SUM($D29:V29)</f>
        <v/>
      </c>
      <c r="W94" s="64">
        <f>+SUM($D29:W29)</f>
        <v/>
      </c>
      <c r="X94" s="64">
        <f>+SUM($D29:X29)</f>
        <v/>
      </c>
      <c r="Y94" s="64">
        <f>+SUM($D29:Y29)</f>
        <v/>
      </c>
      <c r="Z94" s="64">
        <f>+SUM($D29:Z29)</f>
        <v/>
      </c>
      <c r="AA94" s="64">
        <f>+SUM($D29:AA29)</f>
        <v/>
      </c>
      <c r="AB94" s="64">
        <f>+SUM($D29:AB29)</f>
        <v/>
      </c>
      <c r="AC94" s="64">
        <f>+SUM($D29:AC29)</f>
        <v/>
      </c>
      <c r="AD94" s="64" t="n"/>
      <c r="AE94" s="64" t="n"/>
    </row>
    <row r="95" hidden="1" outlineLevel="1">
      <c r="B95" t="inlineStr">
        <is>
          <t>FY17</t>
        </is>
      </c>
      <c r="K95" s="64">
        <f>+SUM($D30:K30)</f>
        <v/>
      </c>
      <c r="L95" s="64">
        <f>+SUM($D30:L30)</f>
        <v/>
      </c>
      <c r="M95" s="64">
        <f>+SUM($D30:M30)</f>
        <v/>
      </c>
      <c r="N95" s="64">
        <f>+SUM($D30:N30)</f>
        <v/>
      </c>
      <c r="O95" s="64">
        <f>+SUM($D30:O30)</f>
        <v/>
      </c>
      <c r="P95" s="64">
        <f>+SUM($D30:P30)</f>
        <v/>
      </c>
      <c r="Q95" s="64">
        <f>+SUM($D30:Q30)</f>
        <v/>
      </c>
      <c r="R95" s="64">
        <f>+SUM($D30:R30)</f>
        <v/>
      </c>
      <c r="S95" s="64">
        <f>+SUM($D30:S30)</f>
        <v/>
      </c>
      <c r="T95" s="64">
        <f>+SUM($D30:T30)</f>
        <v/>
      </c>
      <c r="U95" s="64">
        <f>+SUM($D30:U30)</f>
        <v/>
      </c>
      <c r="V95" s="64">
        <f>+SUM($D30:V30)</f>
        <v/>
      </c>
      <c r="W95" s="64">
        <f>+SUM($D30:W30)</f>
        <v/>
      </c>
      <c r="X95" s="64">
        <f>+SUM($D30:X30)</f>
        <v/>
      </c>
      <c r="Y95" s="64">
        <f>+SUM($D30:Y30)</f>
        <v/>
      </c>
      <c r="Z95" s="64">
        <f>+SUM($D30:Z30)</f>
        <v/>
      </c>
      <c r="AA95" s="64">
        <f>+SUM($D30:AA30)</f>
        <v/>
      </c>
      <c r="AB95" s="64">
        <f>+SUM($D30:AB30)</f>
        <v/>
      </c>
      <c r="AC95" s="64">
        <f>+SUM($D30:AC30)</f>
        <v/>
      </c>
      <c r="AD95" s="64" t="n"/>
      <c r="AE95" s="64" t="n"/>
      <c r="AF95" s="64" t="n"/>
    </row>
    <row r="96" hidden="1" outlineLevel="1">
      <c r="B96" t="inlineStr">
        <is>
          <t>FY18</t>
        </is>
      </c>
      <c r="L96" s="64">
        <f>+SUM($D31:L31)</f>
        <v/>
      </c>
      <c r="M96" s="64">
        <f>+SUM($D31:M31)</f>
        <v/>
      </c>
      <c r="N96" s="64">
        <f>+SUM($D31:N31)</f>
        <v/>
      </c>
      <c r="O96" s="64">
        <f>+SUM($D31:O31)</f>
        <v/>
      </c>
      <c r="P96" s="64">
        <f>+SUM($D31:P31)</f>
        <v/>
      </c>
      <c r="Q96" s="64">
        <f>+SUM($D31:Q31)</f>
        <v/>
      </c>
      <c r="R96" s="64">
        <f>+SUM($D31:R31)</f>
        <v/>
      </c>
      <c r="S96" s="64">
        <f>+SUM($D31:S31)</f>
        <v/>
      </c>
      <c r="T96" s="64">
        <f>+SUM($D31:T31)</f>
        <v/>
      </c>
      <c r="U96" s="64">
        <f>+SUM($D31:U31)</f>
        <v/>
      </c>
      <c r="V96" s="64">
        <f>+SUM($D31:V31)</f>
        <v/>
      </c>
      <c r="W96" s="64">
        <f>+SUM($D31:W31)</f>
        <v/>
      </c>
      <c r="X96" s="64">
        <f>+SUM($D31:X31)</f>
        <v/>
      </c>
      <c r="Y96" s="64">
        <f>+SUM($D31:Y31)</f>
        <v/>
      </c>
      <c r="Z96" s="64">
        <f>+SUM($D31:Z31)</f>
        <v/>
      </c>
      <c r="AA96" s="64">
        <f>+SUM($D31:AA31)</f>
        <v/>
      </c>
      <c r="AB96" s="64">
        <f>+SUM($D31:AB31)</f>
        <v/>
      </c>
      <c r="AC96" s="64">
        <f>+SUM($D31:AC31)</f>
        <v/>
      </c>
      <c r="AD96" s="64" t="n"/>
      <c r="AE96" s="64" t="n"/>
      <c r="AF96" s="64" t="n"/>
      <c r="AG96" s="64" t="n"/>
    </row>
    <row r="97" hidden="1" outlineLevel="1">
      <c r="B97" t="inlineStr">
        <is>
          <t>FY19</t>
        </is>
      </c>
      <c r="M97" s="64">
        <f>+SUM($D32:M32)</f>
        <v/>
      </c>
      <c r="N97" s="64">
        <f>+SUM($D32:N32)</f>
        <v/>
      </c>
      <c r="O97" s="64">
        <f>+SUM($D32:O32)</f>
        <v/>
      </c>
      <c r="P97" s="64">
        <f>+SUM($D32:P32)</f>
        <v/>
      </c>
      <c r="Q97" s="64">
        <f>+SUM($D32:Q32)</f>
        <v/>
      </c>
      <c r="R97" s="64">
        <f>+SUM($D32:R32)</f>
        <v/>
      </c>
      <c r="S97" s="64">
        <f>+SUM($D32:S32)</f>
        <v/>
      </c>
      <c r="T97" s="64">
        <f>+SUM($D32:T32)</f>
        <v/>
      </c>
      <c r="U97" s="64">
        <f>+SUM($D32:U32)</f>
        <v/>
      </c>
      <c r="V97" s="64">
        <f>+SUM($D32:V32)</f>
        <v/>
      </c>
      <c r="W97" s="64">
        <f>+SUM($D32:W32)</f>
        <v/>
      </c>
      <c r="X97" s="64">
        <f>+SUM($D32:X32)</f>
        <v/>
      </c>
      <c r="Y97" s="64">
        <f>+SUM($D32:Y32)</f>
        <v/>
      </c>
      <c r="Z97" s="64">
        <f>+SUM($D32:Z32)</f>
        <v/>
      </c>
      <c r="AA97" s="64">
        <f>+SUM($D32:AA32)</f>
        <v/>
      </c>
      <c r="AB97" s="64">
        <f>+SUM($D32:AB32)</f>
        <v/>
      </c>
      <c r="AC97" s="64">
        <f>+SUM($D32:AC32)</f>
        <v/>
      </c>
      <c r="AD97" s="64" t="n"/>
      <c r="AE97" s="64" t="n"/>
      <c r="AF97" s="64" t="n"/>
      <c r="AG97" s="64" t="n"/>
      <c r="AH97" s="64" t="n"/>
    </row>
    <row r="98" hidden="1" outlineLevel="1">
      <c r="B98" t="inlineStr">
        <is>
          <t>FY20</t>
        </is>
      </c>
      <c r="N98" s="64">
        <f>+SUM($D33:N33)</f>
        <v/>
      </c>
      <c r="O98" s="64">
        <f>+SUM($D33:O33)</f>
        <v/>
      </c>
      <c r="P98" s="64">
        <f>+SUM($D33:P33)</f>
        <v/>
      </c>
      <c r="Q98" s="64">
        <f>+SUM($D33:Q33)</f>
        <v/>
      </c>
      <c r="R98" s="64">
        <f>+SUM($D33:R33)</f>
        <v/>
      </c>
      <c r="S98" s="64">
        <f>+SUM($D33:S33)</f>
        <v/>
      </c>
      <c r="T98" s="64">
        <f>+SUM($D33:T33)</f>
        <v/>
      </c>
      <c r="U98" s="64">
        <f>+SUM($D33:U33)</f>
        <v/>
      </c>
      <c r="V98" s="64">
        <f>+SUM($D33:V33)</f>
        <v/>
      </c>
      <c r="W98" s="64">
        <f>+SUM($D33:W33)</f>
        <v/>
      </c>
      <c r="X98" s="64">
        <f>+SUM($D33:X33)</f>
        <v/>
      </c>
      <c r="Y98" s="64">
        <f>+SUM($D33:Y33)</f>
        <v/>
      </c>
      <c r="Z98" s="64">
        <f>+SUM($D33:Z33)</f>
        <v/>
      </c>
      <c r="AA98" s="64">
        <f>+SUM($D33:AA33)</f>
        <v/>
      </c>
      <c r="AB98" s="64">
        <f>+SUM($D33:AB33)</f>
        <v/>
      </c>
      <c r="AC98" s="64">
        <f>+SUM($D33:AC33)</f>
        <v/>
      </c>
      <c r="AD98" s="64" t="n"/>
      <c r="AE98" s="64" t="n"/>
      <c r="AF98" s="64" t="n"/>
      <c r="AG98" s="64" t="n"/>
      <c r="AH98" s="64" t="n"/>
      <c r="AI98" s="64" t="n"/>
    </row>
    <row r="99" hidden="1" outlineLevel="1">
      <c r="B99" t="inlineStr">
        <is>
          <t>FY21</t>
        </is>
      </c>
      <c r="O99" s="64">
        <f>+SUM($D34:O34)</f>
        <v/>
      </c>
      <c r="P99" s="64">
        <f>+SUM($D34:P34)</f>
        <v/>
      </c>
      <c r="Q99" s="64">
        <f>+SUM($D34:Q34)</f>
        <v/>
      </c>
      <c r="R99" s="64">
        <f>+SUM($D34:R34)</f>
        <v/>
      </c>
      <c r="S99" s="64">
        <f>+SUM($D34:S34)</f>
        <v/>
      </c>
      <c r="T99" s="64">
        <f>+SUM($D34:T34)</f>
        <v/>
      </c>
      <c r="U99" s="64">
        <f>+SUM($D34:U34)</f>
        <v/>
      </c>
      <c r="V99" s="64">
        <f>+SUM($D34:V34)</f>
        <v/>
      </c>
      <c r="W99" s="64">
        <f>+SUM($D34:W34)</f>
        <v/>
      </c>
      <c r="X99" s="64">
        <f>+SUM($D34:X34)</f>
        <v/>
      </c>
      <c r="Y99" s="64">
        <f>+SUM($D34:Y34)</f>
        <v/>
      </c>
      <c r="Z99" s="64">
        <f>+SUM($D34:Z34)</f>
        <v/>
      </c>
      <c r="AA99" s="64">
        <f>+SUM($D34:AA34)</f>
        <v/>
      </c>
      <c r="AB99" s="64">
        <f>+SUM($D34:AB34)</f>
        <v/>
      </c>
      <c r="AC99" s="64">
        <f>+SUM($D34:AC34)</f>
        <v/>
      </c>
      <c r="AD99" s="64" t="n"/>
      <c r="AE99" s="64" t="n"/>
      <c r="AF99" s="64" t="n"/>
      <c r="AG99" s="64" t="n"/>
      <c r="AH99" s="64" t="n"/>
      <c r="AI99" s="64" t="n"/>
      <c r="AJ99" s="64" t="n"/>
    </row>
    <row r="100" hidden="1" outlineLevel="1">
      <c r="B100" t="inlineStr">
        <is>
          <t>FY22</t>
        </is>
      </c>
      <c r="P100" s="64">
        <f>+SUM($D35:P35)</f>
        <v/>
      </c>
      <c r="Q100" s="64">
        <f>+SUM($D35:Q35)</f>
        <v/>
      </c>
      <c r="R100" s="64">
        <f>+SUM($D35:R35)</f>
        <v/>
      </c>
      <c r="S100" s="64">
        <f>+SUM($D35:S35)</f>
        <v/>
      </c>
      <c r="T100" s="64">
        <f>+SUM($D35:T35)</f>
        <v/>
      </c>
      <c r="U100" s="64">
        <f>+SUM($D35:U35)</f>
        <v/>
      </c>
      <c r="V100" s="64">
        <f>+SUM($D35:V35)</f>
        <v/>
      </c>
      <c r="W100" s="64">
        <f>+SUM($D35:W35)</f>
        <v/>
      </c>
      <c r="X100" s="64">
        <f>+SUM($D35:X35)</f>
        <v/>
      </c>
      <c r="Y100" s="64">
        <f>+SUM($D35:Y35)</f>
        <v/>
      </c>
      <c r="Z100" s="64">
        <f>+SUM($D35:Z35)</f>
        <v/>
      </c>
      <c r="AA100" s="64">
        <f>+SUM($D35:AA35)</f>
        <v/>
      </c>
      <c r="AB100" s="64">
        <f>+SUM($D35:AB35)</f>
        <v/>
      </c>
      <c r="AC100" s="64">
        <f>+SUM($D35:AC35)</f>
        <v/>
      </c>
      <c r="AD100" s="64" t="n"/>
      <c r="AE100" s="64" t="n"/>
      <c r="AF100" s="64" t="n"/>
      <c r="AG100" s="64" t="n"/>
      <c r="AH100" s="64" t="n"/>
      <c r="AI100" s="64" t="n"/>
      <c r="AJ100" s="64" t="n"/>
      <c r="AK100" s="64" t="n"/>
    </row>
    <row r="101" hidden="1" outlineLevel="1">
      <c r="B101" t="inlineStr">
        <is>
          <t>FY23</t>
        </is>
      </c>
      <c r="Q101" s="64">
        <f>+SUM($D36:Q36)</f>
        <v/>
      </c>
      <c r="R101" s="64">
        <f>+SUM($D36:R36)</f>
        <v/>
      </c>
      <c r="S101" s="64">
        <f>+SUM($D36:S36)</f>
        <v/>
      </c>
      <c r="T101" s="64">
        <f>+SUM($D36:T36)</f>
        <v/>
      </c>
      <c r="U101" s="64">
        <f>+SUM($D36:U36)</f>
        <v/>
      </c>
      <c r="V101" s="64">
        <f>+SUM($D36:V36)</f>
        <v/>
      </c>
      <c r="W101" s="64">
        <f>+SUM($D36:W36)</f>
        <v/>
      </c>
      <c r="X101" s="64">
        <f>+SUM($D36:X36)</f>
        <v/>
      </c>
      <c r="Y101" s="64">
        <f>+SUM($D36:Y36)</f>
        <v/>
      </c>
      <c r="Z101" s="64">
        <f>+SUM($D36:Z36)</f>
        <v/>
      </c>
      <c r="AA101" s="64">
        <f>+SUM($D36:AA36)</f>
        <v/>
      </c>
      <c r="AB101" s="64">
        <f>+SUM($D36:AB36)</f>
        <v/>
      </c>
      <c r="AC101" s="64">
        <f>+SUM($D36:AC36)</f>
        <v/>
      </c>
      <c r="AD101" s="64" t="n"/>
      <c r="AE101" s="64" t="n"/>
      <c r="AF101" s="64" t="n"/>
      <c r="AG101" s="64" t="n"/>
      <c r="AH101" s="64" t="n"/>
      <c r="AI101" s="64" t="n"/>
      <c r="AJ101" s="64" t="n"/>
      <c r="AK101" s="64" t="n"/>
      <c r="AL101" s="64" t="n"/>
    </row>
    <row r="102" hidden="1" outlineLevel="1">
      <c r="B102" t="inlineStr">
        <is>
          <t>FY24e</t>
        </is>
      </c>
      <c r="R102" s="64">
        <f>+SUM($D37:R37)</f>
        <v/>
      </c>
      <c r="S102" s="64">
        <f>+SUM($D37:S37)</f>
        <v/>
      </c>
      <c r="T102" s="64">
        <f>+SUM($D37:T37)</f>
        <v/>
      </c>
      <c r="U102" s="64">
        <f>+SUM($D37:U37)</f>
        <v/>
      </c>
      <c r="V102" s="64">
        <f>+SUM($D37:V37)</f>
        <v/>
      </c>
      <c r="W102" s="64">
        <f>+SUM($D37:W37)</f>
        <v/>
      </c>
      <c r="X102" s="64">
        <f>+SUM($D37:X37)</f>
        <v/>
      </c>
      <c r="Y102" s="64">
        <f>+SUM($D37:Y37)</f>
        <v/>
      </c>
      <c r="Z102" s="64">
        <f>+SUM($D37:Z37)</f>
        <v/>
      </c>
      <c r="AA102" s="64">
        <f>+SUM($D37:AA37)</f>
        <v/>
      </c>
      <c r="AB102" s="64">
        <f>+SUM($D37:AB37)</f>
        <v/>
      </c>
      <c r="AC102" s="64">
        <f>+SUM($D37:AC37)</f>
        <v/>
      </c>
      <c r="AD102" s="64" t="n"/>
      <c r="AE102" s="64" t="n"/>
      <c r="AF102" s="64" t="n"/>
      <c r="AG102" s="64" t="n"/>
      <c r="AH102" s="64" t="n"/>
      <c r="AI102" s="64" t="n"/>
      <c r="AJ102" s="64" t="n"/>
      <c r="AK102" s="64" t="n"/>
      <c r="AL102" s="64" t="n"/>
      <c r="AM102" s="64" t="n"/>
    </row>
    <row r="103" hidden="1" outlineLevel="1">
      <c r="B103" t="inlineStr">
        <is>
          <t>FY25e</t>
        </is>
      </c>
      <c r="S103" s="64">
        <f>+SUM($D38:S38)</f>
        <v/>
      </c>
      <c r="T103" s="64">
        <f>+SUM($D38:T38)</f>
        <v/>
      </c>
      <c r="U103" s="64">
        <f>+SUM($D38:U38)</f>
        <v/>
      </c>
      <c r="V103" s="64">
        <f>+SUM($D38:V38)</f>
        <v/>
      </c>
      <c r="W103" s="64">
        <f>+SUM($D38:W38)</f>
        <v/>
      </c>
      <c r="X103" s="64">
        <f>+SUM($D38:X38)</f>
        <v/>
      </c>
      <c r="Y103" s="64">
        <f>+SUM($D38:Y38)</f>
        <v/>
      </c>
      <c r="Z103" s="64">
        <f>+SUM($D38:Z38)</f>
        <v/>
      </c>
      <c r="AA103" s="64">
        <f>+SUM($D38:AA38)</f>
        <v/>
      </c>
      <c r="AB103" s="64">
        <f>+SUM($D38:AB38)</f>
        <v/>
      </c>
      <c r="AC103" s="64">
        <f>+SUM($D38:AC38)</f>
        <v/>
      </c>
      <c r="AD103" s="64" t="n"/>
      <c r="AE103" s="64" t="n"/>
      <c r="AF103" s="64" t="n"/>
      <c r="AG103" s="64" t="n"/>
      <c r="AH103" s="64" t="n"/>
      <c r="AI103" s="64" t="n"/>
      <c r="AJ103" s="64" t="n"/>
      <c r="AK103" s="64" t="n"/>
      <c r="AL103" s="64" t="n"/>
      <c r="AM103" s="64" t="n"/>
      <c r="AN103" s="64" t="n"/>
    </row>
    <row r="104" hidden="1" outlineLevel="1">
      <c r="B104" t="inlineStr">
        <is>
          <t>FY26e</t>
        </is>
      </c>
      <c r="S104" s="64" t="n"/>
      <c r="T104" s="64">
        <f>+SUM($D39:T39)</f>
        <v/>
      </c>
      <c r="U104" s="64">
        <f>+SUM($D39:U39)</f>
        <v/>
      </c>
      <c r="V104" s="64">
        <f>+SUM($D39:V39)</f>
        <v/>
      </c>
      <c r="W104" s="64">
        <f>+SUM($D39:W39)</f>
        <v/>
      </c>
      <c r="X104" s="64">
        <f>+SUM($D39:X39)</f>
        <v/>
      </c>
      <c r="Y104" s="64">
        <f>+SUM($D39:Y39)</f>
        <v/>
      </c>
      <c r="Z104" s="64">
        <f>+SUM($D39:Z39)</f>
        <v/>
      </c>
      <c r="AA104" s="64">
        <f>+SUM($D39:AA39)</f>
        <v/>
      </c>
      <c r="AB104" s="64">
        <f>+SUM($D39:AB39)</f>
        <v/>
      </c>
      <c r="AC104" s="64">
        <f>+SUM($D39:AC39)</f>
        <v/>
      </c>
      <c r="AD104" s="64" t="n"/>
      <c r="AE104" s="64" t="n"/>
      <c r="AF104" s="64" t="n"/>
      <c r="AG104" s="64" t="n"/>
      <c r="AH104" s="64" t="n"/>
      <c r="AI104" s="64" t="n"/>
      <c r="AJ104" s="64" t="n"/>
      <c r="AK104" s="64" t="n"/>
      <c r="AL104" s="64" t="n"/>
      <c r="AM104" s="64" t="n"/>
      <c r="AN104" s="64" t="n"/>
    </row>
    <row r="105" hidden="1" outlineLevel="1">
      <c r="B105" t="inlineStr">
        <is>
          <t>FY27e</t>
        </is>
      </c>
      <c r="S105" s="64" t="n"/>
      <c r="T105" s="64" t="n"/>
      <c r="U105" s="64">
        <f>+SUM($D40:U40)</f>
        <v/>
      </c>
      <c r="V105" s="64">
        <f>+SUM($D40:V40)</f>
        <v/>
      </c>
      <c r="W105" s="64">
        <f>+SUM($D40:W40)</f>
        <v/>
      </c>
      <c r="X105" s="64">
        <f>+SUM($D40:X40)</f>
        <v/>
      </c>
      <c r="Y105" s="64">
        <f>+SUM($D40:Y40)</f>
        <v/>
      </c>
      <c r="Z105" s="64">
        <f>+SUM($D40:Z40)</f>
        <v/>
      </c>
      <c r="AA105" s="64">
        <f>+SUM($D40:AA40)</f>
        <v/>
      </c>
      <c r="AB105" s="64">
        <f>+SUM($D40:AB40)</f>
        <v/>
      </c>
      <c r="AC105" s="64">
        <f>+SUM($D40:AC40)</f>
        <v/>
      </c>
      <c r="AD105" s="64" t="n"/>
      <c r="AE105" s="64" t="n"/>
      <c r="AF105" s="64" t="n"/>
      <c r="AG105" s="64" t="n"/>
      <c r="AH105" s="64" t="n"/>
      <c r="AI105" s="64" t="n"/>
      <c r="AJ105" s="64" t="n"/>
      <c r="AK105" s="64" t="n"/>
      <c r="AL105" s="64" t="n"/>
      <c r="AM105" s="64" t="n"/>
      <c r="AN105" s="64" t="n"/>
    </row>
    <row r="106" hidden="1" outlineLevel="1">
      <c r="B106" t="inlineStr">
        <is>
          <t>FY28e</t>
        </is>
      </c>
      <c r="S106" s="64" t="n"/>
      <c r="T106" s="64" t="n"/>
      <c r="U106" s="64" t="n"/>
      <c r="V106" s="64">
        <f>+SUM($D41:V41)</f>
        <v/>
      </c>
      <c r="W106" s="64">
        <f>+SUM($D41:W41)</f>
        <v/>
      </c>
      <c r="X106" s="64">
        <f>+SUM($D41:X41)</f>
        <v/>
      </c>
      <c r="Y106" s="64">
        <f>+SUM($D41:Y41)</f>
        <v/>
      </c>
      <c r="Z106" s="64">
        <f>+SUM($D41:Z41)</f>
        <v/>
      </c>
      <c r="AA106" s="64">
        <f>+SUM($D41:AA41)</f>
        <v/>
      </c>
      <c r="AB106" s="64">
        <f>+SUM($D41:AB41)</f>
        <v/>
      </c>
      <c r="AC106" s="64">
        <f>+SUM($D41:AC41)</f>
        <v/>
      </c>
      <c r="AD106" s="64" t="n"/>
      <c r="AE106" s="64" t="n"/>
      <c r="AF106" s="64" t="n"/>
      <c r="AG106" s="64" t="n"/>
      <c r="AH106" s="64" t="n"/>
      <c r="AI106" s="64" t="n"/>
      <c r="AJ106" s="64" t="n"/>
      <c r="AK106" s="64" t="n"/>
      <c r="AL106" s="64" t="n"/>
      <c r="AM106" s="64" t="n"/>
      <c r="AN106" s="64" t="n"/>
    </row>
    <row r="107" hidden="1" outlineLevel="1">
      <c r="B107" t="inlineStr">
        <is>
          <t>FY29e</t>
        </is>
      </c>
      <c r="S107" s="64" t="n"/>
      <c r="T107" s="64" t="n"/>
      <c r="U107" s="64" t="n"/>
      <c r="V107" s="64" t="n"/>
      <c r="W107" s="64">
        <f>+SUM($D42:W42)</f>
        <v/>
      </c>
      <c r="X107" s="64">
        <f>+SUM($D42:X42)</f>
        <v/>
      </c>
      <c r="Y107" s="64">
        <f>+SUM($D42:Y42)</f>
        <v/>
      </c>
      <c r="Z107" s="64">
        <f>+SUM($D42:Z42)</f>
        <v/>
      </c>
      <c r="AA107" s="64">
        <f>+SUM($D42:AA42)</f>
        <v/>
      </c>
      <c r="AB107" s="64">
        <f>+SUM($D42:AB42)</f>
        <v/>
      </c>
      <c r="AC107" s="64">
        <f>+SUM($D42:AC42)</f>
        <v/>
      </c>
      <c r="AD107" s="64" t="n"/>
      <c r="AE107" s="64" t="n"/>
      <c r="AF107" s="64" t="n"/>
      <c r="AG107" s="64" t="n"/>
      <c r="AH107" s="64" t="n"/>
      <c r="AI107" s="64" t="n"/>
      <c r="AJ107" s="64" t="n"/>
      <c r="AK107" s="64" t="n"/>
      <c r="AL107" s="64" t="n"/>
      <c r="AM107" s="64" t="n"/>
      <c r="AN107" s="64" t="n"/>
    </row>
    <row r="108" hidden="1" outlineLevel="1">
      <c r="B108" t="inlineStr">
        <is>
          <t>FY30e</t>
        </is>
      </c>
      <c r="S108" s="64" t="n"/>
      <c r="T108" s="64" t="n"/>
      <c r="U108" s="64" t="n"/>
      <c r="V108" s="64" t="n"/>
      <c r="W108" s="64" t="n"/>
      <c r="X108" s="64">
        <f>+SUM($D43:X43)</f>
        <v/>
      </c>
      <c r="Y108" s="64">
        <f>+SUM($D43:Y43)</f>
        <v/>
      </c>
      <c r="Z108" s="64">
        <f>+SUM($D43:Z43)</f>
        <v/>
      </c>
      <c r="AA108" s="64">
        <f>+SUM($D43:AA43)</f>
        <v/>
      </c>
      <c r="AB108" s="64">
        <f>+SUM($D43:AB43)</f>
        <v/>
      </c>
      <c r="AC108" s="64">
        <f>+SUM($D43:AC43)</f>
        <v/>
      </c>
      <c r="AD108" s="64" t="n"/>
      <c r="AE108" s="64" t="n"/>
      <c r="AF108" s="64" t="n"/>
      <c r="AG108" s="64" t="n"/>
      <c r="AH108" s="64" t="n"/>
      <c r="AI108" s="64" t="n"/>
      <c r="AJ108" s="64" t="n"/>
      <c r="AK108" s="64" t="n"/>
      <c r="AL108" s="64" t="n"/>
      <c r="AM108" s="64" t="n"/>
      <c r="AN108" s="64" t="n"/>
    </row>
    <row r="109" hidden="1" outlineLevel="1">
      <c r="B109" t="inlineStr">
        <is>
          <t>FY31e</t>
        </is>
      </c>
      <c r="S109" s="64" t="n"/>
      <c r="T109" s="64" t="n"/>
      <c r="U109" s="64" t="n"/>
      <c r="V109" s="64" t="n"/>
      <c r="W109" s="64" t="n"/>
      <c r="X109" s="64" t="n"/>
      <c r="Y109" s="64">
        <f>+SUM($D44:Y44)</f>
        <v/>
      </c>
      <c r="Z109" s="64">
        <f>+SUM($D44:Z44)</f>
        <v/>
      </c>
      <c r="AA109" s="64">
        <f>+SUM($D44:AA44)</f>
        <v/>
      </c>
      <c r="AB109" s="64">
        <f>+SUM($D44:AB44)</f>
        <v/>
      </c>
      <c r="AC109" s="64">
        <f>+SUM($D44:AC44)</f>
        <v/>
      </c>
      <c r="AD109" s="64" t="n"/>
      <c r="AE109" s="64" t="n"/>
      <c r="AF109" s="64" t="n"/>
      <c r="AG109" s="64" t="n"/>
      <c r="AH109" s="64" t="n"/>
      <c r="AI109" s="64" t="n"/>
      <c r="AJ109" s="64" t="n"/>
      <c r="AK109" s="64" t="n"/>
      <c r="AL109" s="64" t="n"/>
      <c r="AM109" s="64" t="n"/>
      <c r="AN109" s="64" t="n"/>
    </row>
    <row r="110" hidden="1" outlineLevel="1">
      <c r="B110" t="inlineStr">
        <is>
          <t>FY32e</t>
        </is>
      </c>
      <c r="S110" s="64" t="n"/>
      <c r="T110" s="64" t="n"/>
      <c r="U110" s="64" t="n"/>
      <c r="V110" s="64" t="n"/>
      <c r="W110" s="64" t="n"/>
      <c r="X110" s="64" t="n"/>
      <c r="Y110" s="64" t="n"/>
      <c r="Z110" s="64">
        <f>+SUM($D45:Z45)</f>
        <v/>
      </c>
      <c r="AA110" s="64">
        <f>+SUM($D45:AA45)</f>
        <v/>
      </c>
      <c r="AB110" s="64">
        <f>+SUM($D45:AB45)</f>
        <v/>
      </c>
      <c r="AC110" s="64">
        <f>+SUM($D45:AC45)</f>
        <v/>
      </c>
      <c r="AD110" s="64" t="n"/>
      <c r="AE110" s="64" t="n"/>
      <c r="AF110" s="64" t="n"/>
      <c r="AG110" s="64" t="n"/>
      <c r="AH110" s="64" t="n"/>
      <c r="AI110" s="64" t="n"/>
      <c r="AJ110" s="64" t="n"/>
      <c r="AK110" s="64" t="n"/>
      <c r="AL110" s="64" t="n"/>
      <c r="AM110" s="64" t="n"/>
      <c r="AN110" s="64" t="n"/>
    </row>
    <row r="111" hidden="1" outlineLevel="1">
      <c r="B111" t="inlineStr">
        <is>
          <t>FY33e</t>
        </is>
      </c>
      <c r="S111" s="64" t="n"/>
      <c r="T111" s="64" t="n"/>
      <c r="U111" s="64" t="n"/>
      <c r="V111" s="64" t="n"/>
      <c r="W111" s="64" t="n"/>
      <c r="X111" s="64" t="n"/>
      <c r="Y111" s="64" t="n"/>
      <c r="Z111" s="64" t="n"/>
      <c r="AA111" s="64">
        <f>+SUM($D46:AA46)</f>
        <v/>
      </c>
      <c r="AB111" s="64">
        <f>+SUM($D46:AB46)</f>
        <v/>
      </c>
      <c r="AC111" s="64">
        <f>+SUM($D46:AC46)</f>
        <v/>
      </c>
      <c r="AD111" s="64" t="n"/>
      <c r="AE111" s="64" t="n"/>
      <c r="AF111" s="64" t="n"/>
      <c r="AG111" s="64" t="n"/>
      <c r="AH111" s="64" t="n"/>
      <c r="AI111" s="64" t="n"/>
      <c r="AJ111" s="64" t="n"/>
      <c r="AK111" s="64" t="n"/>
      <c r="AL111" s="64" t="n"/>
      <c r="AM111" s="64" t="n"/>
      <c r="AN111" s="64" t="n"/>
    </row>
    <row r="112" hidden="1" outlineLevel="1">
      <c r="B112" t="inlineStr">
        <is>
          <t>FY34e</t>
        </is>
      </c>
      <c r="S112" s="64" t="n"/>
      <c r="T112" s="64" t="n"/>
      <c r="U112" s="64" t="n"/>
      <c r="V112" s="64" t="n"/>
      <c r="W112" s="64" t="n"/>
      <c r="X112" s="64" t="n"/>
      <c r="Y112" s="64" t="n"/>
      <c r="Z112" s="64" t="n"/>
      <c r="AA112" s="64" t="n"/>
      <c r="AB112" s="64">
        <f>+SUM($D47:AB47)</f>
        <v/>
      </c>
      <c r="AC112" s="64">
        <f>+SUM($D47:AC47)</f>
        <v/>
      </c>
      <c r="AD112" s="64" t="n"/>
      <c r="AE112" s="64" t="n"/>
      <c r="AF112" s="64" t="n"/>
      <c r="AG112" s="64" t="n"/>
      <c r="AH112" s="64" t="n"/>
      <c r="AI112" s="64" t="n"/>
      <c r="AJ112" s="64" t="n"/>
      <c r="AK112" s="64" t="n"/>
      <c r="AL112" s="64" t="n"/>
      <c r="AM112" s="64" t="n"/>
      <c r="AN112" s="64" t="n"/>
    </row>
    <row r="113" hidden="1" outlineLevel="1">
      <c r="B113" t="inlineStr">
        <is>
          <t>FY35e</t>
        </is>
      </c>
      <c r="S113" s="64" t="n"/>
      <c r="T113" s="64" t="n"/>
      <c r="U113" s="64" t="n"/>
      <c r="V113" s="64" t="n"/>
      <c r="W113" s="64" t="n"/>
      <c r="X113" s="64" t="n"/>
      <c r="Y113" s="64" t="n"/>
      <c r="Z113" s="64" t="n"/>
      <c r="AA113" s="64" t="n"/>
      <c r="AB113" s="64" t="n"/>
      <c r="AC113" s="64">
        <f>+SUM($D48:AC48)</f>
        <v/>
      </c>
      <c r="AD113" s="64" t="n"/>
      <c r="AE113" s="64" t="n"/>
      <c r="AF113" s="64" t="n"/>
      <c r="AG113" s="64" t="n"/>
      <c r="AH113" s="64" t="n"/>
      <c r="AI113" s="64" t="n"/>
      <c r="AJ113" s="64" t="n"/>
      <c r="AK113" s="64" t="n"/>
      <c r="AL113" s="64" t="n"/>
      <c r="AM113" s="64" t="n"/>
      <c r="AN113" s="64" t="n"/>
    </row>
    <row r="114" hidden="1" outlineLevel="1"/>
    <row r="115" hidden="1" outlineLevel="1">
      <c r="B115" s="54" t="inlineStr">
        <is>
          <t>Net Assets, EOP</t>
        </is>
      </c>
    </row>
    <row r="116" hidden="1" outlineLevel="1">
      <c r="B116" t="inlineStr">
        <is>
          <t>FY11</t>
        </is>
      </c>
      <c r="E116" s="64">
        <f>+E62-E89</f>
        <v/>
      </c>
      <c r="F116" s="64">
        <f>+F62-F89</f>
        <v/>
      </c>
      <c r="G116" s="64">
        <f>+G62-G89</f>
        <v/>
      </c>
      <c r="H116" s="64">
        <f>+H62-H89</f>
        <v/>
      </c>
      <c r="I116" s="64">
        <f>+I62-I89</f>
        <v/>
      </c>
      <c r="J116" s="64">
        <f>+J62-J89</f>
        <v/>
      </c>
      <c r="K116" s="64">
        <f>+K62-K89</f>
        <v/>
      </c>
      <c r="L116" s="64">
        <f>+L62-L89</f>
        <v/>
      </c>
      <c r="M116" s="64">
        <f>+M62-M89</f>
        <v/>
      </c>
      <c r="N116" s="64">
        <f>+N62-N89</f>
        <v/>
      </c>
      <c r="O116" s="64">
        <f>+O62-O89</f>
        <v/>
      </c>
      <c r="P116" s="64">
        <f>+P62-P89</f>
        <v/>
      </c>
      <c r="Q116" s="64">
        <f>+Q62-Q89</f>
        <v/>
      </c>
      <c r="R116" s="64">
        <f>+R62-R89</f>
        <v/>
      </c>
      <c r="S116" s="64">
        <f>+S62-S89</f>
        <v/>
      </c>
      <c r="T116" s="64">
        <f>+T62-T89</f>
        <v/>
      </c>
      <c r="U116" s="64">
        <f>+U62-U89</f>
        <v/>
      </c>
      <c r="V116" s="64">
        <f>+V62-V89</f>
        <v/>
      </c>
      <c r="W116" s="64">
        <f>+W62-W89</f>
        <v/>
      </c>
      <c r="X116" s="64">
        <f>+X62-X89</f>
        <v/>
      </c>
      <c r="Y116" s="64">
        <f>+Y62-Y89</f>
        <v/>
      </c>
      <c r="Z116" s="64">
        <f>+Z62-Z89</f>
        <v/>
      </c>
      <c r="AA116" s="64">
        <f>+AA62-AA89</f>
        <v/>
      </c>
      <c r="AB116" s="64">
        <f>+AB62-AB89</f>
        <v/>
      </c>
      <c r="AC116" s="64">
        <f>+AC62-AC89</f>
        <v/>
      </c>
    </row>
    <row r="117" hidden="1" outlineLevel="1">
      <c r="B117" t="inlineStr">
        <is>
          <t>FY12</t>
        </is>
      </c>
      <c r="F117" s="64">
        <f>+F63-F90</f>
        <v/>
      </c>
      <c r="G117" s="64">
        <f>+G63-G90</f>
        <v/>
      </c>
      <c r="H117" s="64">
        <f>+H63-H90</f>
        <v/>
      </c>
      <c r="I117" s="64">
        <f>+I63-I90</f>
        <v/>
      </c>
      <c r="J117" s="64">
        <f>+J63-J90</f>
        <v/>
      </c>
      <c r="K117" s="64">
        <f>+K63-K90</f>
        <v/>
      </c>
      <c r="L117" s="64">
        <f>+L63-L90</f>
        <v/>
      </c>
      <c r="M117" s="64">
        <f>+M63-M90</f>
        <v/>
      </c>
      <c r="N117" s="64">
        <f>+N63-N90</f>
        <v/>
      </c>
      <c r="O117" s="64">
        <f>+O63-O90</f>
        <v/>
      </c>
      <c r="P117" s="64">
        <f>+P63-P90</f>
        <v/>
      </c>
      <c r="Q117" s="64">
        <f>+Q63-Q90</f>
        <v/>
      </c>
      <c r="R117" s="64">
        <f>+R63-R90</f>
        <v/>
      </c>
      <c r="S117" s="64">
        <f>+S63-S90</f>
        <v/>
      </c>
      <c r="T117" s="64">
        <f>+T63-T90</f>
        <v/>
      </c>
      <c r="U117" s="64">
        <f>+U63-U90</f>
        <v/>
      </c>
      <c r="V117" s="64">
        <f>+V63-V90</f>
        <v/>
      </c>
      <c r="W117" s="64">
        <f>+W63-W90</f>
        <v/>
      </c>
      <c r="X117" s="64">
        <f>+X63-X90</f>
        <v/>
      </c>
      <c r="Y117" s="64">
        <f>+Y63-Y90</f>
        <v/>
      </c>
      <c r="Z117" s="64">
        <f>+Z63-Z90</f>
        <v/>
      </c>
      <c r="AA117" s="64">
        <f>+AA63-AA90</f>
        <v/>
      </c>
      <c r="AB117" s="64">
        <f>+AB63-AB90</f>
        <v/>
      </c>
      <c r="AC117" s="64">
        <f>+AC63-AC90</f>
        <v/>
      </c>
    </row>
    <row r="118" hidden="1" outlineLevel="1">
      <c r="B118" t="inlineStr">
        <is>
          <t>FY13</t>
        </is>
      </c>
      <c r="G118" s="64">
        <f>+G64-G91</f>
        <v/>
      </c>
      <c r="H118" s="64">
        <f>+H64-H91</f>
        <v/>
      </c>
      <c r="I118" s="64">
        <f>+I64-I91</f>
        <v/>
      </c>
      <c r="J118" s="64">
        <f>+J64-J91</f>
        <v/>
      </c>
      <c r="K118" s="64">
        <f>+K64-K91</f>
        <v/>
      </c>
      <c r="L118" s="64">
        <f>+L64-L91</f>
        <v/>
      </c>
      <c r="M118" s="64">
        <f>+M64-M91</f>
        <v/>
      </c>
      <c r="N118" s="64">
        <f>+N64-N91</f>
        <v/>
      </c>
      <c r="O118" s="64">
        <f>+O64-O91</f>
        <v/>
      </c>
      <c r="P118" s="64">
        <f>+P64-P91</f>
        <v/>
      </c>
      <c r="Q118" s="64">
        <f>+Q64-Q91</f>
        <v/>
      </c>
      <c r="R118" s="64">
        <f>+R64-R91</f>
        <v/>
      </c>
      <c r="S118" s="64">
        <f>+S64-S91</f>
        <v/>
      </c>
      <c r="T118" s="64">
        <f>+T64-T91</f>
        <v/>
      </c>
      <c r="U118" s="64">
        <f>+U64-U91</f>
        <v/>
      </c>
      <c r="V118" s="64">
        <f>+V64-V91</f>
        <v/>
      </c>
      <c r="W118" s="64">
        <f>+W64-W91</f>
        <v/>
      </c>
      <c r="X118" s="64">
        <f>+X64-X91</f>
        <v/>
      </c>
      <c r="Y118" s="64">
        <f>+Y64-Y91</f>
        <v/>
      </c>
      <c r="Z118" s="64">
        <f>+Z64-Z91</f>
        <v/>
      </c>
      <c r="AA118" s="64">
        <f>+AA64-AA91</f>
        <v/>
      </c>
      <c r="AB118" s="64">
        <f>+AB64-AB91</f>
        <v/>
      </c>
      <c r="AC118" s="64">
        <f>+AC64-AC91</f>
        <v/>
      </c>
    </row>
    <row r="119" hidden="1" outlineLevel="1">
      <c r="B119" t="inlineStr">
        <is>
          <t>FY14</t>
        </is>
      </c>
      <c r="H119" s="64">
        <f>+H65-H92</f>
        <v/>
      </c>
      <c r="I119" s="64">
        <f>+I65-I92</f>
        <v/>
      </c>
      <c r="J119" s="64">
        <f>+J65-J92</f>
        <v/>
      </c>
      <c r="K119" s="64">
        <f>+K65-K92</f>
        <v/>
      </c>
      <c r="L119" s="64">
        <f>+L65-L92</f>
        <v/>
      </c>
      <c r="M119" s="64">
        <f>+M65-M92</f>
        <v/>
      </c>
      <c r="N119" s="64">
        <f>+N65-N92</f>
        <v/>
      </c>
      <c r="O119" s="64">
        <f>+O65-O92</f>
        <v/>
      </c>
      <c r="P119" s="64">
        <f>+P65-P92</f>
        <v/>
      </c>
      <c r="Q119" s="64">
        <f>+Q65-Q92</f>
        <v/>
      </c>
      <c r="R119" s="64">
        <f>+R65-R92</f>
        <v/>
      </c>
      <c r="S119" s="64">
        <f>+S65-S92</f>
        <v/>
      </c>
      <c r="T119" s="64">
        <f>+T65-T92</f>
        <v/>
      </c>
      <c r="U119" s="64">
        <f>+U65-U92</f>
        <v/>
      </c>
      <c r="V119" s="64">
        <f>+V65-V92</f>
        <v/>
      </c>
      <c r="W119" s="64">
        <f>+W65-W92</f>
        <v/>
      </c>
      <c r="X119" s="64">
        <f>+X65-X92</f>
        <v/>
      </c>
      <c r="Y119" s="64">
        <f>+Y65-Y92</f>
        <v/>
      </c>
      <c r="Z119" s="64">
        <f>+Z65-Z92</f>
        <v/>
      </c>
      <c r="AA119" s="64">
        <f>+AA65-AA92</f>
        <v/>
      </c>
      <c r="AB119" s="64">
        <f>+AB65-AB92</f>
        <v/>
      </c>
      <c r="AC119" s="64">
        <f>+AC65-AC92</f>
        <v/>
      </c>
    </row>
    <row r="120" hidden="1" outlineLevel="1">
      <c r="B120" t="inlineStr">
        <is>
          <t>FY15</t>
        </is>
      </c>
      <c r="I120" s="64">
        <f>+I66-I93</f>
        <v/>
      </c>
      <c r="J120" s="64">
        <f>+J66-J93</f>
        <v/>
      </c>
      <c r="K120" s="64">
        <f>+K66-K93</f>
        <v/>
      </c>
      <c r="L120" s="64">
        <f>+L66-L93</f>
        <v/>
      </c>
      <c r="M120" s="64">
        <f>+M66-M93</f>
        <v/>
      </c>
      <c r="N120" s="64">
        <f>+N66-N93</f>
        <v/>
      </c>
      <c r="O120" s="64">
        <f>+O66-O93</f>
        <v/>
      </c>
      <c r="P120" s="64">
        <f>+P66-P93</f>
        <v/>
      </c>
      <c r="Q120" s="64">
        <f>+Q66-Q93</f>
        <v/>
      </c>
      <c r="R120" s="64">
        <f>+R66-R93</f>
        <v/>
      </c>
      <c r="S120" s="64">
        <f>+S66-S93</f>
        <v/>
      </c>
      <c r="T120" s="64">
        <f>+T66-T93</f>
        <v/>
      </c>
      <c r="U120" s="64">
        <f>+U66-U93</f>
        <v/>
      </c>
      <c r="V120" s="64">
        <f>+V66-V93</f>
        <v/>
      </c>
      <c r="W120" s="64">
        <f>+W66-W93</f>
        <v/>
      </c>
      <c r="X120" s="64">
        <f>+X66-X93</f>
        <v/>
      </c>
      <c r="Y120" s="64">
        <f>+Y66-Y93</f>
        <v/>
      </c>
      <c r="Z120" s="64">
        <f>+Z66-Z93</f>
        <v/>
      </c>
      <c r="AA120" s="64">
        <f>+AA66-AA93</f>
        <v/>
      </c>
      <c r="AB120" s="64">
        <f>+AB66-AB93</f>
        <v/>
      </c>
      <c r="AC120" s="64">
        <f>+AC66-AC93</f>
        <v/>
      </c>
      <c r="AD120" s="64" t="n"/>
    </row>
    <row r="121" hidden="1" outlineLevel="1">
      <c r="B121" t="inlineStr">
        <is>
          <t>FY16</t>
        </is>
      </c>
      <c r="J121" s="64">
        <f>+J67-J94</f>
        <v/>
      </c>
      <c r="K121" s="64">
        <f>+K67-K94</f>
        <v/>
      </c>
      <c r="L121" s="64">
        <f>+L67-L94</f>
        <v/>
      </c>
      <c r="M121" s="64">
        <f>+M67-M94</f>
        <v/>
      </c>
      <c r="N121" s="64">
        <f>+N67-N94</f>
        <v/>
      </c>
      <c r="O121" s="64">
        <f>+O67-O94</f>
        <v/>
      </c>
      <c r="P121" s="64">
        <f>+P67-P94</f>
        <v/>
      </c>
      <c r="Q121" s="64">
        <f>+Q67-Q94</f>
        <v/>
      </c>
      <c r="R121" s="64">
        <f>+R67-R94</f>
        <v/>
      </c>
      <c r="S121" s="64">
        <f>+S67-S94</f>
        <v/>
      </c>
      <c r="T121" s="64">
        <f>+T67-T94</f>
        <v/>
      </c>
      <c r="U121" s="64">
        <f>+U67-U94</f>
        <v/>
      </c>
      <c r="V121" s="64">
        <f>+V67-V94</f>
        <v/>
      </c>
      <c r="W121" s="64">
        <f>+W67-W94</f>
        <v/>
      </c>
      <c r="X121" s="64">
        <f>+X67-X94</f>
        <v/>
      </c>
      <c r="Y121" s="64">
        <f>+Y67-Y94</f>
        <v/>
      </c>
      <c r="Z121" s="64">
        <f>+Z67-Z94</f>
        <v/>
      </c>
      <c r="AA121" s="64">
        <f>+AA67-AA94</f>
        <v/>
      </c>
      <c r="AB121" s="64">
        <f>+AB67-AB94</f>
        <v/>
      </c>
      <c r="AC121" s="64">
        <f>+AC67-AC94</f>
        <v/>
      </c>
      <c r="AD121" s="64" t="n"/>
      <c r="AE121" s="64" t="n"/>
    </row>
    <row r="122" hidden="1" outlineLevel="1">
      <c r="B122" t="inlineStr">
        <is>
          <t>FY17</t>
        </is>
      </c>
      <c r="K122" s="64">
        <f>+K68-K95</f>
        <v/>
      </c>
      <c r="L122" s="64">
        <f>+L68-L95</f>
        <v/>
      </c>
      <c r="M122" s="64">
        <f>+M68-M95</f>
        <v/>
      </c>
      <c r="N122" s="64">
        <f>+N68-N95</f>
        <v/>
      </c>
      <c r="O122" s="64">
        <f>+O68-O95</f>
        <v/>
      </c>
      <c r="P122" s="64">
        <f>+P68-P95</f>
        <v/>
      </c>
      <c r="Q122" s="64">
        <f>+Q68-Q95</f>
        <v/>
      </c>
      <c r="R122" s="64">
        <f>+R68-R95</f>
        <v/>
      </c>
      <c r="S122" s="64">
        <f>+S68-S95</f>
        <v/>
      </c>
      <c r="T122" s="64">
        <f>+T68-T95</f>
        <v/>
      </c>
      <c r="U122" s="64">
        <f>+U68-U95</f>
        <v/>
      </c>
      <c r="V122" s="64">
        <f>+V68-V95</f>
        <v/>
      </c>
      <c r="W122" s="64">
        <f>+W68-W95</f>
        <v/>
      </c>
      <c r="X122" s="64">
        <f>+X68-X95</f>
        <v/>
      </c>
      <c r="Y122" s="64">
        <f>+Y68-Y95</f>
        <v/>
      </c>
      <c r="Z122" s="64">
        <f>+Z68-Z95</f>
        <v/>
      </c>
      <c r="AA122" s="64">
        <f>+AA68-AA95</f>
        <v/>
      </c>
      <c r="AB122" s="64">
        <f>+AB68-AB95</f>
        <v/>
      </c>
      <c r="AC122" s="64">
        <f>+AC68-AC95</f>
        <v/>
      </c>
      <c r="AD122" s="64" t="n"/>
      <c r="AE122" s="64" t="n"/>
      <c r="AF122" s="64" t="n"/>
    </row>
    <row r="123" hidden="1" outlineLevel="1">
      <c r="B123" t="inlineStr">
        <is>
          <t>FY18</t>
        </is>
      </c>
      <c r="L123" s="64">
        <f>+L69-L96</f>
        <v/>
      </c>
      <c r="M123" s="64">
        <f>+M69-M96</f>
        <v/>
      </c>
      <c r="N123" s="64">
        <f>+N69-N96</f>
        <v/>
      </c>
      <c r="O123" s="64">
        <f>+O69-O96</f>
        <v/>
      </c>
      <c r="P123" s="64">
        <f>+P69-P96</f>
        <v/>
      </c>
      <c r="Q123" s="64">
        <f>+Q69-Q96</f>
        <v/>
      </c>
      <c r="R123" s="64">
        <f>+R69-R96</f>
        <v/>
      </c>
      <c r="S123" s="64">
        <f>+S69-S96</f>
        <v/>
      </c>
      <c r="T123" s="64">
        <f>+T69-T96</f>
        <v/>
      </c>
      <c r="U123" s="64">
        <f>+U69-U96</f>
        <v/>
      </c>
      <c r="V123" s="64">
        <f>+V69-V96</f>
        <v/>
      </c>
      <c r="W123" s="64">
        <f>+W69-W96</f>
        <v/>
      </c>
      <c r="X123" s="64">
        <f>+X69-X96</f>
        <v/>
      </c>
      <c r="Y123" s="64">
        <f>+Y69-Y96</f>
        <v/>
      </c>
      <c r="Z123" s="64">
        <f>+Z69-Z96</f>
        <v/>
      </c>
      <c r="AA123" s="64">
        <f>+AA69-AA96</f>
        <v/>
      </c>
      <c r="AB123" s="64">
        <f>+AB69-AB96</f>
        <v/>
      </c>
      <c r="AC123" s="64">
        <f>+AC69-AC96</f>
        <v/>
      </c>
      <c r="AD123" s="64" t="n"/>
      <c r="AE123" s="64" t="n"/>
      <c r="AF123" s="64" t="n"/>
      <c r="AG123" s="64" t="n"/>
    </row>
    <row r="124" hidden="1" outlineLevel="1">
      <c r="B124" t="inlineStr">
        <is>
          <t>FY19</t>
        </is>
      </c>
      <c r="M124" s="64">
        <f>+M70-M97</f>
        <v/>
      </c>
      <c r="N124" s="64">
        <f>+N70-N97</f>
        <v/>
      </c>
      <c r="O124" s="64">
        <f>+O70-O97</f>
        <v/>
      </c>
      <c r="P124" s="64">
        <f>+P70-P97</f>
        <v/>
      </c>
      <c r="Q124" s="64">
        <f>+Q70-Q97</f>
        <v/>
      </c>
      <c r="R124" s="64">
        <f>+R70-R97</f>
        <v/>
      </c>
      <c r="S124" s="64">
        <f>+S70-S97</f>
        <v/>
      </c>
      <c r="T124" s="64">
        <f>+T70-T97</f>
        <v/>
      </c>
      <c r="U124" s="64">
        <f>+U70-U97</f>
        <v/>
      </c>
      <c r="V124" s="64">
        <f>+V70-V97</f>
        <v/>
      </c>
      <c r="W124" s="64">
        <f>+W70-W97</f>
        <v/>
      </c>
      <c r="X124" s="64">
        <f>+X70-X97</f>
        <v/>
      </c>
      <c r="Y124" s="64">
        <f>+Y70-Y97</f>
        <v/>
      </c>
      <c r="Z124" s="64">
        <f>+Z70-Z97</f>
        <v/>
      </c>
      <c r="AA124" s="64">
        <f>+AA70-AA97</f>
        <v/>
      </c>
      <c r="AB124" s="64">
        <f>+AB70-AB97</f>
        <v/>
      </c>
      <c r="AC124" s="64">
        <f>+AC70-AC97</f>
        <v/>
      </c>
      <c r="AD124" s="64" t="n"/>
      <c r="AE124" s="64" t="n"/>
      <c r="AF124" s="64" t="n"/>
      <c r="AG124" s="64" t="n"/>
      <c r="AH124" s="64" t="n"/>
    </row>
    <row r="125" hidden="1" outlineLevel="1">
      <c r="B125" t="inlineStr">
        <is>
          <t>FY20</t>
        </is>
      </c>
      <c r="N125" s="64">
        <f>+N71-N98</f>
        <v/>
      </c>
      <c r="O125" s="64">
        <f>+O71-O98</f>
        <v/>
      </c>
      <c r="P125" s="64">
        <f>+P71-P98</f>
        <v/>
      </c>
      <c r="Q125" s="64">
        <f>+Q71-Q98</f>
        <v/>
      </c>
      <c r="R125" s="64">
        <f>+R71-R98</f>
        <v/>
      </c>
      <c r="S125" s="64">
        <f>+S71-S98</f>
        <v/>
      </c>
      <c r="T125" s="64">
        <f>+T71-T98</f>
        <v/>
      </c>
      <c r="U125" s="64">
        <f>+U71-U98</f>
        <v/>
      </c>
      <c r="V125" s="64">
        <f>+V71-V98</f>
        <v/>
      </c>
      <c r="W125" s="64">
        <f>+W71-W98</f>
        <v/>
      </c>
      <c r="X125" s="64">
        <f>+X71-X98</f>
        <v/>
      </c>
      <c r="Y125" s="64">
        <f>+Y71-Y98</f>
        <v/>
      </c>
      <c r="Z125" s="64">
        <f>+Z71-Z98</f>
        <v/>
      </c>
      <c r="AA125" s="64">
        <f>+AA71-AA98</f>
        <v/>
      </c>
      <c r="AB125" s="64">
        <f>+AB71-AB98</f>
        <v/>
      </c>
      <c r="AC125" s="64">
        <f>+AC71-AC98</f>
        <v/>
      </c>
      <c r="AD125" s="64" t="n"/>
      <c r="AE125" s="64" t="n"/>
      <c r="AF125" s="64" t="n"/>
      <c r="AG125" s="64" t="n"/>
      <c r="AH125" s="64" t="n"/>
      <c r="AI125" s="64" t="n"/>
    </row>
    <row r="126" hidden="1" outlineLevel="1">
      <c r="B126" t="inlineStr">
        <is>
          <t>FY21</t>
        </is>
      </c>
      <c r="O126" s="64">
        <f>+O72-O99</f>
        <v/>
      </c>
      <c r="P126" s="64">
        <f>+P72-P99</f>
        <v/>
      </c>
      <c r="Q126" s="64">
        <f>+Q72-Q99</f>
        <v/>
      </c>
      <c r="R126" s="64">
        <f>+R72-R99</f>
        <v/>
      </c>
      <c r="S126" s="64">
        <f>+S72-S99</f>
        <v/>
      </c>
      <c r="T126" s="64">
        <f>+T72-T99</f>
        <v/>
      </c>
      <c r="U126" s="64">
        <f>+U72-U99</f>
        <v/>
      </c>
      <c r="V126" s="64">
        <f>+V72-V99</f>
        <v/>
      </c>
      <c r="W126" s="64">
        <f>+W72-W99</f>
        <v/>
      </c>
      <c r="X126" s="64">
        <f>+X72-X99</f>
        <v/>
      </c>
      <c r="Y126" s="64">
        <f>+Y72-Y99</f>
        <v/>
      </c>
      <c r="Z126" s="64">
        <f>+Z72-Z99</f>
        <v/>
      </c>
      <c r="AA126" s="64">
        <f>+AA72-AA99</f>
        <v/>
      </c>
      <c r="AB126" s="64">
        <f>+AB72-AB99</f>
        <v/>
      </c>
      <c r="AC126" s="64">
        <f>+AC72-AC99</f>
        <v/>
      </c>
      <c r="AD126" s="64" t="n"/>
      <c r="AE126" s="64" t="n"/>
      <c r="AF126" s="64" t="n"/>
      <c r="AG126" s="64" t="n"/>
      <c r="AH126" s="64" t="n"/>
      <c r="AI126" s="64" t="n"/>
      <c r="AJ126" s="64" t="n"/>
    </row>
    <row r="127" hidden="1" outlineLevel="1">
      <c r="B127" t="inlineStr">
        <is>
          <t>FY22</t>
        </is>
      </c>
      <c r="P127" s="64">
        <f>+P73-P100</f>
        <v/>
      </c>
      <c r="Q127" s="64">
        <f>+Q73-Q100</f>
        <v/>
      </c>
      <c r="R127" s="64">
        <f>+R73-R100</f>
        <v/>
      </c>
      <c r="S127" s="64">
        <f>+S73-S100</f>
        <v/>
      </c>
      <c r="T127" s="64">
        <f>+T73-T100</f>
        <v/>
      </c>
      <c r="U127" s="64">
        <f>+U73-U100</f>
        <v/>
      </c>
      <c r="V127" s="64">
        <f>+V73-V100</f>
        <v/>
      </c>
      <c r="W127" s="64">
        <f>+W73-W100</f>
        <v/>
      </c>
      <c r="X127" s="64">
        <f>+X73-X100</f>
        <v/>
      </c>
      <c r="Y127" s="64">
        <f>+Y73-Y100</f>
        <v/>
      </c>
      <c r="Z127" s="64">
        <f>+Z73-Z100</f>
        <v/>
      </c>
      <c r="AA127" s="64">
        <f>+AA73-AA100</f>
        <v/>
      </c>
      <c r="AB127" s="64">
        <f>+AB73-AB100</f>
        <v/>
      </c>
      <c r="AC127" s="64">
        <f>+AC73-AC100</f>
        <v/>
      </c>
      <c r="AD127" s="64" t="n"/>
      <c r="AE127" s="64" t="n"/>
      <c r="AF127" s="64" t="n"/>
      <c r="AG127" s="64" t="n"/>
      <c r="AH127" s="64" t="n"/>
      <c r="AI127" s="64" t="n"/>
      <c r="AJ127" s="64" t="n"/>
      <c r="AK127" s="64" t="n"/>
    </row>
    <row r="128" hidden="1" outlineLevel="1">
      <c r="B128" t="inlineStr">
        <is>
          <t>FY23</t>
        </is>
      </c>
      <c r="Q128" s="64">
        <f>+Q74-Q101</f>
        <v/>
      </c>
      <c r="R128" s="64">
        <f>+R74-R101</f>
        <v/>
      </c>
      <c r="S128" s="64">
        <f>+S74-S101</f>
        <v/>
      </c>
      <c r="T128" s="64">
        <f>+T74-T101</f>
        <v/>
      </c>
      <c r="U128" s="64">
        <f>+U74-U101</f>
        <v/>
      </c>
      <c r="V128" s="64">
        <f>+V74-V101</f>
        <v/>
      </c>
      <c r="W128" s="64">
        <f>+W74-W101</f>
        <v/>
      </c>
      <c r="X128" s="64">
        <f>+X74-X101</f>
        <v/>
      </c>
      <c r="Y128" s="64">
        <f>+Y74-Y101</f>
        <v/>
      </c>
      <c r="Z128" s="64">
        <f>+Z74-Z101</f>
        <v/>
      </c>
      <c r="AA128" s="64">
        <f>+AA74-AA101</f>
        <v/>
      </c>
      <c r="AB128" s="64">
        <f>+AB74-AB101</f>
        <v/>
      </c>
      <c r="AC128" s="64">
        <f>+AC74-AC101</f>
        <v/>
      </c>
      <c r="AD128" s="64" t="n"/>
      <c r="AE128" s="64" t="n"/>
      <c r="AF128" s="64" t="n"/>
      <c r="AG128" s="64" t="n"/>
      <c r="AH128" s="64" t="n"/>
      <c r="AI128" s="64" t="n"/>
      <c r="AJ128" s="64" t="n"/>
      <c r="AK128" s="64" t="n"/>
      <c r="AL128" s="64" t="n"/>
    </row>
    <row r="129" hidden="1" outlineLevel="1">
      <c r="B129" t="inlineStr">
        <is>
          <t>FY24e</t>
        </is>
      </c>
      <c r="R129" s="64">
        <f>+R75-R102</f>
        <v/>
      </c>
      <c r="S129" s="64">
        <f>+S75-S102</f>
        <v/>
      </c>
      <c r="T129" s="64">
        <f>+T75-T102</f>
        <v/>
      </c>
      <c r="U129" s="64">
        <f>+U75-U102</f>
        <v/>
      </c>
      <c r="V129" s="64">
        <f>+V75-V102</f>
        <v/>
      </c>
      <c r="W129" s="64">
        <f>+W75-W102</f>
        <v/>
      </c>
      <c r="X129" s="64">
        <f>+X75-X102</f>
        <v/>
      </c>
      <c r="Y129" s="64">
        <f>+Y75-Y102</f>
        <v/>
      </c>
      <c r="Z129" s="64">
        <f>+Z75-Z102</f>
        <v/>
      </c>
      <c r="AA129" s="64">
        <f>+AA75-AA102</f>
        <v/>
      </c>
      <c r="AB129" s="64">
        <f>+AB75-AB102</f>
        <v/>
      </c>
      <c r="AC129" s="64">
        <f>+AC75-AC102</f>
        <v/>
      </c>
      <c r="AD129" s="64" t="n"/>
      <c r="AE129" s="64" t="n"/>
      <c r="AF129" s="64" t="n"/>
      <c r="AG129" s="64" t="n"/>
      <c r="AH129" s="64" t="n"/>
      <c r="AI129" s="64" t="n"/>
      <c r="AJ129" s="64" t="n"/>
      <c r="AK129" s="64" t="n"/>
      <c r="AL129" s="64" t="n"/>
      <c r="AM129" s="64" t="n"/>
    </row>
    <row r="130" hidden="1" outlineLevel="1">
      <c r="B130" t="inlineStr">
        <is>
          <t>FY25e</t>
        </is>
      </c>
      <c r="S130" s="64">
        <f>+S76-S103</f>
        <v/>
      </c>
      <c r="T130" s="64">
        <f>+T76-T103</f>
        <v/>
      </c>
      <c r="U130" s="64">
        <f>+U76-U103</f>
        <v/>
      </c>
      <c r="V130" s="64">
        <f>+V76-V103</f>
        <v/>
      </c>
      <c r="W130" s="64">
        <f>+W76-W103</f>
        <v/>
      </c>
      <c r="X130" s="64">
        <f>+X76-X103</f>
        <v/>
      </c>
      <c r="Y130" s="64">
        <f>+Y76-Y103</f>
        <v/>
      </c>
      <c r="Z130" s="64">
        <f>+Z76-Z103</f>
        <v/>
      </c>
      <c r="AA130" s="64">
        <f>+AA76-AA103</f>
        <v/>
      </c>
      <c r="AB130" s="64">
        <f>+AB76-AB103</f>
        <v/>
      </c>
      <c r="AC130" s="64">
        <f>+AC76-AC103</f>
        <v/>
      </c>
      <c r="AD130" s="64" t="n"/>
      <c r="AE130" s="64" t="n"/>
      <c r="AF130" s="64" t="n"/>
      <c r="AG130" s="64" t="n"/>
      <c r="AH130" s="64" t="n"/>
      <c r="AI130" s="64" t="n"/>
      <c r="AJ130" s="64" t="n"/>
      <c r="AK130" s="64" t="n"/>
      <c r="AL130" s="64" t="n"/>
      <c r="AM130" s="64" t="n"/>
      <c r="AN130" s="64" t="n"/>
    </row>
    <row r="131" hidden="1" outlineLevel="1">
      <c r="B131" t="inlineStr">
        <is>
          <t>FY26e</t>
        </is>
      </c>
      <c r="S131" s="64" t="n"/>
      <c r="T131" s="64">
        <f>+T77-T104</f>
        <v/>
      </c>
      <c r="U131" s="64">
        <f>+U77-U104</f>
        <v/>
      </c>
      <c r="V131" s="64">
        <f>+V77-V104</f>
        <v/>
      </c>
      <c r="W131" s="64">
        <f>+W77-W104</f>
        <v/>
      </c>
      <c r="X131" s="64">
        <f>+X77-X104</f>
        <v/>
      </c>
      <c r="Y131" s="64">
        <f>+Y77-Y104</f>
        <v/>
      </c>
      <c r="Z131" s="64">
        <f>+Z77-Z104</f>
        <v/>
      </c>
      <c r="AA131" s="64">
        <f>+AA77-AA104</f>
        <v/>
      </c>
      <c r="AB131" s="64">
        <f>+AB77-AB104</f>
        <v/>
      </c>
      <c r="AC131" s="64">
        <f>+AC77-AC104</f>
        <v/>
      </c>
      <c r="AD131" s="64" t="n"/>
      <c r="AE131" s="64" t="n"/>
      <c r="AF131" s="64" t="n"/>
      <c r="AG131" s="64" t="n"/>
      <c r="AH131" s="64" t="n"/>
      <c r="AI131" s="64" t="n"/>
      <c r="AJ131" s="64" t="n"/>
      <c r="AK131" s="64" t="n"/>
      <c r="AL131" s="64" t="n"/>
      <c r="AM131" s="64" t="n"/>
      <c r="AN131" s="64" t="n"/>
    </row>
    <row r="132" hidden="1" outlineLevel="1">
      <c r="B132" t="inlineStr">
        <is>
          <t>FY27e</t>
        </is>
      </c>
      <c r="S132" s="64" t="n"/>
      <c r="T132" s="64" t="n"/>
      <c r="U132" s="64">
        <f>+U78-U105</f>
        <v/>
      </c>
      <c r="V132" s="64">
        <f>+V78-V105</f>
        <v/>
      </c>
      <c r="W132" s="64">
        <f>+W78-W105</f>
        <v/>
      </c>
      <c r="X132" s="64">
        <f>+X78-X105</f>
        <v/>
      </c>
      <c r="Y132" s="64">
        <f>+Y78-Y105</f>
        <v/>
      </c>
      <c r="Z132" s="64">
        <f>+Z78-Z105</f>
        <v/>
      </c>
      <c r="AA132" s="64">
        <f>+AA78-AA105</f>
        <v/>
      </c>
      <c r="AB132" s="64">
        <f>+AB78-AB105</f>
        <v/>
      </c>
      <c r="AC132" s="64">
        <f>+AC78-AC105</f>
        <v/>
      </c>
      <c r="AD132" s="64" t="n"/>
      <c r="AE132" s="64" t="n"/>
      <c r="AF132" s="64" t="n"/>
      <c r="AG132" s="64" t="n"/>
      <c r="AH132" s="64" t="n"/>
      <c r="AI132" s="64" t="n"/>
      <c r="AJ132" s="64" t="n"/>
      <c r="AK132" s="64" t="n"/>
      <c r="AL132" s="64" t="n"/>
      <c r="AM132" s="64" t="n"/>
      <c r="AN132" s="64" t="n"/>
    </row>
    <row r="133" hidden="1" outlineLevel="1">
      <c r="B133" t="inlineStr">
        <is>
          <t>FY28e</t>
        </is>
      </c>
      <c r="S133" s="64" t="n"/>
      <c r="T133" s="64" t="n"/>
      <c r="U133" s="64" t="n"/>
      <c r="V133" s="64">
        <f>+V79-V106</f>
        <v/>
      </c>
      <c r="W133" s="64">
        <f>+W79-W106</f>
        <v/>
      </c>
      <c r="X133" s="64">
        <f>+X79-X106</f>
        <v/>
      </c>
      <c r="Y133" s="64">
        <f>+Y79-Y106</f>
        <v/>
      </c>
      <c r="Z133" s="64">
        <f>+Z79-Z106</f>
        <v/>
      </c>
      <c r="AA133" s="64">
        <f>+AA79-AA106</f>
        <v/>
      </c>
      <c r="AB133" s="64">
        <f>+AB79-AB106</f>
        <v/>
      </c>
      <c r="AC133" s="64">
        <f>+AC79-AC106</f>
        <v/>
      </c>
      <c r="AD133" s="64" t="n"/>
      <c r="AE133" s="64" t="n"/>
      <c r="AF133" s="64" t="n"/>
      <c r="AG133" s="64" t="n"/>
      <c r="AH133" s="64" t="n"/>
      <c r="AI133" s="64" t="n"/>
      <c r="AJ133" s="64" t="n"/>
      <c r="AK133" s="64" t="n"/>
      <c r="AL133" s="64" t="n"/>
      <c r="AM133" s="64" t="n"/>
      <c r="AN133" s="64" t="n"/>
    </row>
    <row r="134" hidden="1" outlineLevel="1">
      <c r="B134" t="inlineStr">
        <is>
          <t>FY29e</t>
        </is>
      </c>
      <c r="S134" s="64" t="n"/>
      <c r="T134" s="64" t="n"/>
      <c r="U134" s="64" t="n"/>
      <c r="V134" s="64" t="n"/>
      <c r="W134" s="64">
        <f>+W80-W107</f>
        <v/>
      </c>
      <c r="X134" s="64">
        <f>+X80-X107</f>
        <v/>
      </c>
      <c r="Y134" s="64">
        <f>+Y80-Y107</f>
        <v/>
      </c>
      <c r="Z134" s="64">
        <f>+Z80-Z107</f>
        <v/>
      </c>
      <c r="AA134" s="64">
        <f>+AA80-AA107</f>
        <v/>
      </c>
      <c r="AB134" s="64">
        <f>+AB80-AB107</f>
        <v/>
      </c>
      <c r="AC134" s="64">
        <f>+AC80-AC107</f>
        <v/>
      </c>
      <c r="AD134" s="64" t="n"/>
      <c r="AE134" s="64" t="n"/>
      <c r="AF134" s="64" t="n"/>
      <c r="AG134" s="64" t="n"/>
      <c r="AH134" s="64" t="n"/>
      <c r="AI134" s="64" t="n"/>
      <c r="AJ134" s="64" t="n"/>
      <c r="AK134" s="64" t="n"/>
      <c r="AL134" s="64" t="n"/>
      <c r="AM134" s="64" t="n"/>
      <c r="AN134" s="64" t="n"/>
    </row>
    <row r="135" hidden="1" outlineLevel="1">
      <c r="B135" t="inlineStr">
        <is>
          <t>FY30e</t>
        </is>
      </c>
      <c r="S135" s="64" t="n"/>
      <c r="T135" s="64" t="n"/>
      <c r="U135" s="64" t="n"/>
      <c r="V135" s="64" t="n"/>
      <c r="W135" s="64" t="n"/>
      <c r="X135" s="64">
        <f>+X81-X108</f>
        <v/>
      </c>
      <c r="Y135" s="64">
        <f>+Y81-Y108</f>
        <v/>
      </c>
      <c r="Z135" s="64">
        <f>+Z81-Z108</f>
        <v/>
      </c>
      <c r="AA135" s="64">
        <f>+AA81-AA108</f>
        <v/>
      </c>
      <c r="AB135" s="64">
        <f>+AB81-AB108</f>
        <v/>
      </c>
      <c r="AC135" s="64">
        <f>+AC81-AC108</f>
        <v/>
      </c>
      <c r="AD135" s="64" t="n"/>
      <c r="AE135" s="64" t="n"/>
      <c r="AF135" s="64" t="n"/>
      <c r="AG135" s="64" t="n"/>
      <c r="AH135" s="64" t="n"/>
      <c r="AI135" s="64" t="n"/>
      <c r="AJ135" s="64" t="n"/>
      <c r="AK135" s="64" t="n"/>
      <c r="AL135" s="64" t="n"/>
      <c r="AM135" s="64" t="n"/>
      <c r="AN135" s="64" t="n"/>
    </row>
    <row r="136" hidden="1" outlineLevel="1">
      <c r="B136" t="inlineStr">
        <is>
          <t>FY31e</t>
        </is>
      </c>
      <c r="S136" s="64" t="n"/>
      <c r="T136" s="64" t="n"/>
      <c r="U136" s="64" t="n"/>
      <c r="V136" s="64" t="n"/>
      <c r="W136" s="64" t="n"/>
      <c r="X136" s="64" t="n"/>
      <c r="Y136" s="64">
        <f>+Y82-Y109</f>
        <v/>
      </c>
      <c r="Z136" s="64">
        <f>+Z82-Z109</f>
        <v/>
      </c>
      <c r="AA136" s="64">
        <f>+AA82-AA109</f>
        <v/>
      </c>
      <c r="AB136" s="64">
        <f>+AB82-AB109</f>
        <v/>
      </c>
      <c r="AC136" s="64">
        <f>+AC82-AC109</f>
        <v/>
      </c>
      <c r="AD136" s="64" t="n"/>
      <c r="AE136" s="64" t="n"/>
      <c r="AF136" s="64" t="n"/>
      <c r="AG136" s="64" t="n"/>
      <c r="AH136" s="64" t="n"/>
      <c r="AI136" s="64" t="n"/>
      <c r="AJ136" s="64" t="n"/>
      <c r="AK136" s="64" t="n"/>
      <c r="AL136" s="64" t="n"/>
      <c r="AM136" s="64" t="n"/>
      <c r="AN136" s="64" t="n"/>
    </row>
    <row r="137" hidden="1" outlineLevel="1">
      <c r="B137" t="inlineStr">
        <is>
          <t>FY32e</t>
        </is>
      </c>
      <c r="S137" s="64" t="n"/>
      <c r="T137" s="64" t="n"/>
      <c r="U137" s="64" t="n"/>
      <c r="V137" s="64" t="n"/>
      <c r="W137" s="64" t="n"/>
      <c r="X137" s="64" t="n"/>
      <c r="Y137" s="64" t="n"/>
      <c r="Z137" s="64">
        <f>+Z83-Z110</f>
        <v/>
      </c>
      <c r="AA137" s="64">
        <f>+AA83-AA110</f>
        <v/>
      </c>
      <c r="AB137" s="64">
        <f>+AB83-AB110</f>
        <v/>
      </c>
      <c r="AC137" s="64">
        <f>+AC83-AC110</f>
        <v/>
      </c>
      <c r="AD137" s="64" t="n"/>
      <c r="AE137" s="64" t="n"/>
      <c r="AF137" s="64" t="n"/>
      <c r="AG137" s="64" t="n"/>
      <c r="AH137" s="64" t="n"/>
      <c r="AI137" s="64" t="n"/>
      <c r="AJ137" s="64" t="n"/>
      <c r="AK137" s="64" t="n"/>
      <c r="AL137" s="64" t="n"/>
      <c r="AM137" s="64" t="n"/>
      <c r="AN137" s="64" t="n"/>
    </row>
    <row r="138" hidden="1" outlineLevel="1">
      <c r="B138" t="inlineStr">
        <is>
          <t>FY33e</t>
        </is>
      </c>
      <c r="S138" s="64" t="n"/>
      <c r="T138" s="64" t="n"/>
      <c r="U138" s="64" t="n"/>
      <c r="V138" s="64" t="n"/>
      <c r="W138" s="64" t="n"/>
      <c r="X138" s="64" t="n"/>
      <c r="Y138" s="64" t="n"/>
      <c r="Z138" s="64" t="n"/>
      <c r="AA138" s="64">
        <f>+AA84-AA111</f>
        <v/>
      </c>
      <c r="AB138" s="64">
        <f>+AB84-AB111</f>
        <v/>
      </c>
      <c r="AC138" s="64">
        <f>+AC84-AC111</f>
        <v/>
      </c>
      <c r="AD138" s="64" t="n"/>
      <c r="AE138" s="64" t="n"/>
      <c r="AF138" s="64" t="n"/>
      <c r="AG138" s="64" t="n"/>
      <c r="AH138" s="64" t="n"/>
      <c r="AI138" s="64" t="n"/>
      <c r="AJ138" s="64" t="n"/>
      <c r="AK138" s="64" t="n"/>
      <c r="AL138" s="64" t="n"/>
      <c r="AM138" s="64" t="n"/>
      <c r="AN138" s="64" t="n"/>
    </row>
    <row r="139" hidden="1" outlineLevel="1">
      <c r="B139" t="inlineStr">
        <is>
          <t>FY34e</t>
        </is>
      </c>
      <c r="S139" s="64" t="n"/>
      <c r="T139" s="64" t="n"/>
      <c r="U139" s="64" t="n"/>
      <c r="V139" s="64" t="n"/>
      <c r="W139" s="64" t="n"/>
      <c r="X139" s="64" t="n"/>
      <c r="Y139" s="64" t="n"/>
      <c r="Z139" s="64" t="n"/>
      <c r="AA139" s="64" t="n"/>
      <c r="AB139" s="64">
        <f>+AB85-AB112</f>
        <v/>
      </c>
      <c r="AC139" s="64">
        <f>+AC85-AC112</f>
        <v/>
      </c>
      <c r="AD139" s="64" t="n"/>
      <c r="AE139" s="64" t="n"/>
      <c r="AF139" s="64" t="n"/>
      <c r="AG139" s="64" t="n"/>
      <c r="AH139" s="64" t="n"/>
      <c r="AI139" s="64" t="n"/>
      <c r="AJ139" s="64" t="n"/>
      <c r="AK139" s="64" t="n"/>
      <c r="AL139" s="64" t="n"/>
      <c r="AM139" s="64" t="n"/>
      <c r="AN139" s="64" t="n"/>
    </row>
    <row r="140" hidden="1" outlineLevel="1">
      <c r="B140" t="inlineStr">
        <is>
          <t>FY35e</t>
        </is>
      </c>
      <c r="S140" s="64" t="n"/>
      <c r="T140" s="64" t="n"/>
      <c r="U140" s="64" t="n"/>
      <c r="V140" s="64" t="n"/>
      <c r="W140" s="64" t="n"/>
      <c r="X140" s="64" t="n"/>
      <c r="Y140" s="64" t="n"/>
      <c r="Z140" s="64" t="n"/>
      <c r="AA140" s="64" t="n"/>
      <c r="AB140" s="64" t="n"/>
      <c r="AC140" s="64">
        <f>+AC86-AC113</f>
        <v/>
      </c>
      <c r="AD140" s="64" t="n"/>
      <c r="AE140" s="64" t="n"/>
      <c r="AF140" s="64" t="n"/>
      <c r="AG140" s="64" t="n"/>
      <c r="AH140" s="64" t="n"/>
      <c r="AI140" s="64" t="n"/>
      <c r="AJ140" s="64" t="n"/>
      <c r="AK140" s="64" t="n"/>
      <c r="AL140" s="64" t="n"/>
      <c r="AM140" s="64" t="n"/>
      <c r="AN140" s="64" t="n"/>
    </row>
    <row r="141" collapsed="1"/>
    <row r="142">
      <c r="B142" s="52" t="inlineStr">
        <is>
          <t>PP&amp;E Detail</t>
        </is>
      </c>
      <c r="C142" s="53" t="n"/>
    </row>
    <row r="144">
      <c r="B144" s="54" t="inlineStr">
        <is>
          <t>Gross PP&amp;E</t>
        </is>
      </c>
    </row>
    <row r="145">
      <c r="B145" t="inlineStr">
        <is>
          <t>Land</t>
        </is>
      </c>
      <c r="D145" s="81" t="n">
        <v>29</v>
      </c>
      <c r="E145" s="81" t="n">
        <v>34</v>
      </c>
      <c r="F145" s="81" t="n">
        <v>36</v>
      </c>
      <c r="G145" s="81" t="n">
        <v>45</v>
      </c>
      <c r="H145" s="81" t="n">
        <v>153</v>
      </c>
      <c r="I145" s="81" t="n">
        <v>596</v>
      </c>
      <c r="J145" s="81" t="n">
        <v>696</v>
      </c>
      <c r="K145" s="81" t="n">
        <v>798</v>
      </c>
      <c r="L145" s="81" t="n">
        <v>899</v>
      </c>
      <c r="M145" s="81" t="n">
        <v>1097</v>
      </c>
      <c r="N145" s="81" t="n">
        <v>1326</v>
      </c>
      <c r="O145" s="81" t="n">
        <v>1688</v>
      </c>
      <c r="P145" s="81" t="n">
        <v>1874</v>
      </c>
      <c r="Q145" s="81" t="n">
        <v>2080</v>
      </c>
    </row>
    <row r="146">
      <c r="B146" t="inlineStr">
        <is>
          <t>Servers and Network Assets</t>
        </is>
      </c>
      <c r="D146" s="81" t="n">
        <v>478</v>
      </c>
      <c r="E146" s="81" t="n">
        <v>1016</v>
      </c>
      <c r="F146" s="81" t="n">
        <v>1912</v>
      </c>
      <c r="G146" s="81" t="n">
        <v>2351</v>
      </c>
      <c r="H146" s="81" t="n">
        <v>3020</v>
      </c>
      <c r="I146" s="81" t="n">
        <v>3633</v>
      </c>
      <c r="J146" s="81" t="n">
        <v>5179</v>
      </c>
      <c r="K146" s="81" t="n">
        <v>7998</v>
      </c>
      <c r="L146" s="81" t="n">
        <v>13017</v>
      </c>
      <c r="M146" s="81" t="n">
        <v>17004</v>
      </c>
      <c r="N146" s="81" t="n">
        <v>22003</v>
      </c>
      <c r="O146" s="81" t="n">
        <v>25584</v>
      </c>
      <c r="P146" s="81" t="n">
        <v>34330</v>
      </c>
      <c r="Q146" s="81" t="n">
        <v>46838</v>
      </c>
    </row>
    <row r="147">
      <c r="B147" t="inlineStr">
        <is>
          <t>Buildings</t>
        </is>
      </c>
      <c r="D147" s="81" t="n">
        <v>0</v>
      </c>
      <c r="E147" s="81" t="n">
        <v>355</v>
      </c>
      <c r="F147" s="81" t="n">
        <v>594</v>
      </c>
      <c r="G147" s="81" t="n">
        <v>1071</v>
      </c>
      <c r="H147" s="81" t="n">
        <v>1420</v>
      </c>
      <c r="I147" s="81" t="n">
        <v>2273</v>
      </c>
      <c r="J147" s="81" t="n">
        <v>3109</v>
      </c>
      <c r="K147" s="81" t="n">
        <v>4909</v>
      </c>
      <c r="L147" s="81" t="n">
        <v>7401</v>
      </c>
      <c r="M147" s="81" t="n">
        <v>11226</v>
      </c>
      <c r="N147" s="81" t="n">
        <v>17360</v>
      </c>
      <c r="O147" s="81" t="n">
        <v>22531</v>
      </c>
      <c r="P147" s="81" t="n">
        <v>27720</v>
      </c>
      <c r="Q147" s="81" t="n">
        <v>37961</v>
      </c>
    </row>
    <row r="148">
      <c r="B148" t="inlineStr">
        <is>
          <t>Leasehold Improvements</t>
        </is>
      </c>
      <c r="D148" s="81" t="n">
        <v>58</v>
      </c>
      <c r="E148" s="81" t="n">
        <v>120</v>
      </c>
      <c r="F148" s="81" t="n">
        <v>194</v>
      </c>
      <c r="G148" s="81" t="n">
        <v>203</v>
      </c>
      <c r="H148" s="81" t="n">
        <v>304</v>
      </c>
      <c r="I148" s="81" t="n">
        <v>447</v>
      </c>
      <c r="J148" s="81" t="n">
        <v>531</v>
      </c>
      <c r="K148" s="81" t="n">
        <v>959</v>
      </c>
      <c r="L148" s="81" t="n">
        <v>1841</v>
      </c>
      <c r="M148" s="81" t="n">
        <v>3112</v>
      </c>
      <c r="N148" s="81" t="n">
        <v>4321</v>
      </c>
      <c r="O148" s="81" t="n">
        <v>5795</v>
      </c>
      <c r="P148" s="81" t="n">
        <v>6522</v>
      </c>
      <c r="Q148" s="81" t="n">
        <v>6972</v>
      </c>
    </row>
    <row r="149">
      <c r="B149" t="inlineStr">
        <is>
          <t>Equipment and Other</t>
        </is>
      </c>
      <c r="D149" s="81" t="n">
        <v>61</v>
      </c>
      <c r="E149" s="81" t="n">
        <v>73</v>
      </c>
      <c r="F149" s="81" t="n">
        <v>93</v>
      </c>
      <c r="G149" s="81" t="n">
        <v>95</v>
      </c>
      <c r="H149" s="81" t="n">
        <v>149</v>
      </c>
      <c r="I149" s="81" t="n">
        <v>248</v>
      </c>
      <c r="J149" s="81" t="n">
        <v>398</v>
      </c>
      <c r="K149" s="81" t="n">
        <v>681</v>
      </c>
      <c r="L149" s="81" t="n">
        <v>1187</v>
      </c>
      <c r="M149" s="81" t="n">
        <v>1813</v>
      </c>
      <c r="N149" s="81" t="n">
        <v>2458</v>
      </c>
      <c r="O149" s="81" t="n">
        <v>4764</v>
      </c>
      <c r="P149" s="81" t="n">
        <v>5642</v>
      </c>
      <c r="Q149" s="81" t="n">
        <v>7416</v>
      </c>
    </row>
    <row r="150">
      <c r="B150" t="inlineStr">
        <is>
          <t>Finance Lease Right-of-Use Assets</t>
        </is>
      </c>
      <c r="D150" s="81" t="n">
        <v>0</v>
      </c>
      <c r="E150" s="81" t="n">
        <v>0</v>
      </c>
      <c r="F150" s="81" t="n">
        <v>0</v>
      </c>
      <c r="G150" s="81" t="n">
        <v>0</v>
      </c>
      <c r="H150" s="81" t="n">
        <v>0</v>
      </c>
      <c r="I150" s="81" t="n">
        <v>0</v>
      </c>
      <c r="J150" s="81" t="n">
        <v>0</v>
      </c>
      <c r="K150" s="81" t="n">
        <v>0</v>
      </c>
      <c r="L150" s="81" t="n">
        <v>0</v>
      </c>
      <c r="M150" s="81" t="n">
        <v>1635</v>
      </c>
      <c r="N150" s="81" t="n">
        <v>2295</v>
      </c>
      <c r="O150" s="81" t="n">
        <v>2840</v>
      </c>
      <c r="P150" s="81" t="n">
        <v>3353</v>
      </c>
      <c r="Q150" s="81" t="n">
        <v>4185</v>
      </c>
    </row>
    <row r="151" ht="13.5" customHeight="1">
      <c r="B151" t="inlineStr">
        <is>
          <t>Construction in Progress</t>
        </is>
      </c>
      <c r="D151" s="82" t="n">
        <v>194</v>
      </c>
      <c r="E151" s="82" t="n">
        <v>327</v>
      </c>
      <c r="F151" s="82" t="n">
        <v>444</v>
      </c>
      <c r="G151" s="82" t="n">
        <v>377</v>
      </c>
      <c r="H151" s="82" t="n">
        <v>738</v>
      </c>
      <c r="I151" s="82" t="n">
        <v>622</v>
      </c>
      <c r="J151" s="82" t="n">
        <v>1890</v>
      </c>
      <c r="K151" s="82" t="n">
        <v>2992</v>
      </c>
      <c r="L151" s="82" t="n">
        <v>7228</v>
      </c>
      <c r="M151" s="82" t="n">
        <v>10099</v>
      </c>
      <c r="N151" s="82" t="n">
        <v>11288</v>
      </c>
      <c r="O151" s="82" t="n">
        <v>14687</v>
      </c>
      <c r="P151" s="82" t="n">
        <v>25052</v>
      </c>
      <c r="Q151" s="82" t="n">
        <v>24269</v>
      </c>
    </row>
    <row r="152" customFormat="1" s="44">
      <c r="B152" s="110" t="inlineStr">
        <is>
          <t>Gross PP&amp;E, EOP</t>
        </is>
      </c>
      <c r="D152" s="111">
        <f>SUM(D145:D151)</f>
        <v/>
      </c>
      <c r="E152" s="111">
        <f>SUM(E145:E151)</f>
        <v/>
      </c>
      <c r="F152" s="111">
        <f>SUM(F145:F151)</f>
        <v/>
      </c>
      <c r="G152" s="111">
        <f>SUM(G145:G151)</f>
        <v/>
      </c>
      <c r="H152" s="111">
        <f>SUM(H145:H151)</f>
        <v/>
      </c>
      <c r="I152" s="111">
        <f>SUM(I145:I151)</f>
        <v/>
      </c>
      <c r="J152" s="111">
        <f>SUM(J145:J151)</f>
        <v/>
      </c>
      <c r="K152" s="111">
        <f>SUM(K145:K151)</f>
        <v/>
      </c>
      <c r="L152" s="111">
        <f>SUM(L145:L151)</f>
        <v/>
      </c>
      <c r="M152" s="111">
        <f>SUM(M145:M151)</f>
        <v/>
      </c>
      <c r="N152" s="111">
        <f>SUM(N145:N151)</f>
        <v/>
      </c>
      <c r="O152" s="111">
        <f>SUM(O145:O151)</f>
        <v/>
      </c>
      <c r="P152" s="111">
        <f>SUM(P145:P151)</f>
        <v/>
      </c>
      <c r="Q152" s="111">
        <f>SUM(Q145:Q151)</f>
        <v/>
      </c>
      <c r="R152" s="111">
        <f>+R159</f>
        <v/>
      </c>
      <c r="S152" s="111">
        <f>+S159</f>
        <v/>
      </c>
      <c r="T152" s="111">
        <f>+T159</f>
        <v/>
      </c>
      <c r="U152" s="111">
        <f>+U159</f>
        <v/>
      </c>
      <c r="V152" s="111">
        <f>+V159</f>
        <v/>
      </c>
      <c r="W152" s="111">
        <f>+W159</f>
        <v/>
      </c>
      <c r="X152" s="111">
        <f>+X159</f>
        <v/>
      </c>
      <c r="Y152" s="111">
        <f>+Y159</f>
        <v/>
      </c>
      <c r="Z152" s="111">
        <f>+Z159</f>
        <v/>
      </c>
      <c r="AA152" s="111">
        <f>+AA159</f>
        <v/>
      </c>
      <c r="AB152" s="111">
        <f>+AB159</f>
        <v/>
      </c>
      <c r="AC152" s="111">
        <f>+AC159</f>
        <v/>
      </c>
    </row>
    <row r="153" customFormat="1" s="44">
      <c r="B153" s="60" t="inlineStr">
        <is>
          <t>Memo: Depreciable Assets</t>
        </is>
      </c>
      <c r="D153" s="111" t="n"/>
      <c r="E153" s="111" t="n"/>
      <c r="F153" s="111" t="n"/>
      <c r="G153" s="95">
        <f>+G152-G151</f>
        <v/>
      </c>
      <c r="H153" s="95">
        <f>+H152-H151</f>
        <v/>
      </c>
      <c r="I153" s="95">
        <f>+I152-I151</f>
        <v/>
      </c>
      <c r="J153" s="95">
        <f>+J152-J151</f>
        <v/>
      </c>
      <c r="K153" s="95">
        <f>+K152-K151</f>
        <v/>
      </c>
      <c r="L153" s="95">
        <f>+L152-L151</f>
        <v/>
      </c>
      <c r="M153" s="95">
        <f>+M152-M151</f>
        <v/>
      </c>
      <c r="N153" s="95">
        <f>+N152-N151</f>
        <v/>
      </c>
      <c r="O153" s="95">
        <f>+O152-O151</f>
        <v/>
      </c>
      <c r="P153" s="95">
        <f>+P152-P151</f>
        <v/>
      </c>
      <c r="Q153" s="95">
        <f>+Q152-Q151</f>
        <v/>
      </c>
      <c r="R153" s="95">
        <f>+Q153+R21</f>
        <v/>
      </c>
      <c r="S153" s="95">
        <f>+R153+S21</f>
        <v/>
      </c>
      <c r="T153" s="95">
        <f>+S153+T21</f>
        <v/>
      </c>
      <c r="U153" s="95">
        <f>+T153+U21</f>
        <v/>
      </c>
      <c r="V153" s="95">
        <f>+U153+V21</f>
        <v/>
      </c>
      <c r="W153" s="95">
        <f>+V153+W21</f>
        <v/>
      </c>
      <c r="X153" s="95">
        <f>+W153+X21</f>
        <v/>
      </c>
      <c r="Y153" s="95">
        <f>+X153+Y21</f>
        <v/>
      </c>
      <c r="Z153" s="95">
        <f>+Y153+Z21</f>
        <v/>
      </c>
      <c r="AA153" s="95">
        <f>+Z153+AA21</f>
        <v/>
      </c>
      <c r="AB153" s="95">
        <f>+AA153+AB21</f>
        <v/>
      </c>
      <c r="AC153" s="95">
        <f>+AB153+AC21</f>
        <v/>
      </c>
    </row>
    <row r="154" customFormat="1" s="44">
      <c r="B154" s="110" t="n"/>
      <c r="O154" s="111" t="n"/>
      <c r="P154" s="111" t="n"/>
      <c r="Q154" s="111" t="n"/>
    </row>
    <row r="155" customFormat="1" s="44">
      <c r="B155" t="inlineStr">
        <is>
          <t>Gross PP&amp;E, BOP</t>
        </is>
      </c>
      <c r="D155" s="64" t="n"/>
      <c r="E155" s="64">
        <f>+D152</f>
        <v/>
      </c>
      <c r="F155" s="64">
        <f>+E152</f>
        <v/>
      </c>
      <c r="G155" s="64">
        <f>+F152</f>
        <v/>
      </c>
      <c r="H155" s="64">
        <f>+G152</f>
        <v/>
      </c>
      <c r="I155" s="64">
        <f>+H152</f>
        <v/>
      </c>
      <c r="J155" s="64">
        <f>+I152</f>
        <v/>
      </c>
      <c r="K155" s="64">
        <f>+J152</f>
        <v/>
      </c>
      <c r="L155" s="64">
        <f>+K152</f>
        <v/>
      </c>
      <c r="M155" s="64">
        <f>+L152</f>
        <v/>
      </c>
      <c r="N155" s="64">
        <f>+M152</f>
        <v/>
      </c>
      <c r="O155" s="64">
        <f>+N152</f>
        <v/>
      </c>
      <c r="P155" s="64">
        <f>+O152</f>
        <v/>
      </c>
      <c r="Q155" s="64">
        <f>+P152</f>
        <v/>
      </c>
      <c r="R155" s="64">
        <f>+Q159</f>
        <v/>
      </c>
      <c r="S155" s="64">
        <f>+R159</f>
        <v/>
      </c>
      <c r="T155" s="64">
        <f>+S159</f>
        <v/>
      </c>
      <c r="U155" s="64">
        <f>+T159</f>
        <v/>
      </c>
      <c r="V155" s="64">
        <f>+U159</f>
        <v/>
      </c>
      <c r="W155" s="64">
        <f>+V159</f>
        <v/>
      </c>
      <c r="X155" s="64">
        <f>+W159</f>
        <v/>
      </c>
      <c r="Y155" s="64">
        <f>+X159</f>
        <v/>
      </c>
      <c r="Z155" s="64">
        <f>+Y159</f>
        <v/>
      </c>
      <c r="AA155" s="64">
        <f>+Z159</f>
        <v/>
      </c>
      <c r="AB155" s="64">
        <f>+AA159</f>
        <v/>
      </c>
      <c r="AC155" s="64">
        <f>+AB159</f>
        <v/>
      </c>
    </row>
    <row r="156" customFormat="1" s="44">
      <c r="B156" t="inlineStr">
        <is>
          <t>Purchase of PP&amp;E</t>
        </is>
      </c>
      <c r="D156" s="81" t="n"/>
      <c r="E156" s="81" t="n">
        <v>606</v>
      </c>
      <c r="F156" s="81" t="n">
        <v>1235</v>
      </c>
      <c r="G156" s="81" t="n">
        <v>1362</v>
      </c>
      <c r="H156" s="81" t="n">
        <v>1831</v>
      </c>
      <c r="I156" s="81" t="n">
        <v>2523</v>
      </c>
      <c r="J156" s="81" t="n">
        <v>4491</v>
      </c>
      <c r="K156" s="81" t="n">
        <v>6733</v>
      </c>
      <c r="L156" s="81" t="n">
        <v>13915</v>
      </c>
      <c r="M156" s="81" t="n">
        <v>15102</v>
      </c>
      <c r="N156" s="81" t="n">
        <v>15115</v>
      </c>
      <c r="O156" s="81" t="n">
        <v>18567</v>
      </c>
      <c r="P156" s="81" t="n">
        <v>31431</v>
      </c>
      <c r="Q156" s="81" t="n">
        <v>27266</v>
      </c>
      <c r="R156" s="64">
        <f>+R17</f>
        <v/>
      </c>
      <c r="S156" s="64">
        <f>+S17</f>
        <v/>
      </c>
      <c r="T156" s="64">
        <f>+T17</f>
        <v/>
      </c>
      <c r="U156" s="64">
        <f>+U17</f>
        <v/>
      </c>
      <c r="V156" s="64">
        <f>+V17</f>
        <v/>
      </c>
      <c r="W156" s="64">
        <f>+W17</f>
        <v/>
      </c>
      <c r="X156" s="64">
        <f>+X17</f>
        <v/>
      </c>
      <c r="Y156" s="64">
        <f>+Y17</f>
        <v/>
      </c>
      <c r="Z156" s="64">
        <f>+Z17</f>
        <v/>
      </c>
      <c r="AA156" s="64">
        <f>+AA17</f>
        <v/>
      </c>
      <c r="AB156" s="64">
        <f>+AB17</f>
        <v/>
      </c>
      <c r="AC156" s="64">
        <f>+AC17</f>
        <v/>
      </c>
    </row>
    <row r="157" customFormat="1" s="44">
      <c r="B157" t="inlineStr">
        <is>
          <t>Disposal of PP&amp;E</t>
        </is>
      </c>
      <c r="D157" s="81" t="n"/>
      <c r="E157" s="81" t="n">
        <v>0</v>
      </c>
      <c r="F157" s="81" t="n">
        <v>0</v>
      </c>
      <c r="G157" s="81" t="n">
        <v>0</v>
      </c>
      <c r="H157" s="81" t="n">
        <v>0</v>
      </c>
      <c r="I157" s="81" t="n">
        <v>0</v>
      </c>
      <c r="J157" s="81" t="n">
        <v>0</v>
      </c>
      <c r="K157" s="81" t="n">
        <v>0</v>
      </c>
      <c r="L157" s="81" t="n">
        <v>0</v>
      </c>
      <c r="M157" s="81" t="n">
        <v>0</v>
      </c>
      <c r="N157" s="81" t="n">
        <v>0</v>
      </c>
      <c r="O157" s="81" t="n">
        <v>0</v>
      </c>
      <c r="P157" s="81" t="n">
        <v>-245</v>
      </c>
      <c r="Q157" s="81" t="n">
        <v>-221</v>
      </c>
      <c r="R157" s="111">
        <f>+R18</f>
        <v/>
      </c>
      <c r="S157" s="111">
        <f>+S18</f>
        <v/>
      </c>
      <c r="T157" s="111">
        <f>+T18</f>
        <v/>
      </c>
      <c r="U157" s="111">
        <f>+U18</f>
        <v/>
      </c>
      <c r="V157" s="111">
        <f>+V18</f>
        <v/>
      </c>
      <c r="W157" s="111">
        <f>+W18</f>
        <v/>
      </c>
      <c r="X157" s="111">
        <f>+X18</f>
        <v/>
      </c>
      <c r="Y157" s="111">
        <f>+Y18</f>
        <v/>
      </c>
      <c r="Z157" s="111">
        <f>+Z18</f>
        <v/>
      </c>
      <c r="AA157" s="111">
        <f>+AA18</f>
        <v/>
      </c>
      <c r="AB157" s="111">
        <f>+AB18</f>
        <v/>
      </c>
      <c r="AC157" s="111">
        <f>+AC18</f>
        <v/>
      </c>
    </row>
    <row r="158" ht="13.5" customFormat="1" customHeight="1" s="44">
      <c r="B158" t="inlineStr">
        <is>
          <t>Other</t>
        </is>
      </c>
      <c r="D158" s="65" t="n"/>
      <c r="E158" s="65">
        <f>+E159-SUM(E155:E157)</f>
        <v/>
      </c>
      <c r="F158" s="65">
        <f>+F159-SUM(F155:F157)</f>
        <v/>
      </c>
      <c r="G158" s="65">
        <f>+G159-SUM(G155:G157)</f>
        <v/>
      </c>
      <c r="H158" s="65">
        <f>+H159-SUM(H155:H157)</f>
        <v/>
      </c>
      <c r="I158" s="65">
        <f>+I159-SUM(I155:I157)</f>
        <v/>
      </c>
      <c r="J158" s="65">
        <f>+J159-SUM(J155:J157)</f>
        <v/>
      </c>
      <c r="K158" s="65">
        <f>+K159-SUM(K155:K157)</f>
        <v/>
      </c>
      <c r="L158" s="65">
        <f>+L159-SUM(L155:L157)</f>
        <v/>
      </c>
      <c r="M158" s="65">
        <f>+M159-SUM(M155:M157)</f>
        <v/>
      </c>
      <c r="N158" s="65">
        <f>+N159-SUM(N155:N157)</f>
        <v/>
      </c>
      <c r="O158" s="65">
        <f>+O159-SUM(O155:O157)</f>
        <v/>
      </c>
      <c r="P158" s="65">
        <f>+P159-SUM(P155:P157)</f>
        <v/>
      </c>
      <c r="Q158" s="65">
        <f>+Q159-SUM(Q155:Q157)</f>
        <v/>
      </c>
      <c r="R158" s="71">
        <f>+Q158/Q155*R155</f>
        <v/>
      </c>
      <c r="S158" s="71">
        <f>+R158/R155*S155</f>
        <v/>
      </c>
      <c r="T158" s="71">
        <f>+S158/S155*T155</f>
        <v/>
      </c>
      <c r="U158" s="71">
        <f>+T158/T155*U155</f>
        <v/>
      </c>
      <c r="V158" s="71">
        <f>+U158/U155*V155</f>
        <v/>
      </c>
      <c r="W158" s="71">
        <f>+V158/V155*W155</f>
        <v/>
      </c>
      <c r="X158" s="71">
        <f>+W158/W155*X155</f>
        <v/>
      </c>
      <c r="Y158" s="71">
        <f>+X158/X155*Y155</f>
        <v/>
      </c>
      <c r="Z158" s="71">
        <f>+Y158/Y155*Z155</f>
        <v/>
      </c>
      <c r="AA158" s="71">
        <f>+Z158/Z155*AA155</f>
        <v/>
      </c>
      <c r="AB158" s="71">
        <f>+AA158/AA155*AB155</f>
        <v/>
      </c>
      <c r="AC158" s="71">
        <f>+AB158/AB155*AC155</f>
        <v/>
      </c>
    </row>
    <row r="159" customFormat="1" s="44">
      <c r="B159" s="110" t="inlineStr">
        <is>
          <t>Gross PP&amp;E, EOP</t>
        </is>
      </c>
      <c r="D159" s="111" t="n"/>
      <c r="E159" s="111">
        <f>+E152</f>
        <v/>
      </c>
      <c r="F159" s="111">
        <f>+F152</f>
        <v/>
      </c>
      <c r="G159" s="111">
        <f>+G152</f>
        <v/>
      </c>
      <c r="H159" s="111">
        <f>+H152</f>
        <v/>
      </c>
      <c r="I159" s="111">
        <f>+I152</f>
        <v/>
      </c>
      <c r="J159" s="111">
        <f>+J152</f>
        <v/>
      </c>
      <c r="K159" s="111">
        <f>+K152</f>
        <v/>
      </c>
      <c r="L159" s="111">
        <f>+L152</f>
        <v/>
      </c>
      <c r="M159" s="111">
        <f>+M152</f>
        <v/>
      </c>
      <c r="N159" s="111">
        <f>+N152</f>
        <v/>
      </c>
      <c r="O159" s="111">
        <f>+O152</f>
        <v/>
      </c>
      <c r="P159" s="111">
        <f>+P152</f>
        <v/>
      </c>
      <c r="Q159" s="111">
        <f>+Q152</f>
        <v/>
      </c>
      <c r="R159" s="111">
        <f>SUM(R155:R158)</f>
        <v/>
      </c>
      <c r="S159" s="111">
        <f>SUM(S155:S158)</f>
        <v/>
      </c>
      <c r="T159" s="111">
        <f>SUM(T155:T158)</f>
        <v/>
      </c>
      <c r="U159" s="111">
        <f>SUM(U155:U158)</f>
        <v/>
      </c>
      <c r="V159" s="111">
        <f>SUM(V155:V158)</f>
        <v/>
      </c>
      <c r="W159" s="111">
        <f>SUM(W155:W158)</f>
        <v/>
      </c>
      <c r="X159" s="111">
        <f>SUM(X155:X158)</f>
        <v/>
      </c>
      <c r="Y159" s="111">
        <f>SUM(Y155:Y158)</f>
        <v/>
      </c>
      <c r="Z159" s="111">
        <f>SUM(Z155:Z158)</f>
        <v/>
      </c>
      <c r="AA159" s="111">
        <f>SUM(AA155:AA158)</f>
        <v/>
      </c>
      <c r="AB159" s="111">
        <f>SUM(AB155:AB158)</f>
        <v/>
      </c>
      <c r="AC159" s="111">
        <f>SUM(AC155:AC158)</f>
        <v/>
      </c>
    </row>
    <row r="160">
      <c r="M160" s="64" t="n"/>
      <c r="N160" s="64" t="n"/>
      <c r="O160" s="64" t="n"/>
      <c r="P160" s="64" t="n"/>
    </row>
    <row r="161">
      <c r="B161" s="54" t="inlineStr">
        <is>
          <t>Accumulated Depreciation</t>
        </is>
      </c>
    </row>
    <row r="162" customFormat="1" s="44">
      <c r="B162" s="44" t="inlineStr">
        <is>
          <t>Accumulated Depreciation, EOP</t>
        </is>
      </c>
      <c r="D162" s="113" t="n">
        <v>246</v>
      </c>
      <c r="E162" s="113" t="n">
        <v>450</v>
      </c>
      <c r="F162" s="113" t="n">
        <v>882</v>
      </c>
      <c r="G162" s="113" t="n">
        <v>1260</v>
      </c>
      <c r="H162" s="113" t="n">
        <v>1817</v>
      </c>
      <c r="I162" s="113" t="n">
        <v>2132</v>
      </c>
      <c r="J162" s="113" t="n">
        <v>3212</v>
      </c>
      <c r="K162" s="113" t="n">
        <v>4616</v>
      </c>
      <c r="L162" s="113" t="n">
        <v>6890</v>
      </c>
      <c r="M162" s="113" t="n">
        <v>10663</v>
      </c>
      <c r="N162" s="113" t="n">
        <v>15418</v>
      </c>
      <c r="O162" s="113" t="n">
        <v>20080</v>
      </c>
      <c r="P162" s="113" t="n">
        <v>24975</v>
      </c>
      <c r="Q162" s="113" t="n">
        <v>33134</v>
      </c>
      <c r="R162" s="111">
        <f>+R167</f>
        <v/>
      </c>
      <c r="S162" s="111">
        <f>+S167</f>
        <v/>
      </c>
      <c r="T162" s="111">
        <f>+T167</f>
        <v/>
      </c>
      <c r="U162" s="111">
        <f>+U167</f>
        <v/>
      </c>
      <c r="V162" s="111">
        <f>+V167</f>
        <v/>
      </c>
      <c r="W162" s="111">
        <f>+W167</f>
        <v/>
      </c>
      <c r="X162" s="111">
        <f>+X167</f>
        <v/>
      </c>
      <c r="Y162" s="111">
        <f>+Y167</f>
        <v/>
      </c>
      <c r="Z162" s="111">
        <f>+Z167</f>
        <v/>
      </c>
      <c r="AA162" s="111">
        <f>+AA167</f>
        <v/>
      </c>
      <c r="AB162" s="111">
        <f>+AB167</f>
        <v/>
      </c>
      <c r="AC162" s="111">
        <f>+AC167</f>
        <v/>
      </c>
    </row>
    <row r="164">
      <c r="B164" t="inlineStr">
        <is>
          <t>Accumulated Depreciation, BOP</t>
        </is>
      </c>
      <c r="D164" s="64" t="n"/>
      <c r="E164" s="64">
        <f>+D162</f>
        <v/>
      </c>
      <c r="F164" s="64">
        <f>+E167</f>
        <v/>
      </c>
      <c r="G164" s="64">
        <f>+F167</f>
        <v/>
      </c>
      <c r="H164" s="64">
        <f>+G167</f>
        <v/>
      </c>
      <c r="I164" s="64">
        <f>+H167</f>
        <v/>
      </c>
      <c r="J164" s="64">
        <f>+I167</f>
        <v/>
      </c>
      <c r="K164" s="64">
        <f>+J167</f>
        <v/>
      </c>
      <c r="L164" s="64">
        <f>+K167</f>
        <v/>
      </c>
      <c r="M164" s="64">
        <f>+L167</f>
        <v/>
      </c>
      <c r="N164" s="64">
        <f>+M167</f>
        <v/>
      </c>
      <c r="O164" s="64">
        <f>+N167</f>
        <v/>
      </c>
      <c r="P164" s="64">
        <f>+O167</f>
        <v/>
      </c>
      <c r="Q164" s="64">
        <f>+P167</f>
        <v/>
      </c>
      <c r="R164" s="64">
        <f>+Q167</f>
        <v/>
      </c>
      <c r="S164" s="64">
        <f>+R167</f>
        <v/>
      </c>
      <c r="T164" s="64">
        <f>+S167</f>
        <v/>
      </c>
      <c r="U164" s="64">
        <f>+T167</f>
        <v/>
      </c>
      <c r="V164" s="64">
        <f>+U167</f>
        <v/>
      </c>
      <c r="W164" s="64">
        <f>+V167</f>
        <v/>
      </c>
      <c r="X164" s="64">
        <f>+W167</f>
        <v/>
      </c>
      <c r="Y164" s="64">
        <f>+X167</f>
        <v/>
      </c>
      <c r="Z164" s="64">
        <f>+Y167</f>
        <v/>
      </c>
      <c r="AA164" s="64">
        <f>+Z167</f>
        <v/>
      </c>
      <c r="AB164" s="64">
        <f>+AA167</f>
        <v/>
      </c>
      <c r="AC164" s="64">
        <f>+AB167</f>
        <v/>
      </c>
    </row>
    <row r="165">
      <c r="B165" t="inlineStr">
        <is>
          <t>Depreciation of PP&amp;E</t>
        </is>
      </c>
      <c r="D165" s="81" t="n"/>
      <c r="E165" s="81" t="n">
        <v>323</v>
      </c>
      <c r="F165" s="81" t="n">
        <v>649</v>
      </c>
      <c r="G165" s="81" t="n">
        <v>866</v>
      </c>
      <c r="H165" s="81" t="n">
        <v>924</v>
      </c>
      <c r="I165" s="81" t="n">
        <v>1215</v>
      </c>
      <c r="J165" s="81" t="n">
        <v>1591</v>
      </c>
      <c r="K165" s="81" t="n">
        <v>2333</v>
      </c>
      <c r="L165" s="81" t="n">
        <v>3675</v>
      </c>
      <c r="M165" s="81" t="n">
        <v>5179</v>
      </c>
      <c r="N165" s="81" t="n">
        <v>6389</v>
      </c>
      <c r="O165" s="81" t="n">
        <v>7560</v>
      </c>
      <c r="P165" s="81" t="n">
        <v>8501</v>
      </c>
      <c r="Q165" s="81" t="n">
        <v>11017</v>
      </c>
      <c r="R165" s="64">
        <f>+R49</f>
        <v/>
      </c>
      <c r="S165" s="64">
        <f>+S49</f>
        <v/>
      </c>
      <c r="T165" s="64">
        <f>+T49</f>
        <v/>
      </c>
      <c r="U165" s="64">
        <f>+U49</f>
        <v/>
      </c>
      <c r="V165" s="64">
        <f>+V49</f>
        <v/>
      </c>
      <c r="W165" s="64">
        <f>+W49</f>
        <v/>
      </c>
      <c r="X165" s="64">
        <f>+X49</f>
        <v/>
      </c>
      <c r="Y165" s="64">
        <f>+Y49</f>
        <v/>
      </c>
      <c r="Z165" s="64">
        <f>+Z49</f>
        <v/>
      </c>
      <c r="AA165" s="64">
        <f>+AA49</f>
        <v/>
      </c>
      <c r="AB165" s="64">
        <f>+AB49</f>
        <v/>
      </c>
      <c r="AC165" s="64">
        <f>+AC49</f>
        <v/>
      </c>
    </row>
    <row r="166" ht="13.5" customHeight="1">
      <c r="B166" t="inlineStr">
        <is>
          <t>Other</t>
        </is>
      </c>
      <c r="D166" s="65" t="n"/>
      <c r="E166" s="65">
        <f>+E167-SUM(E164:E165)</f>
        <v/>
      </c>
      <c r="F166" s="65">
        <f>+F167-SUM(F164:F165)</f>
        <v/>
      </c>
      <c r="G166" s="65">
        <f>+G167-SUM(G164:G165)</f>
        <v/>
      </c>
      <c r="H166" s="65">
        <f>+H167-SUM(H164:H165)</f>
        <v/>
      </c>
      <c r="I166" s="65">
        <f>+I167-SUM(I164:I165)</f>
        <v/>
      </c>
      <c r="J166" s="65">
        <f>+J167-SUM(J164:J165)</f>
        <v/>
      </c>
      <c r="K166" s="65">
        <f>+K167-SUM(K164:K165)</f>
        <v/>
      </c>
      <c r="L166" s="65">
        <f>+L167-SUM(L164:L165)</f>
        <v/>
      </c>
      <c r="M166" s="65">
        <f>+M167-SUM(M164:M165)</f>
        <v/>
      </c>
      <c r="N166" s="65">
        <f>+N167-SUM(N164:N165)</f>
        <v/>
      </c>
      <c r="O166" s="65">
        <f>+O167-SUM(O164:O165)</f>
        <v/>
      </c>
      <c r="P166" s="65">
        <f>+P167-SUM(P164:P165)</f>
        <v/>
      </c>
      <c r="Q166" s="65">
        <f>+Q167-SUM(Q164:Q165)</f>
        <v/>
      </c>
      <c r="R166" s="71">
        <f>+Q166/Q164*R164</f>
        <v/>
      </c>
      <c r="S166" s="71">
        <f>+R166/R164*S164</f>
        <v/>
      </c>
      <c r="T166" s="71">
        <f>+S166/S164*T164</f>
        <v/>
      </c>
      <c r="U166" s="71">
        <f>+T166/T164*U164</f>
        <v/>
      </c>
      <c r="V166" s="71">
        <f>+U166/U164*V164</f>
        <v/>
      </c>
      <c r="W166" s="71">
        <f>+V166/V164*W164</f>
        <v/>
      </c>
      <c r="X166" s="71">
        <f>+W166/W164*X164</f>
        <v/>
      </c>
      <c r="Y166" s="71">
        <f>+X166/X164*Y164</f>
        <v/>
      </c>
      <c r="Z166" s="71">
        <f>+Y166/Y164*Z164</f>
        <v/>
      </c>
      <c r="AA166" s="71">
        <f>+Z166/Z164*AA164</f>
        <v/>
      </c>
      <c r="AB166" s="71">
        <f>+AA166/AA164*AB164</f>
        <v/>
      </c>
      <c r="AC166" s="71">
        <f>+AB166/AB164*AC164</f>
        <v/>
      </c>
    </row>
    <row r="167" customFormat="1" s="44">
      <c r="B167" s="110" t="inlineStr">
        <is>
          <t>Accumulated Depreciation, EOP</t>
        </is>
      </c>
      <c r="D167" s="111" t="n"/>
      <c r="E167" s="111">
        <f>+E162</f>
        <v/>
      </c>
      <c r="F167" s="111">
        <f>+F162</f>
        <v/>
      </c>
      <c r="G167" s="111">
        <f>+G162</f>
        <v/>
      </c>
      <c r="H167" s="111">
        <f>+H162</f>
        <v/>
      </c>
      <c r="I167" s="111">
        <f>+I162</f>
        <v/>
      </c>
      <c r="J167" s="111">
        <f>+J162</f>
        <v/>
      </c>
      <c r="K167" s="111">
        <f>+K162</f>
        <v/>
      </c>
      <c r="L167" s="111">
        <f>+L162</f>
        <v/>
      </c>
      <c r="M167" s="111">
        <f>+M162</f>
        <v/>
      </c>
      <c r="N167" s="111">
        <f>+N162</f>
        <v/>
      </c>
      <c r="O167" s="111">
        <f>+O162</f>
        <v/>
      </c>
      <c r="P167" s="111">
        <f>+P162</f>
        <v/>
      </c>
      <c r="Q167" s="111">
        <f>+Q162</f>
        <v/>
      </c>
      <c r="R167" s="111">
        <f>SUM(R164:R166)</f>
        <v/>
      </c>
      <c r="S167" s="111">
        <f>SUM(S164:S166)</f>
        <v/>
      </c>
      <c r="T167" s="111">
        <f>SUM(T164:T166)</f>
        <v/>
      </c>
      <c r="U167" s="111">
        <f>SUM(U164:U166)</f>
        <v/>
      </c>
      <c r="V167" s="111">
        <f>SUM(V164:V166)</f>
        <v/>
      </c>
      <c r="W167" s="111">
        <f>SUM(W164:W166)</f>
        <v/>
      </c>
      <c r="X167" s="111">
        <f>SUM(X164:X166)</f>
        <v/>
      </c>
      <c r="Y167" s="111">
        <f>SUM(Y164:Y166)</f>
        <v/>
      </c>
      <c r="Z167" s="111">
        <f>SUM(Z164:Z166)</f>
        <v/>
      </c>
      <c r="AA167" s="111">
        <f>SUM(AA164:AA166)</f>
        <v/>
      </c>
      <c r="AB167" s="111">
        <f>SUM(AB164:AB166)</f>
        <v/>
      </c>
      <c r="AC167" s="111">
        <f>SUM(AC164:AC166)</f>
        <v/>
      </c>
    </row>
    <row r="168">
      <c r="B168" s="60" t="n"/>
      <c r="D168" s="347" t="n"/>
      <c r="E168" s="347" t="n"/>
      <c r="F168" s="347" t="n"/>
      <c r="G168" s="347" t="n"/>
      <c r="H168" s="347" t="n"/>
      <c r="I168" s="347" t="n"/>
      <c r="J168" s="347" t="n"/>
      <c r="K168" s="347" t="n"/>
      <c r="L168" s="347" t="n"/>
      <c r="M168" s="347" t="n"/>
      <c r="N168" s="347" t="n"/>
      <c r="O168" s="347" t="n"/>
      <c r="P168" s="347" t="n"/>
      <c r="Q168" s="347" t="n"/>
    </row>
    <row r="169">
      <c r="B169" s="54" t="inlineStr">
        <is>
          <t>Net PP&amp;E</t>
        </is>
      </c>
    </row>
    <row r="170">
      <c r="B170" t="inlineStr">
        <is>
          <t>Gross PP&amp;E, EOP</t>
        </is>
      </c>
      <c r="D170" s="64">
        <f>+D152</f>
        <v/>
      </c>
      <c r="E170" s="64">
        <f>+E152</f>
        <v/>
      </c>
      <c r="F170" s="64">
        <f>+F152</f>
        <v/>
      </c>
      <c r="G170" s="64">
        <f>+G152</f>
        <v/>
      </c>
      <c r="H170" s="64">
        <f>+H152</f>
        <v/>
      </c>
      <c r="I170" s="64">
        <f>+I152</f>
        <v/>
      </c>
      <c r="J170" s="64">
        <f>+J152</f>
        <v/>
      </c>
      <c r="K170" s="64">
        <f>+K152</f>
        <v/>
      </c>
      <c r="L170" s="64">
        <f>+L152</f>
        <v/>
      </c>
      <c r="M170" s="64">
        <f>+M152</f>
        <v/>
      </c>
      <c r="N170" s="64">
        <f>+N152</f>
        <v/>
      </c>
      <c r="O170" s="64">
        <f>+O152</f>
        <v/>
      </c>
      <c r="P170" s="64">
        <f>+P152</f>
        <v/>
      </c>
      <c r="Q170" s="64">
        <f>+Q152</f>
        <v/>
      </c>
      <c r="R170" s="64">
        <f>+R152</f>
        <v/>
      </c>
      <c r="S170" s="64">
        <f>+S152</f>
        <v/>
      </c>
      <c r="T170" s="64">
        <f>+T152</f>
        <v/>
      </c>
      <c r="U170" s="64">
        <f>+U152</f>
        <v/>
      </c>
      <c r="V170" s="64">
        <f>+V152</f>
        <v/>
      </c>
      <c r="W170" s="64">
        <f>+W152</f>
        <v/>
      </c>
      <c r="X170" s="64">
        <f>+X152</f>
        <v/>
      </c>
      <c r="Y170" s="64">
        <f>+Y152</f>
        <v/>
      </c>
      <c r="Z170" s="64">
        <f>+Z152</f>
        <v/>
      </c>
      <c r="AA170" s="64">
        <f>+AA152</f>
        <v/>
      </c>
      <c r="AB170" s="64">
        <f>+AB152</f>
        <v/>
      </c>
      <c r="AC170" s="64">
        <f>+AC152</f>
        <v/>
      </c>
    </row>
    <row r="171" ht="13.5" customHeight="1">
      <c r="B171" t="inlineStr">
        <is>
          <t>Accumulated Depreciation, EOP</t>
        </is>
      </c>
      <c r="D171" s="65">
        <f>-D162</f>
        <v/>
      </c>
      <c r="E171" s="65">
        <f>-E162</f>
        <v/>
      </c>
      <c r="F171" s="65">
        <f>-F162</f>
        <v/>
      </c>
      <c r="G171" s="65">
        <f>-G162</f>
        <v/>
      </c>
      <c r="H171" s="65">
        <f>-H162</f>
        <v/>
      </c>
      <c r="I171" s="65">
        <f>-I162</f>
        <v/>
      </c>
      <c r="J171" s="65">
        <f>-J162</f>
        <v/>
      </c>
      <c r="K171" s="65">
        <f>-K162</f>
        <v/>
      </c>
      <c r="L171" s="65">
        <f>-L162</f>
        <v/>
      </c>
      <c r="M171" s="65">
        <f>-M162</f>
        <v/>
      </c>
      <c r="N171" s="65">
        <f>-N162</f>
        <v/>
      </c>
      <c r="O171" s="65">
        <f>-O162</f>
        <v/>
      </c>
      <c r="P171" s="65">
        <f>-P162</f>
        <v/>
      </c>
      <c r="Q171" s="65">
        <f>-Q162</f>
        <v/>
      </c>
      <c r="R171" s="65">
        <f>-R162</f>
        <v/>
      </c>
      <c r="S171" s="65">
        <f>-S162</f>
        <v/>
      </c>
      <c r="T171" s="65">
        <f>-T162</f>
        <v/>
      </c>
      <c r="U171" s="65">
        <f>-U162</f>
        <v/>
      </c>
      <c r="V171" s="65">
        <f>-V162</f>
        <v/>
      </c>
      <c r="W171" s="65">
        <f>-W162</f>
        <v/>
      </c>
      <c r="X171" s="65">
        <f>-X162</f>
        <v/>
      </c>
      <c r="Y171" s="65">
        <f>-Y162</f>
        <v/>
      </c>
      <c r="Z171" s="65">
        <f>-Z162</f>
        <v/>
      </c>
      <c r="AA171" s="65">
        <f>-AA162</f>
        <v/>
      </c>
      <c r="AB171" s="65">
        <f>-AB162</f>
        <v/>
      </c>
      <c r="AC171" s="65">
        <f>-AC162</f>
        <v/>
      </c>
    </row>
    <row r="172" customFormat="1" s="44">
      <c r="B172" s="110" t="inlineStr">
        <is>
          <t>Net PP&amp;E, EOP</t>
        </is>
      </c>
      <c r="D172" s="111">
        <f>SUM(D170:D171)</f>
        <v/>
      </c>
      <c r="E172" s="111">
        <f>SUM(E170:E171)</f>
        <v/>
      </c>
      <c r="F172" s="111">
        <f>SUM(F170:F171)</f>
        <v/>
      </c>
      <c r="G172" s="111">
        <f>SUM(G170:G171)</f>
        <v/>
      </c>
      <c r="H172" s="111">
        <f>SUM(H170:H171)</f>
        <v/>
      </c>
      <c r="I172" s="111">
        <f>SUM(I170:I171)</f>
        <v/>
      </c>
      <c r="J172" s="111">
        <f>SUM(J170:J171)</f>
        <v/>
      </c>
      <c r="K172" s="111">
        <f>SUM(K170:K171)</f>
        <v/>
      </c>
      <c r="L172" s="111">
        <f>SUM(L170:L171)</f>
        <v/>
      </c>
      <c r="M172" s="111">
        <f>SUM(M170:M171)</f>
        <v/>
      </c>
      <c r="N172" s="111">
        <f>SUM(N170:N171)</f>
        <v/>
      </c>
      <c r="O172" s="111">
        <f>SUM(O170:O171)</f>
        <v/>
      </c>
      <c r="P172" s="111">
        <f>SUM(P170:P171)</f>
        <v/>
      </c>
      <c r="Q172" s="111">
        <f>SUM(Q170:Q171)</f>
        <v/>
      </c>
      <c r="R172" s="111">
        <f>SUM(R170:R171)</f>
        <v/>
      </c>
      <c r="S172" s="111">
        <f>SUM(S170:S171)</f>
        <v/>
      </c>
      <c r="T172" s="111">
        <f>SUM(T170:T171)</f>
        <v/>
      </c>
      <c r="U172" s="111">
        <f>SUM(U170:U171)</f>
        <v/>
      </c>
      <c r="V172" s="111">
        <f>SUM(V170:V171)</f>
        <v/>
      </c>
      <c r="W172" s="111">
        <f>SUM(W170:W171)</f>
        <v/>
      </c>
      <c r="X172" s="111">
        <f>SUM(X170:X171)</f>
        <v/>
      </c>
      <c r="Y172" s="111">
        <f>SUM(Y170:Y171)</f>
        <v/>
      </c>
      <c r="Z172" s="111">
        <f>SUM(Z170:Z171)</f>
        <v/>
      </c>
      <c r="AA172" s="111">
        <f>SUM(AA170:AA171)</f>
        <v/>
      </c>
      <c r="AB172" s="111">
        <f>SUM(AB170:AB171)</f>
        <v/>
      </c>
      <c r="AC172" s="111">
        <f>SUM(AC170:AC171)</f>
        <v/>
      </c>
    </row>
    <row r="174">
      <c r="B174" t="inlineStr">
        <is>
          <t>Net PP&amp;E, BOP</t>
        </is>
      </c>
      <c r="D174" s="64" t="n"/>
      <c r="E174" s="64">
        <f>+D172</f>
        <v/>
      </c>
      <c r="F174" s="64">
        <f>+E172</f>
        <v/>
      </c>
      <c r="G174" s="64">
        <f>+F172</f>
        <v/>
      </c>
      <c r="H174" s="64">
        <f>+G172</f>
        <v/>
      </c>
      <c r="I174" s="64">
        <f>+H172</f>
        <v/>
      </c>
      <c r="J174" s="64">
        <f>+I172</f>
        <v/>
      </c>
      <c r="K174" s="64">
        <f>+J172</f>
        <v/>
      </c>
      <c r="L174" s="64">
        <f>+K172</f>
        <v/>
      </c>
      <c r="M174" s="64">
        <f>+L172</f>
        <v/>
      </c>
      <c r="N174" s="64">
        <f>+M172</f>
        <v/>
      </c>
      <c r="O174" s="64">
        <f>+N172</f>
        <v/>
      </c>
      <c r="P174" s="64">
        <f>+O172</f>
        <v/>
      </c>
      <c r="Q174" s="64">
        <f>+P172</f>
        <v/>
      </c>
      <c r="R174" s="64">
        <f>+Q172</f>
        <v/>
      </c>
      <c r="S174" s="64">
        <f>+R172</f>
        <v/>
      </c>
      <c r="T174" s="64">
        <f>+S172</f>
        <v/>
      </c>
      <c r="U174" s="64">
        <f>+T172</f>
        <v/>
      </c>
      <c r="V174" s="64">
        <f>+U172</f>
        <v/>
      </c>
      <c r="W174" s="64">
        <f>+V172</f>
        <v/>
      </c>
      <c r="X174" s="64">
        <f>+W172</f>
        <v/>
      </c>
      <c r="Y174" s="64">
        <f>+X172</f>
        <v/>
      </c>
      <c r="Z174" s="64">
        <f>+Y172</f>
        <v/>
      </c>
      <c r="AA174" s="64">
        <f>+Z172</f>
        <v/>
      </c>
      <c r="AB174" s="64">
        <f>+AA172</f>
        <v/>
      </c>
      <c r="AC174" s="64">
        <f>+AB172</f>
        <v/>
      </c>
    </row>
    <row r="175">
      <c r="B175" t="inlineStr">
        <is>
          <t>Purchase of PP&amp;E</t>
        </is>
      </c>
      <c r="D175" s="64" t="n"/>
      <c r="E175" s="64">
        <f>+E156</f>
        <v/>
      </c>
      <c r="F175" s="64">
        <f>+F156</f>
        <v/>
      </c>
      <c r="G175" s="64">
        <f>+G156</f>
        <v/>
      </c>
      <c r="H175" s="64">
        <f>+H156</f>
        <v/>
      </c>
      <c r="I175" s="64">
        <f>+I156</f>
        <v/>
      </c>
      <c r="J175" s="64">
        <f>+J156</f>
        <v/>
      </c>
      <c r="K175" s="64">
        <f>+K156</f>
        <v/>
      </c>
      <c r="L175" s="64">
        <f>+L156</f>
        <v/>
      </c>
      <c r="M175" s="64">
        <f>+M156</f>
        <v/>
      </c>
      <c r="N175" s="64">
        <f>+N156</f>
        <v/>
      </c>
      <c r="O175" s="64">
        <f>+O156</f>
        <v/>
      </c>
      <c r="P175" s="64">
        <f>+P156</f>
        <v/>
      </c>
      <c r="Q175" s="64">
        <f>+Q156</f>
        <v/>
      </c>
      <c r="R175" s="64">
        <f>+R156</f>
        <v/>
      </c>
      <c r="S175" s="64">
        <f>+S156</f>
        <v/>
      </c>
      <c r="T175" s="64">
        <f>+T156</f>
        <v/>
      </c>
      <c r="U175" s="64">
        <f>+U156</f>
        <v/>
      </c>
      <c r="V175" s="64">
        <f>+V156</f>
        <v/>
      </c>
      <c r="W175" s="64">
        <f>+W156</f>
        <v/>
      </c>
      <c r="X175" s="64">
        <f>+X156</f>
        <v/>
      </c>
      <c r="Y175" s="64">
        <f>+Y156</f>
        <v/>
      </c>
      <c r="Z175" s="64">
        <f>+Z156</f>
        <v/>
      </c>
      <c r="AA175" s="64">
        <f>+AA156</f>
        <v/>
      </c>
      <c r="AB175" s="64">
        <f>+AB156</f>
        <v/>
      </c>
      <c r="AC175" s="64">
        <f>+AC156</f>
        <v/>
      </c>
    </row>
    <row r="176">
      <c r="B176" t="inlineStr">
        <is>
          <t>Disposal of PP&amp;E</t>
        </is>
      </c>
      <c r="D176" s="64" t="n"/>
      <c r="E176" s="64">
        <f>+E157</f>
        <v/>
      </c>
      <c r="F176" s="64">
        <f>+F157</f>
        <v/>
      </c>
      <c r="G176" s="64">
        <f>+G157</f>
        <v/>
      </c>
      <c r="H176" s="64">
        <f>+H157</f>
        <v/>
      </c>
      <c r="I176" s="64">
        <f>+I157</f>
        <v/>
      </c>
      <c r="J176" s="64">
        <f>+J157</f>
        <v/>
      </c>
      <c r="K176" s="64">
        <f>+K157</f>
        <v/>
      </c>
      <c r="L176" s="64">
        <f>+L157</f>
        <v/>
      </c>
      <c r="M176" s="64">
        <f>+M157</f>
        <v/>
      </c>
      <c r="N176" s="64">
        <f>+N157</f>
        <v/>
      </c>
      <c r="O176" s="64">
        <f>+O157</f>
        <v/>
      </c>
      <c r="P176" s="64">
        <f>+P157</f>
        <v/>
      </c>
      <c r="Q176" s="64">
        <f>+Q157</f>
        <v/>
      </c>
      <c r="R176" s="64">
        <f>+R157</f>
        <v/>
      </c>
      <c r="S176" s="64">
        <f>+S157</f>
        <v/>
      </c>
      <c r="T176" s="64">
        <f>+T157</f>
        <v/>
      </c>
      <c r="U176" s="64">
        <f>+U157</f>
        <v/>
      </c>
      <c r="V176" s="64">
        <f>+V157</f>
        <v/>
      </c>
      <c r="W176" s="64">
        <f>+W157</f>
        <v/>
      </c>
      <c r="X176" s="64">
        <f>+X157</f>
        <v/>
      </c>
      <c r="Y176" s="64">
        <f>+Y157</f>
        <v/>
      </c>
      <c r="Z176" s="64">
        <f>+Z157</f>
        <v/>
      </c>
      <c r="AA176" s="64">
        <f>+AA157</f>
        <v/>
      </c>
      <c r="AB176" s="64">
        <f>+AB157</f>
        <v/>
      </c>
      <c r="AC176" s="64">
        <f>+AC157</f>
        <v/>
      </c>
    </row>
    <row r="177">
      <c r="B177" t="inlineStr">
        <is>
          <t>Depreciation of PP&amp;E</t>
        </is>
      </c>
      <c r="D177" s="64" t="n"/>
      <c r="E177" s="64">
        <f>+-E165</f>
        <v/>
      </c>
      <c r="F177" s="64">
        <f>+-F165</f>
        <v/>
      </c>
      <c r="G177" s="64">
        <f>+-G165</f>
        <v/>
      </c>
      <c r="H177" s="64">
        <f>+-H165</f>
        <v/>
      </c>
      <c r="I177" s="64">
        <f>+-I165</f>
        <v/>
      </c>
      <c r="J177" s="64">
        <f>+-J165</f>
        <v/>
      </c>
      <c r="K177" s="64">
        <f>+-K165</f>
        <v/>
      </c>
      <c r="L177" s="64">
        <f>+-L165</f>
        <v/>
      </c>
      <c r="M177" s="64">
        <f>+-M165</f>
        <v/>
      </c>
      <c r="N177" s="64">
        <f>+-N165</f>
        <v/>
      </c>
      <c r="O177" s="64">
        <f>+-O165</f>
        <v/>
      </c>
      <c r="P177" s="64">
        <f>+-P165</f>
        <v/>
      </c>
      <c r="Q177" s="64">
        <f>+-Q165</f>
        <v/>
      </c>
      <c r="R177" s="64">
        <f>+-R165</f>
        <v/>
      </c>
      <c r="S177" s="64">
        <f>+-S165</f>
        <v/>
      </c>
      <c r="T177" s="64">
        <f>+-T165</f>
        <v/>
      </c>
      <c r="U177" s="64">
        <f>+-U165</f>
        <v/>
      </c>
      <c r="V177" s="64">
        <f>+-V165</f>
        <v/>
      </c>
      <c r="W177" s="64">
        <f>+-W165</f>
        <v/>
      </c>
      <c r="X177" s="64">
        <f>+-X165</f>
        <v/>
      </c>
      <c r="Y177" s="64">
        <f>+-Y165</f>
        <v/>
      </c>
      <c r="Z177" s="64">
        <f>+-Z165</f>
        <v/>
      </c>
      <c r="AA177" s="64">
        <f>+-AA165</f>
        <v/>
      </c>
      <c r="AB177" s="64">
        <f>+-AB165</f>
        <v/>
      </c>
      <c r="AC177" s="64">
        <f>+-AC165</f>
        <v/>
      </c>
    </row>
    <row r="178" ht="13.5" customHeight="1">
      <c r="B178" t="inlineStr">
        <is>
          <t>Other</t>
        </is>
      </c>
      <c r="D178" s="65" t="n"/>
      <c r="E178" s="65">
        <f>+E179-SUM(E174:E177)</f>
        <v/>
      </c>
      <c r="F178" s="65">
        <f>+F179-SUM(F174:F177)</f>
        <v/>
      </c>
      <c r="G178" s="65">
        <f>+G179-SUM(G174:G177)</f>
        <v/>
      </c>
      <c r="H178" s="65">
        <f>+H179-SUM(H174:H177)</f>
        <v/>
      </c>
      <c r="I178" s="65">
        <f>+I179-SUM(I174:I177)</f>
        <v/>
      </c>
      <c r="J178" s="65">
        <f>+J179-SUM(J174:J177)</f>
        <v/>
      </c>
      <c r="K178" s="65">
        <f>+K179-SUM(K174:K177)</f>
        <v/>
      </c>
      <c r="L178" s="65">
        <f>+L179-SUM(L174:L177)</f>
        <v/>
      </c>
      <c r="M178" s="65">
        <f>+M179-SUM(M174:M177)</f>
        <v/>
      </c>
      <c r="N178" s="65">
        <f>+N179-SUM(N174:N177)</f>
        <v/>
      </c>
      <c r="O178" s="65">
        <f>+O179-SUM(O174:O177)</f>
        <v/>
      </c>
      <c r="P178" s="65">
        <f>+P179-SUM(P174:P177)</f>
        <v/>
      </c>
      <c r="Q178" s="65">
        <f>+Q179-SUM(Q174:Q177)</f>
        <v/>
      </c>
      <c r="R178" s="65">
        <f>+R179-SUM(R174:R177)</f>
        <v/>
      </c>
      <c r="S178" s="65">
        <f>+S179-SUM(S174:S177)</f>
        <v/>
      </c>
      <c r="T178" s="65">
        <f>+T179-SUM(T174:T177)</f>
        <v/>
      </c>
      <c r="U178" s="65">
        <f>+U179-SUM(U174:U177)</f>
        <v/>
      </c>
      <c r="V178" s="65">
        <f>+V179-SUM(V174:V177)</f>
        <v/>
      </c>
      <c r="W178" s="65">
        <f>+W179-SUM(W174:W177)</f>
        <v/>
      </c>
      <c r="X178" s="65">
        <f>+X179-SUM(X174:X177)</f>
        <v/>
      </c>
      <c r="Y178" s="65">
        <f>+Y179-SUM(Y174:Y177)</f>
        <v/>
      </c>
      <c r="Z178" s="65">
        <f>+Z179-SUM(Z174:Z177)</f>
        <v/>
      </c>
      <c r="AA178" s="65">
        <f>+AA179-SUM(AA174:AA177)</f>
        <v/>
      </c>
      <c r="AB178" s="65">
        <f>+AB179-SUM(AB174:AB177)</f>
        <v/>
      </c>
      <c r="AC178" s="65">
        <f>+AC179-SUM(AC174:AC177)</f>
        <v/>
      </c>
    </row>
    <row r="179" customFormat="1" s="44">
      <c r="B179" s="110" t="inlineStr">
        <is>
          <t>Net PP&amp;E, EOP</t>
        </is>
      </c>
      <c r="D179" s="111" t="n"/>
      <c r="E179" s="111">
        <f>+E172</f>
        <v/>
      </c>
      <c r="F179" s="111">
        <f>+F172</f>
        <v/>
      </c>
      <c r="G179" s="111">
        <f>+G172</f>
        <v/>
      </c>
      <c r="H179" s="111">
        <f>+H172</f>
        <v/>
      </c>
      <c r="I179" s="111">
        <f>+I172</f>
        <v/>
      </c>
      <c r="J179" s="111">
        <f>+J172</f>
        <v/>
      </c>
      <c r="K179" s="111">
        <f>+K172</f>
        <v/>
      </c>
      <c r="L179" s="111">
        <f>+L172</f>
        <v/>
      </c>
      <c r="M179" s="111">
        <f>+M172</f>
        <v/>
      </c>
      <c r="N179" s="111">
        <f>+N172</f>
        <v/>
      </c>
      <c r="O179" s="111">
        <f>+O172</f>
        <v/>
      </c>
      <c r="P179" s="111">
        <f>+P172</f>
        <v/>
      </c>
      <c r="Q179" s="111">
        <f>+Q172</f>
        <v/>
      </c>
      <c r="R179" s="111">
        <f>+R172</f>
        <v/>
      </c>
      <c r="S179" s="111">
        <f>+S172</f>
        <v/>
      </c>
      <c r="T179" s="111">
        <f>+T172</f>
        <v/>
      </c>
      <c r="U179" s="111">
        <f>+U172</f>
        <v/>
      </c>
      <c r="V179" s="111">
        <f>+V172</f>
        <v/>
      </c>
      <c r="W179" s="111">
        <f>+W172</f>
        <v/>
      </c>
      <c r="X179" s="111">
        <f>+X172</f>
        <v/>
      </c>
      <c r="Y179" s="111">
        <f>+Y172</f>
        <v/>
      </c>
      <c r="Z179" s="111">
        <f>+Z172</f>
        <v/>
      </c>
      <c r="AA179" s="111">
        <f>+AA172</f>
        <v/>
      </c>
      <c r="AB179" s="111">
        <f>+AB172</f>
        <v/>
      </c>
      <c r="AC179" s="111">
        <f>+AC172</f>
        <v/>
      </c>
    </row>
    <row r="180" customFormat="1" s="44">
      <c r="B180" s="110" t="n"/>
      <c r="D180" s="111" t="n"/>
      <c r="E180" s="111" t="n"/>
      <c r="F180" s="111" t="n"/>
      <c r="G180" s="111" t="n"/>
      <c r="H180" s="111" t="n"/>
      <c r="I180" s="111" t="n"/>
      <c r="J180" s="111" t="n"/>
      <c r="K180" s="111" t="n"/>
      <c r="L180" s="111" t="n"/>
      <c r="M180" s="111" t="n"/>
      <c r="N180" s="111" t="n"/>
      <c r="O180" s="111" t="n"/>
      <c r="P180" s="111" t="n"/>
      <c r="Q180" s="111" t="n"/>
    </row>
    <row r="181" customFormat="1" s="44">
      <c r="B181" s="54" t="inlineStr">
        <is>
          <t>Reported Useful Life (Years)</t>
        </is>
      </c>
      <c r="D181" s="111" t="n"/>
      <c r="E181" s="111" t="n"/>
      <c r="F181" s="111" t="n"/>
      <c r="G181" s="111" t="n"/>
      <c r="H181" s="111" t="n"/>
      <c r="I181" s="111" t="n"/>
      <c r="J181" s="111" t="n"/>
      <c r="K181" s="111" t="n"/>
      <c r="L181" s="111" t="n"/>
      <c r="M181" s="111" t="n"/>
      <c r="N181" s="111" t="n"/>
      <c r="O181" s="111" t="n"/>
      <c r="P181" s="111" t="n"/>
      <c r="Q181" s="111" t="n"/>
    </row>
    <row r="182" customFormat="1" s="44">
      <c r="B182" t="inlineStr">
        <is>
          <t>Land</t>
        </is>
      </c>
      <c r="D182" s="83" t="n">
        <v>0</v>
      </c>
      <c r="E182" s="83" t="n">
        <v>0</v>
      </c>
      <c r="F182" s="83" t="n">
        <v>0</v>
      </c>
      <c r="G182" s="83" t="n">
        <v>0</v>
      </c>
      <c r="H182" s="83" t="n">
        <v>0</v>
      </c>
      <c r="I182" s="83" t="n">
        <v>0</v>
      </c>
      <c r="J182" s="83" t="n">
        <v>0</v>
      </c>
      <c r="K182" s="83" t="n">
        <v>0</v>
      </c>
      <c r="L182" s="83" t="n">
        <v>0</v>
      </c>
      <c r="M182" s="83" t="n">
        <v>0</v>
      </c>
      <c r="N182" s="83" t="n">
        <v>0</v>
      </c>
      <c r="O182" s="83" t="n">
        <v>0</v>
      </c>
      <c r="P182" s="83" t="n">
        <v>0</v>
      </c>
      <c r="Q182" s="83" t="n">
        <v>0</v>
      </c>
    </row>
    <row r="183" customFormat="1" s="44">
      <c r="B183" t="inlineStr">
        <is>
          <t>Servers and Network Assets</t>
        </is>
      </c>
      <c r="D183" s="207" t="inlineStr">
        <is>
          <t>3-4</t>
        </is>
      </c>
      <c r="E183" s="207" t="inlineStr">
        <is>
          <t>3-4</t>
        </is>
      </c>
      <c r="F183" s="207" t="inlineStr">
        <is>
          <t>3-4</t>
        </is>
      </c>
      <c r="G183" s="207" t="inlineStr">
        <is>
          <t>3-5</t>
        </is>
      </c>
      <c r="H183" s="207" t="inlineStr">
        <is>
          <t>3-5</t>
        </is>
      </c>
      <c r="I183" s="207" t="inlineStr">
        <is>
          <t>3-5</t>
        </is>
      </c>
      <c r="J183" s="207" t="inlineStr">
        <is>
          <t>3-25</t>
        </is>
      </c>
      <c r="K183" s="207" t="inlineStr">
        <is>
          <t>3-20</t>
        </is>
      </c>
      <c r="L183" s="207" t="inlineStr">
        <is>
          <t>3-25</t>
        </is>
      </c>
      <c r="M183" s="207" t="inlineStr">
        <is>
          <t>3-20</t>
        </is>
      </c>
      <c r="N183" s="207" t="inlineStr">
        <is>
          <t>3-20</t>
        </is>
      </c>
      <c r="O183" s="207" t="n">
        <v>4</v>
      </c>
      <c r="P183" s="207" t="inlineStr">
        <is>
          <t>4-5</t>
        </is>
      </c>
      <c r="Q183" s="207" t="inlineStr">
        <is>
          <t>4-5</t>
        </is>
      </c>
    </row>
    <row r="184" customFormat="1" s="44">
      <c r="B184" t="inlineStr">
        <is>
          <t>Buildings</t>
        </is>
      </c>
      <c r="D184" s="207" t="inlineStr">
        <is>
          <t>15-20</t>
        </is>
      </c>
      <c r="E184" s="207" t="inlineStr">
        <is>
          <t>15-20</t>
        </is>
      </c>
      <c r="F184" s="207" t="inlineStr">
        <is>
          <t>15-20</t>
        </is>
      </c>
      <c r="G184" s="207" t="inlineStr">
        <is>
          <t>15-20</t>
        </is>
      </c>
      <c r="H184" s="207" t="inlineStr">
        <is>
          <t>4-20</t>
        </is>
      </c>
      <c r="I184" s="207" t="inlineStr">
        <is>
          <t>3-30</t>
        </is>
      </c>
      <c r="J184" s="207" t="inlineStr">
        <is>
          <t>3-30</t>
        </is>
      </c>
      <c r="K184" s="207" t="inlineStr">
        <is>
          <t>3-30</t>
        </is>
      </c>
      <c r="L184" s="207" t="inlineStr">
        <is>
          <t>3-30</t>
        </is>
      </c>
      <c r="M184" s="207" t="inlineStr">
        <is>
          <t>3-30</t>
        </is>
      </c>
      <c r="N184" s="207" t="inlineStr">
        <is>
          <t>3-30</t>
        </is>
      </c>
      <c r="O184" s="207" t="inlineStr">
        <is>
          <t>25-30</t>
        </is>
      </c>
      <c r="P184" s="207" t="inlineStr">
        <is>
          <t>25-30</t>
        </is>
      </c>
      <c r="Q184" s="207" t="inlineStr">
        <is>
          <t>25-30</t>
        </is>
      </c>
    </row>
    <row r="185" customFormat="1" s="44">
      <c r="B185" t="inlineStr">
        <is>
          <t>Equipment and Other</t>
        </is>
      </c>
      <c r="D185" s="207" t="inlineStr">
        <is>
          <t>2-5</t>
        </is>
      </c>
      <c r="E185" s="207" t="inlineStr">
        <is>
          <t>2-5</t>
        </is>
      </c>
      <c r="F185" s="207" t="inlineStr">
        <is>
          <t>2-5</t>
        </is>
      </c>
      <c r="G185" s="207" t="inlineStr">
        <is>
          <t>3-5</t>
        </is>
      </c>
      <c r="H185" s="207" t="inlineStr">
        <is>
          <t>3-5</t>
        </is>
      </c>
      <c r="I185" s="207" t="inlineStr">
        <is>
          <t>3-5</t>
        </is>
      </c>
      <c r="J185" s="207" t="inlineStr">
        <is>
          <t>3-5</t>
        </is>
      </c>
      <c r="K185" s="207" t="inlineStr">
        <is>
          <t>2-5</t>
        </is>
      </c>
      <c r="L185" s="207" t="inlineStr">
        <is>
          <t>2-5</t>
        </is>
      </c>
      <c r="M185" s="207" t="inlineStr">
        <is>
          <t>2-5</t>
        </is>
      </c>
      <c r="N185" s="207" t="inlineStr">
        <is>
          <t>2-5</t>
        </is>
      </c>
      <c r="O185" s="207" t="inlineStr">
        <is>
          <t>1-25</t>
        </is>
      </c>
      <c r="P185" s="207" t="inlineStr">
        <is>
          <t>1-25</t>
        </is>
      </c>
      <c r="Q185" s="207" t="inlineStr">
        <is>
          <t>1-25</t>
        </is>
      </c>
    </row>
    <row r="186" customFormat="1" s="44">
      <c r="B186" t="inlineStr">
        <is>
          <t>Finance Lease Right-of-Use Assets</t>
        </is>
      </c>
      <c r="D186" s="207" t="inlineStr">
        <is>
          <t>n/a</t>
        </is>
      </c>
      <c r="E186" s="207" t="inlineStr">
        <is>
          <t>n/a</t>
        </is>
      </c>
      <c r="F186" s="207" t="inlineStr">
        <is>
          <t>n/a</t>
        </is>
      </c>
      <c r="G186" s="207" t="inlineStr">
        <is>
          <t>n/a</t>
        </is>
      </c>
      <c r="H186" s="207" t="inlineStr">
        <is>
          <t>n/a</t>
        </is>
      </c>
      <c r="I186" s="207" t="inlineStr">
        <is>
          <t>n/a</t>
        </is>
      </c>
      <c r="J186" s="207" t="inlineStr">
        <is>
          <t>n/a</t>
        </is>
      </c>
      <c r="K186" s="207" t="inlineStr">
        <is>
          <t>n/a</t>
        </is>
      </c>
      <c r="L186" s="207" t="inlineStr">
        <is>
          <t>n/a</t>
        </is>
      </c>
      <c r="M186" s="207" t="inlineStr">
        <is>
          <t>3-20</t>
        </is>
      </c>
      <c r="N186" s="207" t="inlineStr">
        <is>
          <t>3-20</t>
        </is>
      </c>
      <c r="O186" s="207" t="inlineStr">
        <is>
          <t>3-20</t>
        </is>
      </c>
      <c r="P186" s="207" t="inlineStr">
        <is>
          <t>3-20</t>
        </is>
      </c>
      <c r="Q186" s="207" t="inlineStr">
        <is>
          <t>3-20</t>
        </is>
      </c>
    </row>
    <row r="188">
      <c r="B188" s="60" t="inlineStr">
        <is>
          <t>Memo: Change in Useful Life of Servers and Network Assets</t>
        </is>
      </c>
      <c r="O188" s="209" t="inlineStr">
        <is>
          <t>3 to 4</t>
        </is>
      </c>
      <c r="P188" s="208" t="inlineStr">
        <is>
          <t>4 to 4.5 in 2Q22</t>
        </is>
      </c>
    </row>
    <row r="189">
      <c r="P189" s="208" t="inlineStr">
        <is>
          <t>4.5 to 5 in 4Q22</t>
        </is>
      </c>
    </row>
    <row r="190">
      <c r="B190" s="54" t="inlineStr">
        <is>
          <t>Implied Useful Life (Years)</t>
        </is>
      </c>
    </row>
    <row r="191">
      <c r="B191" t="inlineStr">
        <is>
          <t>Gross PP&amp;E / D&amp;A</t>
        </is>
      </c>
      <c r="G191" s="348">
        <f>+G152/G165</f>
        <v/>
      </c>
      <c r="H191" s="348">
        <f>+H152/H165</f>
        <v/>
      </c>
      <c r="I191" s="348">
        <f>+I152/I165</f>
        <v/>
      </c>
      <c r="J191" s="348">
        <f>+J152/J165</f>
        <v/>
      </c>
      <c r="K191" s="348">
        <f>+K152/K165</f>
        <v/>
      </c>
      <c r="L191" s="348">
        <f>+L152/L165</f>
        <v/>
      </c>
      <c r="M191" s="348">
        <f>+M152/M165</f>
        <v/>
      </c>
      <c r="N191" s="348">
        <f>+N152/N165</f>
        <v/>
      </c>
      <c r="O191" s="348">
        <f>+O152/O165</f>
        <v/>
      </c>
      <c r="P191" s="348">
        <f>+P152/P165</f>
        <v/>
      </c>
      <c r="Q191" s="348">
        <f>+Q152/Q165</f>
        <v/>
      </c>
      <c r="R191" s="348">
        <f>+R152/R165</f>
        <v/>
      </c>
      <c r="S191" s="348">
        <f>+S152/S165</f>
        <v/>
      </c>
      <c r="T191" s="348">
        <f>+T152/T165</f>
        <v/>
      </c>
      <c r="U191" s="348">
        <f>+U152/U165</f>
        <v/>
      </c>
      <c r="V191" s="348">
        <f>+V152/V165</f>
        <v/>
      </c>
      <c r="W191" s="348">
        <f>+W152/W165</f>
        <v/>
      </c>
      <c r="X191" s="348">
        <f>+X152/X165</f>
        <v/>
      </c>
      <c r="Y191" s="348">
        <f>+Y152/Y165</f>
        <v/>
      </c>
      <c r="Z191" s="348">
        <f>+Z152/Z165</f>
        <v/>
      </c>
      <c r="AA191" s="348">
        <f>+AA152/AA165</f>
        <v/>
      </c>
      <c r="AB191" s="348">
        <f>+AB152/AB165</f>
        <v/>
      </c>
      <c r="AC191" s="348">
        <f>+AC152/AC165</f>
        <v/>
      </c>
    </row>
    <row r="192">
      <c r="B192" t="inlineStr">
        <is>
          <t>Depreciable Assets / D&amp;A</t>
        </is>
      </c>
      <c r="G192" s="348">
        <f>+G153/G165</f>
        <v/>
      </c>
      <c r="H192" s="348">
        <f>+H153/H165</f>
        <v/>
      </c>
      <c r="I192" s="348">
        <f>+I153/I165</f>
        <v/>
      </c>
      <c r="J192" s="348">
        <f>+J153/J165</f>
        <v/>
      </c>
      <c r="K192" s="348">
        <f>+K153/K165</f>
        <v/>
      </c>
      <c r="L192" s="348">
        <f>+L153/L165</f>
        <v/>
      </c>
      <c r="M192" s="348">
        <f>+M153/M165</f>
        <v/>
      </c>
      <c r="N192" s="348">
        <f>+N153/N165</f>
        <v/>
      </c>
      <c r="O192" s="348">
        <f>+O153/O165</f>
        <v/>
      </c>
      <c r="P192" s="348">
        <f>+P153/P165</f>
        <v/>
      </c>
      <c r="Q192" s="348">
        <f>+Q153/Q165</f>
        <v/>
      </c>
      <c r="R192" s="348">
        <f>+R153/R165</f>
        <v/>
      </c>
      <c r="S192" s="348">
        <f>+S153/S165</f>
        <v/>
      </c>
      <c r="T192" s="348">
        <f>+T153/T165</f>
        <v/>
      </c>
      <c r="U192" s="348">
        <f>+U153/U165</f>
        <v/>
      </c>
      <c r="V192" s="348">
        <f>+V153/V165</f>
        <v/>
      </c>
      <c r="W192" s="348">
        <f>+W153/W165</f>
        <v/>
      </c>
      <c r="X192" s="348">
        <f>+X153/X165</f>
        <v/>
      </c>
      <c r="Y192" s="348">
        <f>+Y153/Y165</f>
        <v/>
      </c>
      <c r="Z192" s="348">
        <f>+Z153/Z165</f>
        <v/>
      </c>
      <c r="AA192" s="348">
        <f>+AA153/AA165</f>
        <v/>
      </c>
      <c r="AB192" s="348">
        <f>+AB153/AB165</f>
        <v/>
      </c>
      <c r="AC192" s="348">
        <f>+AC153/AC165</f>
        <v/>
      </c>
    </row>
    <row r="193">
      <c r="B193" t="inlineStr">
        <is>
          <t>Net PP&amp;E / D&amp;A</t>
        </is>
      </c>
      <c r="G193" s="348">
        <f>+G172/G165</f>
        <v/>
      </c>
      <c r="H193" s="348">
        <f>+H172/H165</f>
        <v/>
      </c>
      <c r="I193" s="348">
        <f>+I172/I165</f>
        <v/>
      </c>
      <c r="J193" s="348">
        <f>+J172/J165</f>
        <v/>
      </c>
      <c r="K193" s="348">
        <f>+K172/K165</f>
        <v/>
      </c>
      <c r="L193" s="348">
        <f>+L172/L165</f>
        <v/>
      </c>
      <c r="M193" s="348">
        <f>+M172/M165</f>
        <v/>
      </c>
      <c r="N193" s="348">
        <f>+N172/N165</f>
        <v/>
      </c>
      <c r="O193" s="348">
        <f>+O172/O165</f>
        <v/>
      </c>
      <c r="P193" s="348">
        <f>+P172/P165</f>
        <v/>
      </c>
      <c r="Q193" s="348">
        <f>+Q172/Q165</f>
        <v/>
      </c>
      <c r="R193" s="348">
        <f>+R172/R165</f>
        <v/>
      </c>
      <c r="S193" s="348">
        <f>+S172/S165</f>
        <v/>
      </c>
      <c r="T193" s="348">
        <f>+T172/T165</f>
        <v/>
      </c>
      <c r="U193" s="348">
        <f>+U172/U165</f>
        <v/>
      </c>
      <c r="V193" s="348">
        <f>+V172/V165</f>
        <v/>
      </c>
      <c r="W193" s="348">
        <f>+W172/W165</f>
        <v/>
      </c>
      <c r="X193" s="348">
        <f>+X172/X165</f>
        <v/>
      </c>
      <c r="Y193" s="348">
        <f>+Y172/Y165</f>
        <v/>
      </c>
      <c r="Z193" s="348">
        <f>+Z172/Z165</f>
        <v/>
      </c>
      <c r="AA193" s="348">
        <f>+AA172/AA165</f>
        <v/>
      </c>
      <c r="AB193" s="348">
        <f>+AB172/AB165</f>
        <v/>
      </c>
      <c r="AC193" s="348">
        <f>+AC172/AC165</f>
        <v/>
      </c>
    </row>
  </sheetData>
  <pageMargins left="0.3" right="0.3" top="0.3" bottom="0.3" header="0.3" footer="0.3"/>
  <pageSetup orientation="portrait" scale="53" fitToHeight="0"/>
</worksheet>
</file>

<file path=xl/worksheets/sheet11.xml><?xml version="1.0" encoding="utf-8"?>
<worksheet xmlns="http://schemas.openxmlformats.org/spreadsheetml/2006/main">
  <sheetPr>
    <outlinePr summaryBelow="1" summaryRight="1"/>
    <pageSetUpPr fitToPage="1"/>
  </sheetPr>
  <dimension ref="B2:AN193"/>
  <sheetViews>
    <sheetView view="pageBreakPreview" zoomScale="85" zoomScaleNormal="85" zoomScaleSheetLayoutView="85" workbookViewId="0">
      <pane xSplit="3" ySplit="6" topLeftCell="D7" activePane="bottomRight" state="frozen"/>
      <selection activeCell="E89" sqref="E89"/>
      <selection pane="topRight" activeCell="E89" sqref="E89"/>
      <selection pane="bottomLeft" activeCell="E89" sqref="E89"/>
      <selection pane="bottomRight" activeCell="AC2" sqref="AC2"/>
    </sheetView>
  </sheetViews>
  <sheetFormatPr baseColWidth="8" defaultRowHeight="11.25" outlineLevelRow="1"/>
  <cols>
    <col width="2.83203125" customWidth="1" min="1" max="1"/>
    <col width="20.83203125" customWidth="1" min="2" max="2"/>
    <col width="2.83203125" customWidth="1" min="3" max="3"/>
    <col hidden="1" outlineLevel="1" width="9.33203125" customWidth="1" min="4" max="6"/>
    <col collapsed="1" width="9.33203125" customWidth="1" min="7" max="7"/>
  </cols>
  <sheetData>
    <row r="2" customFormat="1" s="44">
      <c r="B2" s="44" t="inlineStr">
        <is>
          <t>META</t>
        </is>
      </c>
      <c r="AC2" s="174">
        <f>+'Simple Model - Case 3'!X2</f>
        <v/>
      </c>
    </row>
    <row r="3" customFormat="1" s="46">
      <c r="B3" s="46" t="inlineStr">
        <is>
          <t>D&amp;A Model - Case 3</t>
        </is>
      </c>
    </row>
    <row r="4">
      <c r="B4" s="76" t="inlineStr">
        <is>
          <t>($ in mm)</t>
        </is>
      </c>
    </row>
    <row r="5">
      <c r="B5" s="76" t="n"/>
      <c r="D5" s="162" t="inlineStr">
        <is>
          <t>FYE December 31,</t>
        </is>
      </c>
      <c r="E5" s="162" t="n"/>
      <c r="F5" s="162" t="n"/>
      <c r="G5" s="162" t="inlineStr">
        <is>
          <t>FYE December 31,</t>
        </is>
      </c>
      <c r="H5" s="162" t="n"/>
      <c r="I5" s="162" t="n"/>
      <c r="J5" s="162" t="n"/>
      <c r="K5" s="162" t="n"/>
      <c r="L5" s="162" t="n"/>
      <c r="M5" s="162" t="n"/>
      <c r="N5" s="162" t="n"/>
      <c r="O5" s="162" t="n"/>
      <c r="P5" s="162" t="n"/>
      <c r="Q5" s="162" t="n"/>
      <c r="R5" s="162" t="n"/>
      <c r="S5" s="162" t="n"/>
      <c r="T5" s="162" t="n"/>
      <c r="U5" s="162" t="n"/>
      <c r="V5" s="162" t="n"/>
      <c r="W5" s="162" t="n"/>
      <c r="X5" s="162" t="n"/>
      <c r="Y5" s="162" t="n"/>
      <c r="Z5" s="162" t="n"/>
      <c r="AA5" s="162" t="n"/>
      <c r="AB5" s="162" t="n"/>
      <c r="AC5" s="162" t="n"/>
    </row>
    <row r="6" ht="13.5" customHeight="1">
      <c r="D6" s="51" t="inlineStr">
        <is>
          <t>FY10</t>
        </is>
      </c>
      <c r="E6" s="51" t="inlineStr">
        <is>
          <t>FY11</t>
        </is>
      </c>
      <c r="F6" s="51" t="inlineStr">
        <is>
          <t>FY12</t>
        </is>
      </c>
      <c r="G6" s="51" t="inlineStr">
        <is>
          <t>FY13</t>
        </is>
      </c>
      <c r="H6" s="51" t="inlineStr">
        <is>
          <t>FY14</t>
        </is>
      </c>
      <c r="I6" s="51" t="inlineStr">
        <is>
          <t>FY15</t>
        </is>
      </c>
      <c r="J6" s="51" t="inlineStr">
        <is>
          <t>FY16</t>
        </is>
      </c>
      <c r="K6" s="51" t="inlineStr">
        <is>
          <t>FY17</t>
        </is>
      </c>
      <c r="L6" s="51" t="inlineStr">
        <is>
          <t>FY18</t>
        </is>
      </c>
      <c r="M6" s="51" t="inlineStr">
        <is>
          <t>FY19</t>
        </is>
      </c>
      <c r="N6" s="51" t="inlineStr">
        <is>
          <t>FY20</t>
        </is>
      </c>
      <c r="O6" s="51" t="inlineStr">
        <is>
          <t>FY21</t>
        </is>
      </c>
      <c r="P6" s="51" t="inlineStr">
        <is>
          <t>FY22</t>
        </is>
      </c>
      <c r="Q6" s="51" t="inlineStr">
        <is>
          <t>FY23</t>
        </is>
      </c>
      <c r="R6" s="51" t="inlineStr">
        <is>
          <t>FY24e</t>
        </is>
      </c>
      <c r="S6" s="51" t="inlineStr">
        <is>
          <t>FY25e</t>
        </is>
      </c>
      <c r="T6" s="51" t="inlineStr">
        <is>
          <t>FY26e</t>
        </is>
      </c>
      <c r="U6" s="51" t="inlineStr">
        <is>
          <t>FY27e</t>
        </is>
      </c>
      <c r="V6" s="51" t="inlineStr">
        <is>
          <t>FY28e</t>
        </is>
      </c>
      <c r="W6" s="51" t="inlineStr">
        <is>
          <t>FY29e</t>
        </is>
      </c>
      <c r="X6" s="51" t="inlineStr">
        <is>
          <t>FY30e</t>
        </is>
      </c>
      <c r="Y6" s="51" t="inlineStr">
        <is>
          <t>FY31e</t>
        </is>
      </c>
      <c r="Z6" s="51" t="inlineStr">
        <is>
          <t>FY32e</t>
        </is>
      </c>
      <c r="AA6" s="51" t="inlineStr">
        <is>
          <t>FY33e</t>
        </is>
      </c>
      <c r="AB6" s="51" t="inlineStr">
        <is>
          <t>FY34e</t>
        </is>
      </c>
      <c r="AC6" s="51" t="inlineStr">
        <is>
          <t>FY35e</t>
        </is>
      </c>
    </row>
    <row r="8">
      <c r="B8" s="52" t="inlineStr">
        <is>
          <t>D&amp;A Model</t>
        </is>
      </c>
      <c r="C8" s="53" t="n"/>
    </row>
    <row r="10">
      <c r="B10" s="54" t="inlineStr">
        <is>
          <t>Key Inputs</t>
        </is>
      </c>
    </row>
    <row r="11">
      <c r="B11" t="inlineStr">
        <is>
          <t>Original Average Useful Life of Assets (Years)</t>
        </is>
      </c>
      <c r="I11" s="346" t="n">
        <v>6</v>
      </c>
    </row>
    <row r="12">
      <c r="B12" s="104" t="inlineStr">
        <is>
          <t>'21 Average Useful Life of Assets (Years)</t>
        </is>
      </c>
      <c r="I12" s="346" t="n">
        <v>7</v>
      </c>
    </row>
    <row r="13">
      <c r="B13" s="104" t="inlineStr">
        <is>
          <t>'22 Average Useful Life of Assets (Years)</t>
        </is>
      </c>
      <c r="I13" s="346" t="n">
        <v>7.5</v>
      </c>
    </row>
    <row r="14">
      <c r="B14" s="104" t="inlineStr">
        <is>
          <t>'23 Average Useful Life of Assets (Years)</t>
        </is>
      </c>
      <c r="I14" s="346" t="n">
        <v>8</v>
      </c>
    </row>
    <row r="16">
      <c r="B16" s="54" t="inlineStr">
        <is>
          <t>Change in Depreciable Assets</t>
        </is>
      </c>
    </row>
    <row r="17">
      <c r="B17" t="inlineStr">
        <is>
          <t>Purchase of PP&amp;E</t>
        </is>
      </c>
      <c r="D17" s="64" t="n"/>
      <c r="E17" s="64">
        <f>+E156</f>
        <v/>
      </c>
      <c r="F17" s="64">
        <f>+F156</f>
        <v/>
      </c>
      <c r="G17" s="64">
        <f>+G156</f>
        <v/>
      </c>
      <c r="H17" s="64">
        <f>+H156</f>
        <v/>
      </c>
      <c r="I17" s="64">
        <f>+I156</f>
        <v/>
      </c>
      <c r="J17" s="64">
        <f>+J156</f>
        <v/>
      </c>
      <c r="K17" s="64">
        <f>+K156</f>
        <v/>
      </c>
      <c r="L17" s="64">
        <f>+L156</f>
        <v/>
      </c>
      <c r="M17" s="64">
        <f>+M156</f>
        <v/>
      </c>
      <c r="N17" s="64">
        <f>+N156</f>
        <v/>
      </c>
      <c r="O17" s="64">
        <f>+O156</f>
        <v/>
      </c>
      <c r="P17" s="64">
        <f>+P156</f>
        <v/>
      </c>
      <c r="Q17" s="64">
        <f>+Q156</f>
        <v/>
      </c>
      <c r="R17" s="196">
        <f>+'Simple Model - Case 3'!J41</f>
        <v/>
      </c>
      <c r="S17" s="196">
        <f>+'Simple Model - Case 3'!K41</f>
        <v/>
      </c>
      <c r="T17" s="196">
        <f>+'Simple Model - Case 3'!L41</f>
        <v/>
      </c>
      <c r="U17" s="196">
        <f>+'Simple Model - Case 3'!M41</f>
        <v/>
      </c>
      <c r="V17" s="196">
        <f>+'Simple Model - Case 3'!N41</f>
        <v/>
      </c>
      <c r="W17" s="196">
        <f>+'Simple Model - Case 3'!O41</f>
        <v/>
      </c>
      <c r="X17" s="196">
        <f>+'Simple Model - Case 3'!P41</f>
        <v/>
      </c>
      <c r="Y17" s="196">
        <f>+'Simple Model - Case 3'!Q41</f>
        <v/>
      </c>
      <c r="Z17" s="196">
        <f>+'Simple Model - Case 3'!R41</f>
        <v/>
      </c>
      <c r="AA17" s="196">
        <f>+'Simple Model - Case 3'!S41</f>
        <v/>
      </c>
      <c r="AB17" s="196">
        <f>+'Simple Model - Case 3'!T41</f>
        <v/>
      </c>
      <c r="AC17" s="196">
        <f>+'Simple Model - Case 3'!U41</f>
        <v/>
      </c>
    </row>
    <row r="18" ht="13.5" customHeight="1">
      <c r="B18" t="inlineStr">
        <is>
          <t>Disposal of PP&amp;E</t>
        </is>
      </c>
      <c r="D18" s="65" t="n"/>
      <c r="E18" s="65">
        <f>+E157</f>
        <v/>
      </c>
      <c r="F18" s="65">
        <f>+F157</f>
        <v/>
      </c>
      <c r="G18" s="65">
        <f>+G157</f>
        <v/>
      </c>
      <c r="H18" s="65">
        <f>+H157</f>
        <v/>
      </c>
      <c r="I18" s="65">
        <f>+I157</f>
        <v/>
      </c>
      <c r="J18" s="65">
        <f>+J157</f>
        <v/>
      </c>
      <c r="K18" s="65">
        <f>+K157</f>
        <v/>
      </c>
      <c r="L18" s="65">
        <f>+L157</f>
        <v/>
      </c>
      <c r="M18" s="65">
        <f>+M157</f>
        <v/>
      </c>
      <c r="N18" s="65">
        <f>+N157</f>
        <v/>
      </c>
      <c r="O18" s="65">
        <f>+O157</f>
        <v/>
      </c>
      <c r="P18" s="65">
        <f>+P157</f>
        <v/>
      </c>
      <c r="Q18" s="65">
        <f>+Q157</f>
        <v/>
      </c>
      <c r="R18" s="71" t="n">
        <v>0</v>
      </c>
      <c r="S18" s="71" t="n">
        <v>0</v>
      </c>
      <c r="T18" s="71" t="n">
        <v>0</v>
      </c>
      <c r="U18" s="71" t="n">
        <v>0</v>
      </c>
      <c r="V18" s="71" t="n">
        <v>0</v>
      </c>
      <c r="W18" s="71" t="n">
        <v>0</v>
      </c>
      <c r="X18" s="71" t="n">
        <v>0</v>
      </c>
      <c r="Y18" s="71" t="n">
        <v>0</v>
      </c>
      <c r="Z18" s="71" t="n">
        <v>0</v>
      </c>
      <c r="AA18" s="71" t="n">
        <v>0</v>
      </c>
      <c r="AB18" s="71" t="n">
        <v>0</v>
      </c>
      <c r="AC18" s="71" t="n">
        <v>0</v>
      </c>
    </row>
    <row r="19" customFormat="1" s="44">
      <c r="B19" s="110" t="inlineStr">
        <is>
          <t>Purchase of PP&amp;E, Net</t>
        </is>
      </c>
      <c r="D19" s="111" t="n"/>
      <c r="E19" s="111">
        <f>SUM(E17:E18)</f>
        <v/>
      </c>
      <c r="F19" s="111">
        <f>SUM(F17:F18)</f>
        <v/>
      </c>
      <c r="G19" s="111">
        <f>SUM(G17:G18)</f>
        <v/>
      </c>
      <c r="H19" s="111">
        <f>SUM(H17:H18)</f>
        <v/>
      </c>
      <c r="I19" s="111">
        <f>SUM(I17:I18)</f>
        <v/>
      </c>
      <c r="J19" s="111">
        <f>SUM(J17:J18)</f>
        <v/>
      </c>
      <c r="K19" s="111">
        <f>SUM(K17:K18)</f>
        <v/>
      </c>
      <c r="L19" s="111">
        <f>SUM(L17:L18)</f>
        <v/>
      </c>
      <c r="M19" s="111">
        <f>SUM(M17:M18)</f>
        <v/>
      </c>
      <c r="N19" s="111">
        <f>SUM(N17:N18)</f>
        <v/>
      </c>
      <c r="O19" s="111">
        <f>SUM(O17:O18)</f>
        <v/>
      </c>
      <c r="P19" s="111">
        <f>SUM(P17:P18)</f>
        <v/>
      </c>
      <c r="Q19" s="111">
        <f>SUM(Q17:Q18)</f>
        <v/>
      </c>
      <c r="R19" s="111">
        <f>SUM(R17:R18)</f>
        <v/>
      </c>
      <c r="S19" s="111">
        <f>SUM(S17:S18)</f>
        <v/>
      </c>
      <c r="T19" s="111">
        <f>SUM(T17:T18)</f>
        <v/>
      </c>
      <c r="U19" s="111">
        <f>SUM(U17:U18)</f>
        <v/>
      </c>
      <c r="V19" s="111">
        <f>SUM(V17:V18)</f>
        <v/>
      </c>
      <c r="W19" s="111">
        <f>SUM(W17:W18)</f>
        <v/>
      </c>
      <c r="X19" s="111">
        <f>SUM(X17:X18)</f>
        <v/>
      </c>
      <c r="Y19" s="111">
        <f>SUM(Y17:Y18)</f>
        <v/>
      </c>
      <c r="Z19" s="111">
        <f>SUM(Z17:Z18)</f>
        <v/>
      </c>
      <c r="AA19" s="111">
        <f>SUM(AA17:AA18)</f>
        <v/>
      </c>
      <c r="AB19" s="111">
        <f>SUM(AB17:AB18)</f>
        <v/>
      </c>
      <c r="AC19" s="111">
        <f>SUM(AC17:AC18)</f>
        <v/>
      </c>
      <c r="AD19" s="111" t="n"/>
    </row>
    <row r="20" ht="13.5" customHeight="1">
      <c r="B20" t="inlineStr">
        <is>
          <t>Impact of Construction in Progress</t>
        </is>
      </c>
      <c r="D20" s="65" t="n"/>
      <c r="E20" s="65">
        <f>+E21-E19</f>
        <v/>
      </c>
      <c r="F20" s="65">
        <f>+F21-F19</f>
        <v/>
      </c>
      <c r="G20" s="65">
        <f>+G21-G19</f>
        <v/>
      </c>
      <c r="H20" s="65">
        <f>+H21-H19</f>
        <v/>
      </c>
      <c r="I20" s="65">
        <f>+I21-I19</f>
        <v/>
      </c>
      <c r="J20" s="65">
        <f>+J21-J19</f>
        <v/>
      </c>
      <c r="K20" s="65">
        <f>+K21-K19</f>
        <v/>
      </c>
      <c r="L20" s="65">
        <f>+L21-L19</f>
        <v/>
      </c>
      <c r="M20" s="65">
        <f>+M21-M19</f>
        <v/>
      </c>
      <c r="N20" s="65">
        <f>+N21-N19</f>
        <v/>
      </c>
      <c r="O20" s="65">
        <f>+O21-O19</f>
        <v/>
      </c>
      <c r="P20" s="65">
        <f>+P21-P19</f>
        <v/>
      </c>
      <c r="Q20" s="65">
        <f>+Q21-Q19</f>
        <v/>
      </c>
      <c r="R20" s="71">
        <f>-0.1*R19</f>
        <v/>
      </c>
      <c r="S20" s="71">
        <f>-0.15*S19</f>
        <v/>
      </c>
      <c r="T20" s="71">
        <f>-0.2*T19</f>
        <v/>
      </c>
      <c r="U20" s="71">
        <f>+T20/T19*U19*0.9</f>
        <v/>
      </c>
      <c r="V20" s="71">
        <f>+U20/U19*V19*0.9</f>
        <v/>
      </c>
      <c r="W20" s="71">
        <f>+V20/V19*W19*0.9</f>
        <v/>
      </c>
      <c r="X20" s="71">
        <f>+W20/W19*X19*0.9</f>
        <v/>
      </c>
      <c r="Y20" s="71">
        <f>+X20/X19*Y19*0.9</f>
        <v/>
      </c>
      <c r="Z20" s="71">
        <f>+Y20/Y19*Z19*0.9</f>
        <v/>
      </c>
      <c r="AA20" s="71">
        <f>+Z20/Z19*AA19*0.9</f>
        <v/>
      </c>
      <c r="AB20" s="71">
        <f>+AA20/AA19*AB19*0.9</f>
        <v/>
      </c>
      <c r="AC20" s="71">
        <f>+AB20/AB19*AC19*0.9</f>
        <v/>
      </c>
    </row>
    <row r="21" customFormat="1" s="44">
      <c r="B21" s="110" t="inlineStr">
        <is>
          <t>Change in Depreciable Assets</t>
        </is>
      </c>
      <c r="D21" s="111" t="n"/>
      <c r="E21" s="111">
        <f>+(E152-E151)-(D152-D151)</f>
        <v/>
      </c>
      <c r="F21" s="111">
        <f>+(F152-F151)-(E152-E151)</f>
        <v/>
      </c>
      <c r="G21" s="111">
        <f>+(G152-G151)-(F152-F151)</f>
        <v/>
      </c>
      <c r="H21" s="111">
        <f>+(H152-H151)-(G152-G151)</f>
        <v/>
      </c>
      <c r="I21" s="111">
        <f>+(I152-I151)-(H152-H151)</f>
        <v/>
      </c>
      <c r="J21" s="111">
        <f>+(J152-J151)-(I152-I151)</f>
        <v/>
      </c>
      <c r="K21" s="111">
        <f>+(K152-K151)-(J152-J151)</f>
        <v/>
      </c>
      <c r="L21" s="111">
        <f>+(L152-L151)-(K152-K151)</f>
        <v/>
      </c>
      <c r="M21" s="111">
        <f>+(M152-M151)-(L152-L151)</f>
        <v/>
      </c>
      <c r="N21" s="111">
        <f>+(N152-N151)-(M152-M151)</f>
        <v/>
      </c>
      <c r="O21" s="111">
        <f>+(O152-O151)-(N152-N151)</f>
        <v/>
      </c>
      <c r="P21" s="111">
        <f>+(P152-P151)-(O152-O151)</f>
        <v/>
      </c>
      <c r="Q21" s="111">
        <f>+(Q152-Q151)-(P152-P151)</f>
        <v/>
      </c>
      <c r="R21" s="111">
        <f>+SUM(R19:R20)</f>
        <v/>
      </c>
      <c r="S21" s="111">
        <f>+SUM(S19:S20)</f>
        <v/>
      </c>
      <c r="T21" s="111">
        <f>+SUM(T19:T20)</f>
        <v/>
      </c>
      <c r="U21" s="111">
        <f>+SUM(U19:U20)</f>
        <v/>
      </c>
      <c r="V21" s="111">
        <f>+SUM(V19:V20)</f>
        <v/>
      </c>
      <c r="W21" s="111">
        <f>+SUM(W19:W20)</f>
        <v/>
      </c>
      <c r="X21" s="111">
        <f>+SUM(X19:X20)</f>
        <v/>
      </c>
      <c r="Y21" s="111">
        <f>+SUM(Y19:Y20)</f>
        <v/>
      </c>
      <c r="Z21" s="111">
        <f>+SUM(Z19:Z20)</f>
        <v/>
      </c>
      <c r="AA21" s="111">
        <f>+SUM(AA19:AA20)</f>
        <v/>
      </c>
      <c r="AB21" s="111">
        <f>+SUM(AB19:AB20)</f>
        <v/>
      </c>
      <c r="AC21" s="111">
        <f>+SUM(AC19:AC20)</f>
        <v/>
      </c>
      <c r="AD21" s="111" t="n"/>
    </row>
    <row r="22">
      <c r="Q22" s="56" t="n"/>
    </row>
    <row r="23">
      <c r="B23" s="54" t="inlineStr">
        <is>
          <t>Depreciation</t>
        </is>
      </c>
    </row>
    <row r="24">
      <c r="B24" t="inlineStr">
        <is>
          <t>FY11</t>
        </is>
      </c>
      <c r="E24" s="64">
        <f>+E62/$I$11</f>
        <v/>
      </c>
      <c r="F24" s="64">
        <f>+IF(E116&gt;0,MIN(F62/$I$11,E116),0)</f>
        <v/>
      </c>
      <c r="G24" s="64">
        <f>+IF(F116&gt;0,MIN(G62/$I$11,F116),0)</f>
        <v/>
      </c>
      <c r="H24" s="64">
        <f>+IF(G116&gt;0,MIN(H62/$I$11,G116),0)</f>
        <v/>
      </c>
      <c r="I24" s="64">
        <f>+IF(H116&gt;0,MIN(I62/$I$11,H116),0)</f>
        <v/>
      </c>
      <c r="J24" s="64">
        <f>+IF(I116&gt;0,MIN(J62/$I$11,I116),0)</f>
        <v/>
      </c>
      <c r="K24" s="64">
        <f>+IF(J116&gt;0,MIN(K62/$I$11,J116),0)</f>
        <v/>
      </c>
      <c r="L24" s="64">
        <f>+IF(K116&gt;0,MIN(L62/$I$11,K116),0)</f>
        <v/>
      </c>
      <c r="M24" s="64">
        <f>+IF(L116&gt;0,MIN(M62/$I$11,L116),0)</f>
        <v/>
      </c>
      <c r="N24" s="64">
        <f>+IF(M116&gt;0,MIN(N62/$I$11,M116),0)</f>
        <v/>
      </c>
      <c r="O24" s="64">
        <f>+IF(N116&gt;0,MIN(O62/$I$12,N116),0)</f>
        <v/>
      </c>
      <c r="P24" s="64">
        <f>+IF(O116&gt;0,MIN(P62/$I$13,O116),0)</f>
        <v/>
      </c>
      <c r="Q24" s="64">
        <f>+IF(P116&gt;0,MIN(Q62/$I$14,P116),0)</f>
        <v/>
      </c>
      <c r="R24" s="64">
        <f>+IF(Q116&gt;0,MIN(R62/$I$14,Q116),0)</f>
        <v/>
      </c>
      <c r="S24" s="64">
        <f>+IF(R116&gt;0,MIN(S62/$I$14,R116),0)</f>
        <v/>
      </c>
      <c r="T24" s="64">
        <f>+IF(S116&gt;0,MIN(T62/$I$14,S116),0)</f>
        <v/>
      </c>
      <c r="U24" s="64">
        <f>+IF(T116&gt;0,MIN(U62/$I$14,T116),0)</f>
        <v/>
      </c>
      <c r="V24" s="64">
        <f>+IF(U116&gt;0,MIN(V62/$I$14,U116),0)</f>
        <v/>
      </c>
      <c r="W24" s="64">
        <f>+IF(V116&gt;0,MIN(W62/$I$14,V116),0)</f>
        <v/>
      </c>
      <c r="X24" s="64">
        <f>+IF(W116&gt;0,MIN(X62/$I$14,W116),0)</f>
        <v/>
      </c>
      <c r="Y24" s="64">
        <f>+IF(X116&gt;0,MIN(Y62/$I$14,X116),0)</f>
        <v/>
      </c>
      <c r="Z24" s="64">
        <f>+IF(Y116&gt;0,MIN(Z62/$I$14,Y116),0)</f>
        <v/>
      </c>
      <c r="AA24" s="64">
        <f>+IF(Z116&gt;0,MIN(AA62/$I$14,Z116),0)</f>
        <v/>
      </c>
      <c r="AB24" s="64">
        <f>+IF(AA116&gt;0,MIN(AB62/$I$14,AA116),0)</f>
        <v/>
      </c>
      <c r="AC24" s="64">
        <f>+IF(AB116&gt;0,MIN(AC62/$I$14,AB116),0)</f>
        <v/>
      </c>
    </row>
    <row r="25">
      <c r="B25" t="inlineStr">
        <is>
          <t>FY12</t>
        </is>
      </c>
      <c r="F25" s="64">
        <f>+F63/$I$11</f>
        <v/>
      </c>
      <c r="G25" s="64">
        <f>+IF(F117&gt;0,MIN(G63/$I$11,F117),0)</f>
        <v/>
      </c>
      <c r="H25" s="64">
        <f>+IF(G117&gt;0,MIN(H63/$I$11,G117),0)</f>
        <v/>
      </c>
      <c r="I25" s="64">
        <f>+IF(H117&gt;0,MIN(I63/$I$11,H117),0)</f>
        <v/>
      </c>
      <c r="J25" s="64">
        <f>+IF(I117&gt;0,MIN(J63/$I$11,I117),0)</f>
        <v/>
      </c>
      <c r="K25" s="64">
        <f>+IF(J117&gt;0,MIN(K63/$I$11,J117),0)</f>
        <v/>
      </c>
      <c r="L25" s="64">
        <f>+IF(K117&gt;0,MIN(L63/$I$11,K117),0)</f>
        <v/>
      </c>
      <c r="M25" s="64">
        <f>+IF(L117&gt;0,MIN(M63/$I$11,L117),0)</f>
        <v/>
      </c>
      <c r="N25" s="64">
        <f>+IF(M117&gt;0,MIN(N63/$I$11,M117),0)</f>
        <v/>
      </c>
      <c r="O25" s="64">
        <f>+IF(N117&gt;0,MIN(O63/$I$12,N117),0)</f>
        <v/>
      </c>
      <c r="P25" s="64">
        <f>+IF(O117&gt;0,MIN(P63/$I$13,O117),0)</f>
        <v/>
      </c>
      <c r="Q25" s="64">
        <f>+IF(P117&gt;0,MIN(Q63/$I$14,P117),0)</f>
        <v/>
      </c>
      <c r="R25" s="64">
        <f>+IF(Q117&gt;0,MIN(R63/$I$14,Q117),0)</f>
        <v/>
      </c>
      <c r="S25" s="64">
        <f>+IF(R117&gt;0,MIN(S63/$I$14,R117),0)</f>
        <v/>
      </c>
      <c r="T25" s="64">
        <f>+IF(S117&gt;0,MIN(T63/$I$14,S117),0)</f>
        <v/>
      </c>
      <c r="U25" s="64">
        <f>+IF(T117&gt;0,MIN(U63/$I$14,T117),0)</f>
        <v/>
      </c>
      <c r="V25" s="64">
        <f>+IF(U117&gt;0,MIN(V63/$I$14,U117),0)</f>
        <v/>
      </c>
      <c r="W25" s="64">
        <f>+IF(V117&gt;0,MIN(W63/$I$14,V117),0)</f>
        <v/>
      </c>
      <c r="X25" s="64">
        <f>+IF(W117&gt;0,MIN(X63/$I$14,W117),0)</f>
        <v/>
      </c>
      <c r="Y25" s="64">
        <f>+IF(X117&gt;0,MIN(Y63/$I$14,X117),0)</f>
        <v/>
      </c>
      <c r="Z25" s="64">
        <f>+IF(Y117&gt;0,MIN(Z63/$I$14,Y117),0)</f>
        <v/>
      </c>
      <c r="AA25" s="64">
        <f>+IF(Z117&gt;0,MIN(AA63/$I$14,Z117),0)</f>
        <v/>
      </c>
      <c r="AB25" s="64">
        <f>+IF(AA117&gt;0,MIN(AB63/$I$14,AA117),0)</f>
        <v/>
      </c>
      <c r="AC25" s="64">
        <f>+IF(AB117&gt;0,MIN(AC63/$I$14,AB117),0)</f>
        <v/>
      </c>
    </row>
    <row r="26">
      <c r="B26" t="inlineStr">
        <is>
          <t>FY13</t>
        </is>
      </c>
      <c r="G26" s="64">
        <f>+G64/$I$11</f>
        <v/>
      </c>
      <c r="H26" s="64">
        <f>+IF(G118&gt;0,MIN(H64/$I$11,G118),0)</f>
        <v/>
      </c>
      <c r="I26" s="64">
        <f>+IF(H118&gt;0,MIN(I64/$I$11,H118),0)</f>
        <v/>
      </c>
      <c r="J26" s="64">
        <f>+IF(I118&gt;0,MIN(J64/$I$11,I118),0)</f>
        <v/>
      </c>
      <c r="K26" s="64">
        <f>+IF(J118&gt;0,MIN(K64/$I$11,J118),0)</f>
        <v/>
      </c>
      <c r="L26" s="64">
        <f>+IF(K118&gt;0,MIN(L64/$I$11,K118),0)</f>
        <v/>
      </c>
      <c r="M26" s="64">
        <f>+IF(L118&gt;0,MIN(M64/$I$11,L118),0)</f>
        <v/>
      </c>
      <c r="N26" s="64">
        <f>+IF(M118&gt;0,MIN(N64/$I$11,M118),0)</f>
        <v/>
      </c>
      <c r="O26" s="64">
        <f>+IF(N118&gt;0,MIN(O64/$I$12,N118),0)</f>
        <v/>
      </c>
      <c r="P26" s="64">
        <f>+IF(O118&gt;0,MIN(P64/$I$13,O118),0)</f>
        <v/>
      </c>
      <c r="Q26" s="64">
        <f>+IF(P118&gt;0,MIN(Q64/$I$14,P118),0)</f>
        <v/>
      </c>
      <c r="R26" s="64">
        <f>+IF(Q118&gt;0,MIN(R64/$I$14,Q118),0)</f>
        <v/>
      </c>
      <c r="S26" s="64">
        <f>+IF(R118&gt;0,MIN(S64/$I$14,R118),0)</f>
        <v/>
      </c>
      <c r="T26" s="64">
        <f>+IF(S118&gt;0,MIN(T64/$I$14,S118),0)</f>
        <v/>
      </c>
      <c r="U26" s="64">
        <f>+IF(T118&gt;0,MIN(U64/$I$14,T118),0)</f>
        <v/>
      </c>
      <c r="V26" s="64">
        <f>+IF(U118&gt;0,MIN(V64/$I$14,U118),0)</f>
        <v/>
      </c>
      <c r="W26" s="64">
        <f>+IF(V118&gt;0,MIN(W64/$I$14,V118),0)</f>
        <v/>
      </c>
      <c r="X26" s="64">
        <f>+IF(W118&gt;0,MIN(X64/$I$14,W118),0)</f>
        <v/>
      </c>
      <c r="Y26" s="64">
        <f>+IF(X118&gt;0,MIN(Y64/$I$14,X118),0)</f>
        <v/>
      </c>
      <c r="Z26" s="64">
        <f>+IF(Y118&gt;0,MIN(Z64/$I$14,Y118),0)</f>
        <v/>
      </c>
      <c r="AA26" s="64">
        <f>+IF(Z118&gt;0,MIN(AA64/$I$14,Z118),0)</f>
        <v/>
      </c>
      <c r="AB26" s="64">
        <f>+IF(AA118&gt;0,MIN(AB64/$I$14,AA118),0)</f>
        <v/>
      </c>
      <c r="AC26" s="64">
        <f>+IF(AB118&gt;0,MIN(AC64/$I$14,AB118),0)</f>
        <v/>
      </c>
    </row>
    <row r="27">
      <c r="B27" t="inlineStr">
        <is>
          <t>FY14</t>
        </is>
      </c>
      <c r="H27" s="64">
        <f>+H65/$I$11</f>
        <v/>
      </c>
      <c r="I27" s="64">
        <f>+IF(H119&gt;0,MIN(I65/$I$11,H119),0)</f>
        <v/>
      </c>
      <c r="J27" s="64">
        <f>+IF(I119&gt;0,MIN(J65/$I$11,I119),0)</f>
        <v/>
      </c>
      <c r="K27" s="64">
        <f>+IF(J119&gt;0,MIN(K65/$I$11,J119),0)</f>
        <v/>
      </c>
      <c r="L27" s="64">
        <f>+IF(K119&gt;0,MIN(L65/$I$11,K119),0)</f>
        <v/>
      </c>
      <c r="M27" s="64">
        <f>+IF(L119&gt;0,MIN(M65/$I$11,L119),0)</f>
        <v/>
      </c>
      <c r="N27" s="64">
        <f>+IF(M119&gt;0,MIN(N65/$I$11,M119),0)</f>
        <v/>
      </c>
      <c r="O27" s="64">
        <f>+IF(N119&gt;0,MIN(O65/$I$12,N119),0)</f>
        <v/>
      </c>
      <c r="P27" s="64">
        <f>+IF(O119&gt;0,MIN(P65/$I$13,O119),0)</f>
        <v/>
      </c>
      <c r="Q27" s="64">
        <f>+IF(P119&gt;0,MIN(Q65/$I$14,P119),0)</f>
        <v/>
      </c>
      <c r="R27" s="64">
        <f>+IF(Q119&gt;0,MIN(R65/$I$14,Q119),0)</f>
        <v/>
      </c>
      <c r="S27" s="64">
        <f>+IF(R119&gt;0,MIN(S65/$I$14,R119),0)</f>
        <v/>
      </c>
      <c r="T27" s="64">
        <f>+IF(S119&gt;0,MIN(T65/$I$14,S119),0)</f>
        <v/>
      </c>
      <c r="U27" s="64">
        <f>+IF(T119&gt;0,MIN(U65/$I$14,T119),0)</f>
        <v/>
      </c>
      <c r="V27" s="64">
        <f>+IF(U119&gt;0,MIN(V65/$I$14,U119),0)</f>
        <v/>
      </c>
      <c r="W27" s="64">
        <f>+IF(V119&gt;0,MIN(W65/$I$14,V119),0)</f>
        <v/>
      </c>
      <c r="X27" s="64">
        <f>+IF(W119&gt;0,MIN(X65/$I$14,W119),0)</f>
        <v/>
      </c>
      <c r="Y27" s="64">
        <f>+IF(X119&gt;0,MIN(Y65/$I$14,X119),0)</f>
        <v/>
      </c>
      <c r="Z27" s="64">
        <f>+IF(Y119&gt;0,MIN(Z65/$I$14,Y119),0)</f>
        <v/>
      </c>
      <c r="AA27" s="64">
        <f>+IF(Z119&gt;0,MIN(AA65/$I$14,Z119),0)</f>
        <v/>
      </c>
      <c r="AB27" s="64">
        <f>+IF(AA119&gt;0,MIN(AB65/$I$14,AA119),0)</f>
        <v/>
      </c>
      <c r="AC27" s="64">
        <f>+IF(AB119&gt;0,MIN(AC65/$I$14,AB119),0)</f>
        <v/>
      </c>
    </row>
    <row r="28">
      <c r="B28" t="inlineStr">
        <is>
          <t>FY15</t>
        </is>
      </c>
      <c r="I28" s="64">
        <f>+I66/$I$11</f>
        <v/>
      </c>
      <c r="J28" s="64">
        <f>+IF(I120&gt;0,MIN(J66/$I$11,I120),0)</f>
        <v/>
      </c>
      <c r="K28" s="64">
        <f>+IF(J120&gt;0,MIN(K66/$I$11,J120),0)</f>
        <v/>
      </c>
      <c r="L28" s="64">
        <f>+IF(K120&gt;0,MIN(L66/$I$11,K120),0)</f>
        <v/>
      </c>
      <c r="M28" s="64">
        <f>+IF(L120&gt;0,MIN(M66/$I$11,L120),0)</f>
        <v/>
      </c>
      <c r="N28" s="64">
        <f>+IF(M120&gt;0,MIN(N66/$I$11,M120),0)</f>
        <v/>
      </c>
      <c r="O28" s="64">
        <f>+IF(N120&gt;0,MIN(O66/$I$12,N120),0)</f>
        <v/>
      </c>
      <c r="P28" s="64">
        <f>+IF(O120&gt;0,MIN(P66/$I$13,O120),0)</f>
        <v/>
      </c>
      <c r="Q28" s="64">
        <f>+IF(P120&gt;0,MIN(Q66/$I$14,P120),0)</f>
        <v/>
      </c>
      <c r="R28" s="64">
        <f>+IF(Q120&gt;0,MIN(R66/$I$14,Q120),0)</f>
        <v/>
      </c>
      <c r="S28" s="64">
        <f>+IF(R120&gt;0,MIN(S66/$I$14,R120),0)</f>
        <v/>
      </c>
      <c r="T28" s="64">
        <f>+IF(S120&gt;0,MIN(T66/$I$14,S120),0)</f>
        <v/>
      </c>
      <c r="U28" s="64">
        <f>+IF(T120&gt;0,MIN(U66/$I$14,T120),0)</f>
        <v/>
      </c>
      <c r="V28" s="64">
        <f>+IF(U120&gt;0,MIN(V66/$I$14,U120),0)</f>
        <v/>
      </c>
      <c r="W28" s="64">
        <f>+IF(V120&gt;0,MIN(W66/$I$14,V120),0)</f>
        <v/>
      </c>
      <c r="X28" s="64">
        <f>+IF(W120&gt;0,MIN(X66/$I$14,W120),0)</f>
        <v/>
      </c>
      <c r="Y28" s="64">
        <f>+IF(X120&gt;0,MIN(Y66/$I$14,X120),0)</f>
        <v/>
      </c>
      <c r="Z28" s="64">
        <f>+IF(Y120&gt;0,MIN(Z66/$I$14,Y120),0)</f>
        <v/>
      </c>
      <c r="AA28" s="64">
        <f>+IF(Z120&gt;0,MIN(AA66/$I$14,Z120),0)</f>
        <v/>
      </c>
      <c r="AB28" s="64">
        <f>+IF(AA120&gt;0,MIN(AB66/$I$14,AA120),0)</f>
        <v/>
      </c>
      <c r="AC28" s="64">
        <f>+IF(AB120&gt;0,MIN(AC66/$I$14,AB120),0)</f>
        <v/>
      </c>
      <c r="AD28" s="64" t="n"/>
    </row>
    <row r="29">
      <c r="B29" t="inlineStr">
        <is>
          <t>FY16</t>
        </is>
      </c>
      <c r="J29" s="64">
        <f>+J67/$I$11</f>
        <v/>
      </c>
      <c r="K29" s="64">
        <f>+IF(J121&gt;0,MIN(K67/$I$11,J121),0)</f>
        <v/>
      </c>
      <c r="L29" s="64">
        <f>+IF(K121&gt;0,MIN(L67/$I$11,K121),0)</f>
        <v/>
      </c>
      <c r="M29" s="64">
        <f>+IF(L121&gt;0,MIN(M67/$I$11,L121),0)</f>
        <v/>
      </c>
      <c r="N29" s="64">
        <f>+IF(M121&gt;0,MIN(N67/$I$11,M121),0)</f>
        <v/>
      </c>
      <c r="O29" s="64">
        <f>+IF(N121&gt;0,MIN(O67/$I$12,N121),0)</f>
        <v/>
      </c>
      <c r="P29" s="64">
        <f>+IF(O121&gt;0,MIN(P67/$I$13,O121),0)</f>
        <v/>
      </c>
      <c r="Q29" s="64">
        <f>+IF(P121&gt;0,MIN(Q67/$I$14,P121),0)</f>
        <v/>
      </c>
      <c r="R29" s="64">
        <f>+IF(Q121&gt;0,MIN(R67/$I$14,Q121),0)</f>
        <v/>
      </c>
      <c r="S29" s="64">
        <f>+IF(R121&gt;0,MIN(S67/$I$14,R121),0)</f>
        <v/>
      </c>
      <c r="T29" s="64">
        <f>+IF(S121&gt;0,MIN(T67/$I$14,S121),0)</f>
        <v/>
      </c>
      <c r="U29" s="64">
        <f>+IF(T121&gt;0,MIN(U67/$I$14,T121),0)</f>
        <v/>
      </c>
      <c r="V29" s="64">
        <f>+IF(U121&gt;0,MIN(V67/$I$14,U121),0)</f>
        <v/>
      </c>
      <c r="W29" s="64">
        <f>+IF(V121&gt;0,MIN(W67/$I$14,V121),0)</f>
        <v/>
      </c>
      <c r="X29" s="64">
        <f>+IF(W121&gt;0,MIN(X67/$I$14,W121),0)</f>
        <v/>
      </c>
      <c r="Y29" s="64">
        <f>+IF(X121&gt;0,MIN(Y67/$I$14,X121),0)</f>
        <v/>
      </c>
      <c r="Z29" s="64">
        <f>+IF(Y121&gt;0,MIN(Z67/$I$14,Y121),0)</f>
        <v/>
      </c>
      <c r="AA29" s="64">
        <f>+IF(Z121&gt;0,MIN(AA67/$I$14,Z121),0)</f>
        <v/>
      </c>
      <c r="AB29" s="64">
        <f>+IF(AA121&gt;0,MIN(AB67/$I$14,AA121),0)</f>
        <v/>
      </c>
      <c r="AC29" s="64">
        <f>+IF(AB121&gt;0,MIN(AC67/$I$14,AB121),0)</f>
        <v/>
      </c>
      <c r="AD29" s="64" t="n"/>
      <c r="AE29" s="64" t="n"/>
    </row>
    <row r="30">
      <c r="B30" t="inlineStr">
        <is>
          <t>FY17</t>
        </is>
      </c>
      <c r="K30" s="64">
        <f>+K68/$I$11</f>
        <v/>
      </c>
      <c r="L30" s="64">
        <f>+IF(K122&gt;0,MIN(L68/$I$11,K122),0)</f>
        <v/>
      </c>
      <c r="M30" s="64">
        <f>+IF(L122&gt;0,MIN(M68/$I$11,L122),0)</f>
        <v/>
      </c>
      <c r="N30" s="64">
        <f>+IF(M122&gt;0,MIN(N68/$I$11,M122),0)</f>
        <v/>
      </c>
      <c r="O30" s="64">
        <f>+IF(N122&gt;0,MIN(O68/$I$12,N122),0)</f>
        <v/>
      </c>
      <c r="P30" s="64">
        <f>+IF(O122&gt;0,MIN(P68/$I$13,O122),0)</f>
        <v/>
      </c>
      <c r="Q30" s="64">
        <f>+IF(P122&gt;0,MIN(Q68/$I$14,P122),0)</f>
        <v/>
      </c>
      <c r="R30" s="64">
        <f>+IF(Q122&gt;0,MIN(R68/$I$14,Q122),0)</f>
        <v/>
      </c>
      <c r="S30" s="64">
        <f>+IF(R122&gt;0,MIN(S68/$I$14,R122),0)</f>
        <v/>
      </c>
      <c r="T30" s="64">
        <f>+IF(S122&gt;0,MIN(T68/$I$14,S122),0)</f>
        <v/>
      </c>
      <c r="U30" s="64">
        <f>+IF(T122&gt;0,MIN(U68/$I$14,T122),0)</f>
        <v/>
      </c>
      <c r="V30" s="64">
        <f>+IF(U122&gt;0,MIN(V68/$I$14,U122),0)</f>
        <v/>
      </c>
      <c r="W30" s="64">
        <f>+IF(V122&gt;0,MIN(W68/$I$14,V122),0)</f>
        <v/>
      </c>
      <c r="X30" s="64">
        <f>+IF(W122&gt;0,MIN(X68/$I$14,W122),0)</f>
        <v/>
      </c>
      <c r="Y30" s="64">
        <f>+IF(X122&gt;0,MIN(Y68/$I$14,X122),0)</f>
        <v/>
      </c>
      <c r="Z30" s="64">
        <f>+IF(Y122&gt;0,MIN(Z68/$I$14,Y122),0)</f>
        <v/>
      </c>
      <c r="AA30" s="64">
        <f>+IF(Z122&gt;0,MIN(AA68/$I$14,Z122),0)</f>
        <v/>
      </c>
      <c r="AB30" s="64">
        <f>+IF(AA122&gt;0,MIN(AB68/$I$14,AA122),0)</f>
        <v/>
      </c>
      <c r="AC30" s="64">
        <f>+IF(AB122&gt;0,MIN(AC68/$I$14,AB122),0)</f>
        <v/>
      </c>
      <c r="AD30" s="64" t="n"/>
      <c r="AE30" s="64" t="n"/>
      <c r="AF30" s="64" t="n"/>
    </row>
    <row r="31">
      <c r="B31" t="inlineStr">
        <is>
          <t>FY18</t>
        </is>
      </c>
      <c r="L31" s="64">
        <f>+L69/$I$11</f>
        <v/>
      </c>
      <c r="M31" s="64">
        <f>+IF(L123&gt;0,MIN(M69/$I$11,L123),0)</f>
        <v/>
      </c>
      <c r="N31" s="64">
        <f>+IF(M123&gt;0,MIN(N69/$I$11,M123),0)</f>
        <v/>
      </c>
      <c r="O31" s="64">
        <f>+IF(N123&gt;0,MIN(O69/$I$12,N123),0)</f>
        <v/>
      </c>
      <c r="P31" s="64">
        <f>+IF(O123&gt;0,MIN(P69/$I$13,O123),0)</f>
        <v/>
      </c>
      <c r="Q31" s="64">
        <f>+IF(P123&gt;0,MIN(Q69/$I$14,P123),0)</f>
        <v/>
      </c>
      <c r="R31" s="64">
        <f>+IF(Q123&gt;0,MIN(R69/$I$14,Q123),0)</f>
        <v/>
      </c>
      <c r="S31" s="64">
        <f>+IF(R123&gt;0,MIN(S69/$I$14,R123),0)</f>
        <v/>
      </c>
      <c r="T31" s="64">
        <f>+IF(S123&gt;0,MIN(T69/$I$14,S123),0)</f>
        <v/>
      </c>
      <c r="U31" s="64">
        <f>+IF(T123&gt;0,MIN(U69/$I$14,T123),0)</f>
        <v/>
      </c>
      <c r="V31" s="64">
        <f>+IF(U123&gt;0,MIN(V69/$I$14,U123),0)</f>
        <v/>
      </c>
      <c r="W31" s="64">
        <f>+IF(V123&gt;0,MIN(W69/$I$14,V123),0)</f>
        <v/>
      </c>
      <c r="X31" s="64">
        <f>+IF(W123&gt;0,MIN(X69/$I$14,W123),0)</f>
        <v/>
      </c>
      <c r="Y31" s="64">
        <f>+IF(X123&gt;0,MIN(Y69/$I$14,X123),0)</f>
        <v/>
      </c>
      <c r="Z31" s="64">
        <f>+IF(Y123&gt;0,MIN(Z69/$I$14,Y123),0)</f>
        <v/>
      </c>
      <c r="AA31" s="64">
        <f>+IF(Z123&gt;0,MIN(AA69/$I$14,Z123),0)</f>
        <v/>
      </c>
      <c r="AB31" s="64">
        <f>+IF(AA123&gt;0,MIN(AB69/$I$14,AA123),0)</f>
        <v/>
      </c>
      <c r="AC31" s="64">
        <f>+IF(AB123&gt;0,MIN(AC69/$I$14,AB123),0)</f>
        <v/>
      </c>
      <c r="AD31" s="64" t="n"/>
      <c r="AE31" s="64" t="n"/>
      <c r="AF31" s="64" t="n"/>
      <c r="AG31" s="64" t="n"/>
    </row>
    <row r="32">
      <c r="B32" t="inlineStr">
        <is>
          <t>FY19</t>
        </is>
      </c>
      <c r="M32" s="64">
        <f>+M70/$I$11</f>
        <v/>
      </c>
      <c r="N32" s="64">
        <f>+IF(M124&gt;0,MIN(N70/$I$11,M124),0)</f>
        <v/>
      </c>
      <c r="O32" s="64">
        <f>+IF(N124&gt;0,MIN(O70/$I$12,N124),0)</f>
        <v/>
      </c>
      <c r="P32" s="64">
        <f>+IF(O124&gt;0,MIN(P70/$I$13,O124),0)</f>
        <v/>
      </c>
      <c r="Q32" s="64">
        <f>+IF(P124&gt;0,MIN(Q70/$I$14,P124),0)</f>
        <v/>
      </c>
      <c r="R32" s="64">
        <f>+IF(Q124&gt;0,MIN(R70/$I$14,Q124),0)</f>
        <v/>
      </c>
      <c r="S32" s="64">
        <f>+IF(R124&gt;0,MIN(S70/$I$14,R124),0)</f>
        <v/>
      </c>
      <c r="T32" s="64">
        <f>+IF(S124&gt;0,MIN(T70/$I$14,S124),0)</f>
        <v/>
      </c>
      <c r="U32" s="64">
        <f>+IF(T124&gt;0,MIN(U70/$I$14,T124),0)</f>
        <v/>
      </c>
      <c r="V32" s="64">
        <f>+IF(U124&gt;0,MIN(V70/$I$14,U124),0)</f>
        <v/>
      </c>
      <c r="W32" s="64">
        <f>+IF(V124&gt;0,MIN(W70/$I$14,V124),0)</f>
        <v/>
      </c>
      <c r="X32" s="64">
        <f>+IF(W124&gt;0,MIN(X70/$I$14,W124),0)</f>
        <v/>
      </c>
      <c r="Y32" s="64">
        <f>+IF(X124&gt;0,MIN(Y70/$I$14,X124),0)</f>
        <v/>
      </c>
      <c r="Z32" s="64">
        <f>+IF(Y124&gt;0,MIN(Z70/$I$14,Y124),0)</f>
        <v/>
      </c>
      <c r="AA32" s="64">
        <f>+IF(Z124&gt;0,MIN(AA70/$I$14,Z124),0)</f>
        <v/>
      </c>
      <c r="AB32" s="64">
        <f>+IF(AA124&gt;0,MIN(AB70/$I$14,AA124),0)</f>
        <v/>
      </c>
      <c r="AC32" s="64">
        <f>+IF(AB124&gt;0,MIN(AC70/$I$14,AB124),0)</f>
        <v/>
      </c>
      <c r="AD32" s="64" t="n"/>
      <c r="AE32" s="64" t="n"/>
      <c r="AF32" s="64" t="n"/>
      <c r="AG32" s="64" t="n"/>
      <c r="AH32" s="64" t="n"/>
    </row>
    <row r="33">
      <c r="B33" t="inlineStr">
        <is>
          <t>FY20</t>
        </is>
      </c>
      <c r="N33" s="64">
        <f>+N71/$I$11</f>
        <v/>
      </c>
      <c r="O33" s="64">
        <f>+IF(N125&gt;0,MIN(O71/$I$12,N125),0)</f>
        <v/>
      </c>
      <c r="P33" s="64">
        <f>+IF(O125&gt;0,MIN(P71/$I$13,O125),0)</f>
        <v/>
      </c>
      <c r="Q33" s="64">
        <f>+IF(P125&gt;0,MIN(Q71/$I$14,P125),0)</f>
        <v/>
      </c>
      <c r="R33" s="64">
        <f>+IF(Q125&gt;0,MIN(R71/$I$14,Q125),0)</f>
        <v/>
      </c>
      <c r="S33" s="64">
        <f>+IF(R125&gt;0,MIN(S71/$I$14,R125),0)</f>
        <v/>
      </c>
      <c r="T33" s="64">
        <f>+IF(S125&gt;0,MIN(T71/$I$14,S125),0)</f>
        <v/>
      </c>
      <c r="U33" s="64">
        <f>+IF(T125&gt;0,MIN(U71/$I$14,T125),0)</f>
        <v/>
      </c>
      <c r="V33" s="64">
        <f>+IF(U125&gt;0,MIN(V71/$I$14,U125),0)</f>
        <v/>
      </c>
      <c r="W33" s="64">
        <f>+IF(V125&gt;0,MIN(W71/$I$14,V125),0)</f>
        <v/>
      </c>
      <c r="X33" s="64">
        <f>+IF(W125&gt;0,MIN(X71/$I$14,W125),0)</f>
        <v/>
      </c>
      <c r="Y33" s="64">
        <f>+IF(X125&gt;0,MIN(Y71/$I$14,X125),0)</f>
        <v/>
      </c>
      <c r="Z33" s="64">
        <f>+IF(Y125&gt;0,MIN(Z71/$I$14,Y125),0)</f>
        <v/>
      </c>
      <c r="AA33" s="64">
        <f>+IF(Z125&gt;0,MIN(AA71/$I$14,Z125),0)</f>
        <v/>
      </c>
      <c r="AB33" s="64">
        <f>+IF(AA125&gt;0,MIN(AB71/$I$14,AA125),0)</f>
        <v/>
      </c>
      <c r="AC33" s="64">
        <f>+IF(AB125&gt;0,MIN(AC71/$I$14,AB125),0)</f>
        <v/>
      </c>
      <c r="AD33" s="64" t="n"/>
      <c r="AE33" s="64" t="n"/>
      <c r="AF33" s="64" t="n"/>
      <c r="AG33" s="64" t="n"/>
      <c r="AH33" s="64" t="n"/>
      <c r="AI33" s="64" t="n"/>
    </row>
    <row r="34">
      <c r="B34" t="inlineStr">
        <is>
          <t>FY21</t>
        </is>
      </c>
      <c r="O34" s="64">
        <f>+O72/$I$12</f>
        <v/>
      </c>
      <c r="P34" s="64">
        <f>+IF(O126&gt;0,MIN(P72/$I$13,O126),0)</f>
        <v/>
      </c>
      <c r="Q34" s="64">
        <f>+IF(P126&gt;0,MIN(Q72/$I$14,P126),0)</f>
        <v/>
      </c>
      <c r="R34" s="64">
        <f>+IF(Q126&gt;0,MIN(R72/$I$14,Q126),0)</f>
        <v/>
      </c>
      <c r="S34" s="64">
        <f>+IF(R126&gt;0,MIN(S72/$I$14,R126),0)</f>
        <v/>
      </c>
      <c r="T34" s="64">
        <f>+IF(S126&gt;0,MIN(T72/$I$14,S126),0)</f>
        <v/>
      </c>
      <c r="U34" s="64">
        <f>+IF(T126&gt;0,MIN(U72/$I$14,T126),0)</f>
        <v/>
      </c>
      <c r="V34" s="64">
        <f>+IF(U126&gt;0,MIN(V72/$I$14,U126),0)</f>
        <v/>
      </c>
      <c r="W34" s="64">
        <f>+IF(V126&gt;0,MIN(W72/$I$14,V126),0)</f>
        <v/>
      </c>
      <c r="X34" s="64">
        <f>+IF(W126&gt;0,MIN(X72/$I$14,W126),0)</f>
        <v/>
      </c>
      <c r="Y34" s="64">
        <f>+IF(X126&gt;0,MIN(Y72/$I$14,X126),0)</f>
        <v/>
      </c>
      <c r="Z34" s="64">
        <f>+IF(Y126&gt;0,MIN(Z72/$I$14,Y126),0)</f>
        <v/>
      </c>
      <c r="AA34" s="64">
        <f>+IF(Z126&gt;0,MIN(AA72/$I$14,Z126),0)</f>
        <v/>
      </c>
      <c r="AB34" s="64">
        <f>+IF(AA126&gt;0,MIN(AB72/$I$14,AA126),0)</f>
        <v/>
      </c>
      <c r="AC34" s="64">
        <f>+IF(AB126&gt;0,MIN(AC72/$I$14,AB126),0)</f>
        <v/>
      </c>
      <c r="AD34" s="64" t="n"/>
      <c r="AE34" s="64" t="n"/>
      <c r="AF34" s="64" t="n"/>
      <c r="AG34" s="64" t="n"/>
      <c r="AH34" s="64" t="n"/>
      <c r="AI34" s="64" t="n"/>
      <c r="AJ34" s="64" t="n"/>
    </row>
    <row r="35">
      <c r="B35" t="inlineStr">
        <is>
          <t>FY22</t>
        </is>
      </c>
      <c r="P35" s="64">
        <f>+P73/$I$13</f>
        <v/>
      </c>
      <c r="Q35" s="64">
        <f>+IF(P127&gt;0,MIN(Q73/$I$14,P127),0)</f>
        <v/>
      </c>
      <c r="R35" s="64">
        <f>+IF(Q127&gt;0,MIN(R73/$I$14,Q127),0)</f>
        <v/>
      </c>
      <c r="S35" s="64">
        <f>+IF(R127&gt;0,MIN(S73/$I$14,R127),0)</f>
        <v/>
      </c>
      <c r="T35" s="64">
        <f>+IF(S127&gt;0,MIN(T73/$I$14,S127),0)</f>
        <v/>
      </c>
      <c r="U35" s="64">
        <f>+IF(T127&gt;0,MIN(U73/$I$14,T127),0)</f>
        <v/>
      </c>
      <c r="V35" s="64">
        <f>+IF(U127&gt;0,MIN(V73/$I$14,U127),0)</f>
        <v/>
      </c>
      <c r="W35" s="64">
        <f>+IF(V127&gt;0,MIN(W73/$I$14,V127),0)</f>
        <v/>
      </c>
      <c r="X35" s="64">
        <f>+IF(W127&gt;0,MIN(X73/$I$14,W127),0)</f>
        <v/>
      </c>
      <c r="Y35" s="64">
        <f>+IF(X127&gt;0,MIN(Y73/$I$14,X127),0)</f>
        <v/>
      </c>
      <c r="Z35" s="64">
        <f>+IF(Y127&gt;0,MIN(Z73/$I$14,Y127),0)</f>
        <v/>
      </c>
      <c r="AA35" s="64">
        <f>+IF(Z127&gt;0,MIN(AA73/$I$14,Z127),0)</f>
        <v/>
      </c>
      <c r="AB35" s="64">
        <f>+IF(AA127&gt;0,MIN(AB73/$I$14,AA127),0)</f>
        <v/>
      </c>
      <c r="AC35" s="64">
        <f>+IF(AB127&gt;0,MIN(AC73/$I$14,AB127),0)</f>
        <v/>
      </c>
      <c r="AD35" s="64" t="n"/>
      <c r="AE35" s="64" t="n"/>
      <c r="AF35" s="64" t="n"/>
      <c r="AG35" s="64" t="n"/>
      <c r="AH35" s="64" t="n"/>
      <c r="AI35" s="64" t="n"/>
      <c r="AJ35" s="64" t="n"/>
      <c r="AK35" s="64" t="n"/>
    </row>
    <row r="36">
      <c r="B36" t="inlineStr">
        <is>
          <t>FY23</t>
        </is>
      </c>
      <c r="Q36" s="64">
        <f>+Q74/$I$14</f>
        <v/>
      </c>
      <c r="R36" s="64">
        <f>+IF(Q128&gt;0,MIN(R74/$I$14,Q128),0)</f>
        <v/>
      </c>
      <c r="S36" s="64">
        <f>+IF(R128&gt;0,MIN(S74/$I$14,R128),0)</f>
        <v/>
      </c>
      <c r="T36" s="64">
        <f>+IF(S128&gt;0,MIN(T74/$I$14,S128),0)</f>
        <v/>
      </c>
      <c r="U36" s="64">
        <f>+IF(T128&gt;0,MIN(U74/$I$14,T128),0)</f>
        <v/>
      </c>
      <c r="V36" s="64">
        <f>+IF(U128&gt;0,MIN(V74/$I$14,U128),0)</f>
        <v/>
      </c>
      <c r="W36" s="64">
        <f>+IF(V128&gt;0,MIN(W74/$I$14,V128),0)</f>
        <v/>
      </c>
      <c r="X36" s="64">
        <f>+IF(W128&gt;0,MIN(X74/$I$14,W128),0)</f>
        <v/>
      </c>
      <c r="Y36" s="64">
        <f>+IF(X128&gt;0,MIN(Y74/$I$14,X128),0)</f>
        <v/>
      </c>
      <c r="Z36" s="64">
        <f>+IF(Y128&gt;0,MIN(Z74/$I$14,Y128),0)</f>
        <v/>
      </c>
      <c r="AA36" s="64">
        <f>+IF(Z128&gt;0,MIN(AA74/$I$14,Z128),0)</f>
        <v/>
      </c>
      <c r="AB36" s="64">
        <f>+IF(AA128&gt;0,MIN(AB74/$I$14,AA128),0)</f>
        <v/>
      </c>
      <c r="AC36" s="64">
        <f>+IF(AB128&gt;0,MIN(AC74/$I$14,AB128),0)</f>
        <v/>
      </c>
      <c r="AD36" s="64" t="n"/>
      <c r="AE36" s="64" t="n"/>
      <c r="AF36" s="64" t="n"/>
      <c r="AG36" s="64" t="n"/>
      <c r="AH36" s="64" t="n"/>
      <c r="AI36" s="64" t="n"/>
      <c r="AJ36" s="64" t="n"/>
      <c r="AK36" s="64" t="n"/>
      <c r="AL36" s="64" t="n"/>
    </row>
    <row r="37">
      <c r="B37" t="inlineStr">
        <is>
          <t>FY24e</t>
        </is>
      </c>
      <c r="R37" s="64">
        <f>+R75/$I$14</f>
        <v/>
      </c>
      <c r="S37" s="64">
        <f>+IF(R129&gt;0,MIN(S75/$I$14,R129),0)</f>
        <v/>
      </c>
      <c r="T37" s="64">
        <f>+IF(S129&gt;0,MIN(T75/$I$14,S129),0)</f>
        <v/>
      </c>
      <c r="U37" s="64">
        <f>+IF(T129&gt;0,MIN(U75/$I$14,T129),0)</f>
        <v/>
      </c>
      <c r="V37" s="64">
        <f>+IF(U129&gt;0,MIN(V75/$I$14,U129),0)</f>
        <v/>
      </c>
      <c r="W37" s="64">
        <f>+IF(V129&gt;0,MIN(W75/$I$14,V129),0)</f>
        <v/>
      </c>
      <c r="X37" s="64">
        <f>+IF(W129&gt;0,MIN(X75/$I$14,W129),0)</f>
        <v/>
      </c>
      <c r="Y37" s="64">
        <f>+IF(X129&gt;0,MIN(Y75/$I$14,X129),0)</f>
        <v/>
      </c>
      <c r="Z37" s="64">
        <f>+IF(Y129&gt;0,MIN(Z75/$I$14,Y129),0)</f>
        <v/>
      </c>
      <c r="AA37" s="64">
        <f>+IF(Z129&gt;0,MIN(AA75/$I$14,Z129),0)</f>
        <v/>
      </c>
      <c r="AB37" s="64">
        <f>+IF(AA129&gt;0,MIN(AB75/$I$14,AA129),0)</f>
        <v/>
      </c>
      <c r="AC37" s="64">
        <f>+IF(AB129&gt;0,MIN(AC75/$I$14,AB129),0)</f>
        <v/>
      </c>
      <c r="AD37" s="64" t="n"/>
      <c r="AE37" s="64" t="n"/>
      <c r="AF37" s="64" t="n"/>
      <c r="AG37" s="64" t="n"/>
      <c r="AH37" s="64" t="n"/>
      <c r="AI37" s="64" t="n"/>
      <c r="AJ37" s="64" t="n"/>
      <c r="AK37" s="64" t="n"/>
      <c r="AL37" s="64" t="n"/>
      <c r="AM37" s="64" t="n"/>
    </row>
    <row r="38">
      <c r="B38" t="inlineStr">
        <is>
          <t>FY25e</t>
        </is>
      </c>
      <c r="S38" s="64">
        <f>+S76/$I$14</f>
        <v/>
      </c>
      <c r="T38" s="64">
        <f>+IF(S130&gt;0,MIN(T76/$I$14,S130),0)</f>
        <v/>
      </c>
      <c r="U38" s="64">
        <f>+IF(T130&gt;0,MIN(U76/$I$14,T130),0)</f>
        <v/>
      </c>
      <c r="V38" s="64">
        <f>+IF(U130&gt;0,MIN(V76/$I$14,U130),0)</f>
        <v/>
      </c>
      <c r="W38" s="64">
        <f>+IF(V130&gt;0,MIN(W76/$I$14,V130),0)</f>
        <v/>
      </c>
      <c r="X38" s="64">
        <f>+IF(W130&gt;0,MIN(X76/$I$14,W130),0)</f>
        <v/>
      </c>
      <c r="Y38" s="64">
        <f>+IF(X130&gt;0,MIN(Y76/$I$14,X130),0)</f>
        <v/>
      </c>
      <c r="Z38" s="64">
        <f>+IF(Y130&gt;0,MIN(Z76/$I$14,Y130),0)</f>
        <v/>
      </c>
      <c r="AA38" s="64">
        <f>+IF(Z130&gt;0,MIN(AA76/$I$14,Z130),0)</f>
        <v/>
      </c>
      <c r="AB38" s="64">
        <f>+IF(AA130&gt;0,MIN(AB76/$I$14,AA130),0)</f>
        <v/>
      </c>
      <c r="AC38" s="64">
        <f>+IF(AB130&gt;0,MIN(AC76/$I$14,AB130),0)</f>
        <v/>
      </c>
      <c r="AD38" s="64" t="n"/>
      <c r="AE38" s="64" t="n"/>
      <c r="AF38" s="64" t="n"/>
      <c r="AG38" s="64" t="n"/>
      <c r="AH38" s="64" t="n"/>
      <c r="AI38" s="64" t="n"/>
      <c r="AJ38" s="64" t="n"/>
      <c r="AK38" s="64" t="n"/>
      <c r="AL38" s="64" t="n"/>
      <c r="AM38" s="64" t="n"/>
      <c r="AN38" s="64" t="n"/>
    </row>
    <row r="39">
      <c r="B39" t="inlineStr">
        <is>
          <t>FY26e</t>
        </is>
      </c>
      <c r="S39" s="64" t="n"/>
      <c r="T39" s="64">
        <f>+T77/$I$14</f>
        <v/>
      </c>
      <c r="U39" s="64">
        <f>+IF(T131&gt;0,MIN(U77/$I$14,T131),0)</f>
        <v/>
      </c>
      <c r="V39" s="64">
        <f>+IF(U131&gt;0,MIN(V77/$I$14,U131),0)</f>
        <v/>
      </c>
      <c r="W39" s="64">
        <f>+IF(V131&gt;0,MIN(W77/$I$14,V131),0)</f>
        <v/>
      </c>
      <c r="X39" s="64">
        <f>+IF(W131&gt;0,MIN(X77/$I$14,W131),0)</f>
        <v/>
      </c>
      <c r="Y39" s="64">
        <f>+IF(X131&gt;0,MIN(Y77/$I$14,X131),0)</f>
        <v/>
      </c>
      <c r="Z39" s="64">
        <f>+IF(Y131&gt;0,MIN(Z77/$I$14,Y131),0)</f>
        <v/>
      </c>
      <c r="AA39" s="64">
        <f>+IF(Z131&gt;0,MIN(AA77/$I$14,Z131),0)</f>
        <v/>
      </c>
      <c r="AB39" s="64">
        <f>+IF(AA131&gt;0,MIN(AB77/$I$14,AA131),0)</f>
        <v/>
      </c>
      <c r="AC39" s="64">
        <f>+IF(AB131&gt;0,MIN(AC77/$I$14,AB131),0)</f>
        <v/>
      </c>
      <c r="AD39" s="64" t="n"/>
      <c r="AE39" s="64" t="n"/>
      <c r="AF39" s="64" t="n"/>
      <c r="AG39" s="64" t="n"/>
      <c r="AH39" s="64" t="n"/>
      <c r="AI39" s="64" t="n"/>
      <c r="AJ39" s="64" t="n"/>
      <c r="AK39" s="64" t="n"/>
      <c r="AL39" s="64" t="n"/>
      <c r="AM39" s="64" t="n"/>
      <c r="AN39" s="64" t="n"/>
    </row>
    <row r="40">
      <c r="B40" t="inlineStr">
        <is>
          <t>FY27e</t>
        </is>
      </c>
      <c r="S40" s="64" t="n"/>
      <c r="T40" s="64" t="n"/>
      <c r="U40" s="64">
        <f>+U78/$I$14</f>
        <v/>
      </c>
      <c r="V40" s="64">
        <f>+IF(U132&gt;0,MIN(V78/$I$14,U132),0)</f>
        <v/>
      </c>
      <c r="W40" s="64">
        <f>+IF(V132&gt;0,MIN(W78/$I$14,V132),0)</f>
        <v/>
      </c>
      <c r="X40" s="64">
        <f>+IF(W132&gt;0,MIN(X78/$I$14,W132),0)</f>
        <v/>
      </c>
      <c r="Y40" s="64">
        <f>+IF(X132&gt;0,MIN(Y78/$I$14,X132),0)</f>
        <v/>
      </c>
      <c r="Z40" s="64">
        <f>+IF(Y132&gt;0,MIN(Z78/$I$14,Y132),0)</f>
        <v/>
      </c>
      <c r="AA40" s="64">
        <f>+IF(Z132&gt;0,MIN(AA78/$I$14,Z132),0)</f>
        <v/>
      </c>
      <c r="AB40" s="64">
        <f>+IF(AA132&gt;0,MIN(AB78/$I$14,AA132),0)</f>
        <v/>
      </c>
      <c r="AC40" s="64">
        <f>+IF(AB132&gt;0,MIN(AC78/$I$14,AB132),0)</f>
        <v/>
      </c>
      <c r="AD40" s="64" t="n"/>
      <c r="AE40" s="64" t="n"/>
      <c r="AF40" s="64" t="n"/>
      <c r="AG40" s="64" t="n"/>
      <c r="AH40" s="64" t="n"/>
      <c r="AI40" s="64" t="n"/>
      <c r="AJ40" s="64" t="n"/>
      <c r="AK40" s="64" t="n"/>
      <c r="AL40" s="64" t="n"/>
      <c r="AM40" s="64" t="n"/>
      <c r="AN40" s="64" t="n"/>
    </row>
    <row r="41">
      <c r="B41" t="inlineStr">
        <is>
          <t>FY28e</t>
        </is>
      </c>
      <c r="S41" s="64" t="n"/>
      <c r="T41" s="64" t="n"/>
      <c r="U41" s="64" t="n"/>
      <c r="V41" s="64">
        <f>+V79/$I$14</f>
        <v/>
      </c>
      <c r="W41" s="64">
        <f>+IF(V133&gt;0,MIN(W79/$I$14,V133),0)</f>
        <v/>
      </c>
      <c r="X41" s="64">
        <f>+IF(W133&gt;0,MIN(X79/$I$14,W133),0)</f>
        <v/>
      </c>
      <c r="Y41" s="64">
        <f>+IF(X133&gt;0,MIN(Y79/$I$14,X133),0)</f>
        <v/>
      </c>
      <c r="Z41" s="64">
        <f>+IF(Y133&gt;0,MIN(Z79/$I$14,Y133),0)</f>
        <v/>
      </c>
      <c r="AA41" s="64">
        <f>+IF(Z133&gt;0,MIN(AA79/$I$14,Z133),0)</f>
        <v/>
      </c>
      <c r="AB41" s="64">
        <f>+IF(AA133&gt;0,MIN(AB79/$I$14,AA133),0)</f>
        <v/>
      </c>
      <c r="AC41" s="64">
        <f>+IF(AB133&gt;0,MIN(AC79/$I$14,AB133),0)</f>
        <v/>
      </c>
      <c r="AD41" s="64" t="n"/>
      <c r="AE41" s="64" t="n"/>
      <c r="AF41" s="64" t="n"/>
      <c r="AG41" s="64" t="n"/>
      <c r="AH41" s="64" t="n"/>
      <c r="AI41" s="64" t="n"/>
      <c r="AJ41" s="64" t="n"/>
      <c r="AK41" s="64" t="n"/>
      <c r="AL41" s="64" t="n"/>
      <c r="AM41" s="64" t="n"/>
      <c r="AN41" s="64" t="n"/>
    </row>
    <row r="42">
      <c r="B42" t="inlineStr">
        <is>
          <t>FY29e</t>
        </is>
      </c>
      <c r="S42" s="64" t="n"/>
      <c r="T42" s="64" t="n"/>
      <c r="U42" s="64" t="n"/>
      <c r="V42" s="64" t="n"/>
      <c r="W42" s="64">
        <f>+W80/$I$14</f>
        <v/>
      </c>
      <c r="X42" s="64">
        <f>+IF(W134&gt;0,MIN(X80/$I$14,W134),0)</f>
        <v/>
      </c>
      <c r="Y42" s="64">
        <f>+IF(X134&gt;0,MIN(Y80/$I$14,X134),0)</f>
        <v/>
      </c>
      <c r="Z42" s="64">
        <f>+IF(Y134&gt;0,MIN(Z80/$I$14,Y134),0)</f>
        <v/>
      </c>
      <c r="AA42" s="64">
        <f>+IF(Z134&gt;0,MIN(AA80/$I$14,Z134),0)</f>
        <v/>
      </c>
      <c r="AB42" s="64">
        <f>+IF(AA134&gt;0,MIN(AB80/$I$14,AA134),0)</f>
        <v/>
      </c>
      <c r="AC42" s="64">
        <f>+IF(AB134&gt;0,MIN(AC80/$I$14,AB134),0)</f>
        <v/>
      </c>
      <c r="AD42" s="64" t="n"/>
      <c r="AE42" s="64" t="n"/>
      <c r="AF42" s="64" t="n"/>
      <c r="AG42" s="64" t="n"/>
      <c r="AH42" s="64" t="n"/>
      <c r="AI42" s="64" t="n"/>
      <c r="AJ42" s="64" t="n"/>
      <c r="AK42" s="64" t="n"/>
      <c r="AL42" s="64" t="n"/>
      <c r="AM42" s="64" t="n"/>
      <c r="AN42" s="64" t="n"/>
    </row>
    <row r="43">
      <c r="B43" t="inlineStr">
        <is>
          <t>FY30e</t>
        </is>
      </c>
      <c r="S43" s="64" t="n"/>
      <c r="T43" s="64" t="n"/>
      <c r="U43" s="64" t="n"/>
      <c r="V43" s="64" t="n"/>
      <c r="W43" s="64" t="n"/>
      <c r="X43" s="64">
        <f>+X81/$I$14</f>
        <v/>
      </c>
      <c r="Y43" s="64">
        <f>+IF(X135&gt;0,MIN(Y81/$I$14,X135),0)</f>
        <v/>
      </c>
      <c r="Z43" s="64">
        <f>+IF(Y135&gt;0,MIN(Z81/$I$14,Y135),0)</f>
        <v/>
      </c>
      <c r="AA43" s="64">
        <f>+IF(Z135&gt;0,MIN(AA81/$I$14,Z135),0)</f>
        <v/>
      </c>
      <c r="AB43" s="64">
        <f>+IF(AA135&gt;0,MIN(AB81/$I$14,AA135),0)</f>
        <v/>
      </c>
      <c r="AC43" s="64">
        <f>+IF(AB135&gt;0,MIN(AC81/$I$14,AB135),0)</f>
        <v/>
      </c>
      <c r="AD43" s="64" t="n"/>
      <c r="AE43" s="64" t="n"/>
      <c r="AF43" s="64" t="n"/>
      <c r="AG43" s="64" t="n"/>
      <c r="AH43" s="64" t="n"/>
      <c r="AI43" s="64" t="n"/>
      <c r="AJ43" s="64" t="n"/>
      <c r="AK43" s="64" t="n"/>
      <c r="AL43" s="64" t="n"/>
      <c r="AM43" s="64" t="n"/>
      <c r="AN43" s="64" t="n"/>
    </row>
    <row r="44">
      <c r="B44" t="inlineStr">
        <is>
          <t>FY31e</t>
        </is>
      </c>
      <c r="S44" s="64" t="n"/>
      <c r="T44" s="64" t="n"/>
      <c r="U44" s="64" t="n"/>
      <c r="V44" s="64" t="n"/>
      <c r="W44" s="64" t="n"/>
      <c r="X44" s="64" t="n"/>
      <c r="Y44" s="64">
        <f>+Y82/$I$14</f>
        <v/>
      </c>
      <c r="Z44" s="64">
        <f>+IF(Y136&gt;0,MIN(Z82/$I$14,Y136),0)</f>
        <v/>
      </c>
      <c r="AA44" s="64">
        <f>+IF(Z136&gt;0,MIN(AA82/$I$14,Z136),0)</f>
        <v/>
      </c>
      <c r="AB44" s="64">
        <f>+IF(AA136&gt;0,MIN(AB82/$I$14,AA136),0)</f>
        <v/>
      </c>
      <c r="AC44" s="64">
        <f>+IF(AB136&gt;0,MIN(AC82/$I$14,AB136),0)</f>
        <v/>
      </c>
      <c r="AD44" s="64" t="n"/>
      <c r="AE44" s="64" t="n"/>
      <c r="AF44" s="64" t="n"/>
      <c r="AG44" s="64" t="n"/>
      <c r="AH44" s="64" t="n"/>
      <c r="AI44" s="64" t="n"/>
      <c r="AJ44" s="64" t="n"/>
      <c r="AK44" s="64" t="n"/>
      <c r="AL44" s="64" t="n"/>
      <c r="AM44" s="64" t="n"/>
      <c r="AN44" s="64" t="n"/>
    </row>
    <row r="45">
      <c r="B45" t="inlineStr">
        <is>
          <t>FY32e</t>
        </is>
      </c>
      <c r="S45" s="64" t="n"/>
      <c r="T45" s="64" t="n"/>
      <c r="U45" s="64" t="n"/>
      <c r="V45" s="64" t="n"/>
      <c r="W45" s="64" t="n"/>
      <c r="X45" s="64" t="n"/>
      <c r="Y45" s="64" t="n"/>
      <c r="Z45" s="64">
        <f>+Z83/$I$14</f>
        <v/>
      </c>
      <c r="AA45" s="64">
        <f>+IF(Z137&gt;0,MIN(AA83/$I$14,Z137),0)</f>
        <v/>
      </c>
      <c r="AB45" s="64">
        <f>+IF(AA137&gt;0,MIN(AB83/$I$14,AA137),0)</f>
        <v/>
      </c>
      <c r="AC45" s="64">
        <f>+IF(AB137&gt;0,MIN(AC83/$I$14,AB137),0)</f>
        <v/>
      </c>
      <c r="AD45" s="64" t="n"/>
      <c r="AE45" s="64" t="n"/>
      <c r="AF45" s="64" t="n"/>
      <c r="AG45" s="64" t="n"/>
      <c r="AH45" s="64" t="n"/>
      <c r="AI45" s="64" t="n"/>
      <c r="AJ45" s="64" t="n"/>
      <c r="AK45" s="64" t="n"/>
      <c r="AL45" s="64" t="n"/>
      <c r="AM45" s="64" t="n"/>
      <c r="AN45" s="64" t="n"/>
    </row>
    <row r="46">
      <c r="B46" t="inlineStr">
        <is>
          <t>FY33e</t>
        </is>
      </c>
      <c r="S46" s="64" t="n"/>
      <c r="T46" s="64" t="n"/>
      <c r="U46" s="64" t="n"/>
      <c r="V46" s="64" t="n"/>
      <c r="W46" s="64" t="n"/>
      <c r="X46" s="64" t="n"/>
      <c r="Y46" s="64" t="n"/>
      <c r="Z46" s="64" t="n"/>
      <c r="AA46" s="64">
        <f>+AA84/$I$14</f>
        <v/>
      </c>
      <c r="AB46" s="64">
        <f>+IF(AA138&gt;0,MIN(AB84/$I$14,AA138),0)</f>
        <v/>
      </c>
      <c r="AC46" s="64">
        <f>+IF(AB138&gt;0,MIN(AC84/$I$14,AB138),0)</f>
        <v/>
      </c>
      <c r="AD46" s="64" t="n"/>
      <c r="AE46" s="64" t="n"/>
      <c r="AF46" s="64" t="n"/>
      <c r="AG46" s="64" t="n"/>
      <c r="AH46" s="64" t="n"/>
      <c r="AI46" s="64" t="n"/>
      <c r="AJ46" s="64" t="n"/>
      <c r="AK46" s="64" t="n"/>
      <c r="AL46" s="64" t="n"/>
      <c r="AM46" s="64" t="n"/>
      <c r="AN46" s="64" t="n"/>
    </row>
    <row r="47">
      <c r="B47" t="inlineStr">
        <is>
          <t>FY34e</t>
        </is>
      </c>
      <c r="S47" s="64" t="n"/>
      <c r="T47" s="64" t="n"/>
      <c r="U47" s="64" t="n"/>
      <c r="V47" s="64" t="n"/>
      <c r="W47" s="64" t="n"/>
      <c r="X47" s="64" t="n"/>
      <c r="Y47" s="64" t="n"/>
      <c r="Z47" s="64" t="n"/>
      <c r="AA47" s="64" t="n"/>
      <c r="AB47" s="64">
        <f>+AB85/$I$14</f>
        <v/>
      </c>
      <c r="AC47" s="64">
        <f>+AC85/$I$14</f>
        <v/>
      </c>
      <c r="AD47" s="64" t="n"/>
      <c r="AE47" s="64" t="n"/>
      <c r="AF47" s="64" t="n"/>
      <c r="AG47" s="64" t="n"/>
      <c r="AH47" s="64" t="n"/>
      <c r="AI47" s="64" t="n"/>
      <c r="AJ47" s="64" t="n"/>
      <c r="AK47" s="64" t="n"/>
      <c r="AL47" s="64" t="n"/>
      <c r="AM47" s="64" t="n"/>
      <c r="AN47" s="64" t="n"/>
    </row>
    <row r="48">
      <c r="B48" t="inlineStr">
        <is>
          <t>FY35e</t>
        </is>
      </c>
      <c r="S48" s="64" t="n"/>
      <c r="T48" s="64" t="n"/>
      <c r="U48" s="64" t="n"/>
      <c r="V48" s="64" t="n"/>
      <c r="W48" s="64" t="n"/>
      <c r="X48" s="64" t="n"/>
      <c r="Y48" s="64" t="n"/>
      <c r="Z48" s="64" t="n"/>
      <c r="AA48" s="64" t="n"/>
      <c r="AB48" s="64" t="n"/>
      <c r="AC48" s="64">
        <f>+AC86/$I$14</f>
        <v/>
      </c>
      <c r="AD48" s="64" t="n"/>
      <c r="AE48" s="64" t="n"/>
      <c r="AF48" s="64" t="n"/>
      <c r="AG48" s="64" t="n"/>
      <c r="AH48" s="64" t="n"/>
      <c r="AI48" s="64" t="n"/>
      <c r="AJ48" s="64" t="n"/>
      <c r="AK48" s="64" t="n"/>
      <c r="AL48" s="64" t="n"/>
      <c r="AM48" s="64" t="n"/>
      <c r="AN48" s="64" t="n"/>
    </row>
    <row r="49" customFormat="1" s="44">
      <c r="B49" s="110" t="inlineStr">
        <is>
          <t>Estimated Depreciation</t>
        </is>
      </c>
      <c r="D49" s="111" t="n"/>
      <c r="E49" s="111">
        <f>+SUM(E24:E47)</f>
        <v/>
      </c>
      <c r="F49" s="111">
        <f>+SUM(F24:F47)</f>
        <v/>
      </c>
      <c r="G49" s="111">
        <f>+SUM(G24:G48)</f>
        <v/>
      </c>
      <c r="H49" s="111">
        <f>+SUM(H24:H48)</f>
        <v/>
      </c>
      <c r="I49" s="111">
        <f>+SUM(I24:I48)</f>
        <v/>
      </c>
      <c r="J49" s="111">
        <f>+SUM(J24:J48)</f>
        <v/>
      </c>
      <c r="K49" s="111">
        <f>+SUM(K24:K48)</f>
        <v/>
      </c>
      <c r="L49" s="111">
        <f>+SUM(L24:L48)</f>
        <v/>
      </c>
      <c r="M49" s="111">
        <f>+SUM(M24:M48)</f>
        <v/>
      </c>
      <c r="N49" s="111">
        <f>+SUM(N24:N48)</f>
        <v/>
      </c>
      <c r="O49" s="111">
        <f>+SUM(O24:O48)</f>
        <v/>
      </c>
      <c r="P49" s="111">
        <f>+SUM(P24:P48)</f>
        <v/>
      </c>
      <c r="Q49" s="111">
        <f>+SUM(Q24:Q48)</f>
        <v/>
      </c>
      <c r="R49" s="111">
        <f>+SUM(R24:R48)</f>
        <v/>
      </c>
      <c r="S49" s="111">
        <f>+SUM(S24:S48)</f>
        <v/>
      </c>
      <c r="T49" s="111">
        <f>+SUM(T24:T48)</f>
        <v/>
      </c>
      <c r="U49" s="111">
        <f>+SUM(U24:U48)</f>
        <v/>
      </c>
      <c r="V49" s="111">
        <f>+SUM(V24:V48)</f>
        <v/>
      </c>
      <c r="W49" s="111">
        <f>+SUM(W24:W48)</f>
        <v/>
      </c>
      <c r="X49" s="111">
        <f>+SUM(X24:X48)</f>
        <v/>
      </c>
      <c r="Y49" s="111">
        <f>+SUM(Y24:Y48)</f>
        <v/>
      </c>
      <c r="Z49" s="111">
        <f>+SUM(Z24:Z48)</f>
        <v/>
      </c>
      <c r="AA49" s="111">
        <f>+SUM(AA24:AA48)</f>
        <v/>
      </c>
      <c r="AB49" s="111">
        <f>+SUM(AB24:AB48)</f>
        <v/>
      </c>
      <c r="AC49" s="111">
        <f>+SUM(AC24:AC48)</f>
        <v/>
      </c>
      <c r="AD49" s="111" t="n"/>
      <c r="AE49" s="111" t="n"/>
      <c r="AF49" s="111" t="n"/>
      <c r="AG49" s="111" t="n"/>
      <c r="AH49" s="111" t="n"/>
      <c r="AI49" s="111" t="n"/>
      <c r="AJ49" s="111" t="n"/>
      <c r="AK49" s="111" t="n"/>
      <c r="AL49" s="111" t="n"/>
      <c r="AM49" s="111" t="n"/>
      <c r="AN49" s="111" t="n"/>
    </row>
    <row r="50" customFormat="1" s="44">
      <c r="B50" s="110" t="n"/>
      <c r="D50" s="111" t="n"/>
      <c r="E50" s="111" t="n"/>
      <c r="F50" s="111" t="n"/>
      <c r="G50" s="111" t="n"/>
      <c r="H50" s="111" t="n"/>
      <c r="I50" s="111" t="n"/>
      <c r="J50" s="111" t="n"/>
      <c r="K50" s="111" t="n"/>
      <c r="L50" s="111" t="n"/>
      <c r="M50" s="111" t="n"/>
      <c r="N50" s="111" t="n"/>
      <c r="O50" s="111" t="n"/>
      <c r="P50" s="111" t="n"/>
      <c r="Q50" s="111" t="n"/>
      <c r="R50" s="111" t="n"/>
      <c r="S50" s="111" t="n"/>
      <c r="T50" s="111" t="n"/>
      <c r="U50" s="111" t="n"/>
      <c r="V50" s="111" t="n"/>
      <c r="W50" s="111" t="n"/>
      <c r="X50" s="111" t="n"/>
      <c r="Y50" s="111" t="n"/>
      <c r="Z50" s="111" t="n"/>
      <c r="AA50" s="111" t="n"/>
      <c r="AB50" s="111" t="n"/>
      <c r="AC50" s="111" t="n"/>
      <c r="AD50" s="111" t="n"/>
      <c r="AE50" s="111" t="n"/>
      <c r="AF50" s="111" t="n"/>
      <c r="AG50" s="111" t="n"/>
      <c r="AH50" s="111" t="n"/>
      <c r="AI50" s="111" t="n"/>
      <c r="AJ50" s="111" t="n"/>
      <c r="AK50" s="111" t="n"/>
      <c r="AL50" s="111" t="n"/>
      <c r="AM50" s="111" t="n"/>
      <c r="AN50" s="111" t="n"/>
    </row>
    <row r="51" customFormat="1" s="44">
      <c r="B51" s="62" t="inlineStr">
        <is>
          <t>Memo:</t>
        </is>
      </c>
      <c r="D51" s="111" t="n"/>
      <c r="E51" s="111" t="n"/>
      <c r="F51" s="111" t="n"/>
      <c r="G51" s="111" t="n"/>
      <c r="H51" s="111" t="n"/>
      <c r="I51" s="111" t="n"/>
      <c r="J51" s="111" t="n"/>
      <c r="K51" s="111" t="n"/>
      <c r="L51" s="111" t="n"/>
      <c r="M51" s="111" t="n"/>
      <c r="N51" s="111" t="n"/>
      <c r="O51" s="111" t="n"/>
      <c r="P51" s="111" t="n"/>
      <c r="Q51" s="111" t="n"/>
      <c r="R51" s="111" t="n"/>
      <c r="S51" s="111" t="n"/>
      <c r="T51" s="111" t="n"/>
      <c r="U51" s="111" t="n"/>
      <c r="V51" s="111" t="n"/>
      <c r="W51" s="111" t="n"/>
      <c r="X51" s="111" t="n"/>
      <c r="Y51" s="111" t="n"/>
      <c r="Z51" s="111" t="n"/>
      <c r="AA51" s="111" t="n"/>
      <c r="AB51" s="111" t="n"/>
      <c r="AC51" s="111" t="n"/>
      <c r="AD51" s="111" t="n"/>
      <c r="AE51" s="111" t="n"/>
      <c r="AF51" s="111" t="n"/>
      <c r="AG51" s="111" t="n"/>
      <c r="AH51" s="111" t="n"/>
      <c r="AI51" s="111" t="n"/>
      <c r="AJ51" s="111" t="n"/>
      <c r="AK51" s="111" t="n"/>
      <c r="AL51" s="111" t="n"/>
      <c r="AM51" s="111" t="n"/>
      <c r="AN51" s="111" t="n"/>
    </row>
    <row r="52" customFormat="1" s="44">
      <c r="B52" s="60" t="inlineStr">
        <is>
          <t>Actual Depreciation</t>
        </is>
      </c>
      <c r="D52" s="95" t="n"/>
      <c r="E52" s="95">
        <f>+E165</f>
        <v/>
      </c>
      <c r="F52" s="95">
        <f>+F165</f>
        <v/>
      </c>
      <c r="G52" s="95">
        <f>+G165</f>
        <v/>
      </c>
      <c r="H52" s="95">
        <f>+H165</f>
        <v/>
      </c>
      <c r="I52" s="95">
        <f>+I165</f>
        <v/>
      </c>
      <c r="J52" s="95">
        <f>+J165</f>
        <v/>
      </c>
      <c r="K52" s="95">
        <f>+K165</f>
        <v/>
      </c>
      <c r="L52" s="95">
        <f>+L165</f>
        <v/>
      </c>
      <c r="M52" s="95">
        <f>+M165</f>
        <v/>
      </c>
      <c r="N52" s="95">
        <f>+N165</f>
        <v/>
      </c>
      <c r="O52" s="95">
        <f>+O165</f>
        <v/>
      </c>
      <c r="P52" s="95">
        <f>+P165</f>
        <v/>
      </c>
      <c r="Q52" s="95">
        <f>+Q165</f>
        <v/>
      </c>
      <c r="R52" s="95" t="n"/>
      <c r="S52" s="95" t="n"/>
      <c r="T52" s="111" t="n"/>
      <c r="U52" s="111" t="n"/>
      <c r="V52" s="111" t="n"/>
      <c r="W52" s="111" t="n"/>
      <c r="X52" s="111" t="n"/>
      <c r="Y52" s="111" t="n"/>
      <c r="Z52" s="111" t="n"/>
      <c r="AA52" s="111" t="n"/>
      <c r="AB52" s="111" t="n"/>
      <c r="AC52" s="111" t="n"/>
      <c r="AD52" s="111" t="n"/>
      <c r="AE52" s="111" t="n"/>
      <c r="AF52" s="111" t="n"/>
      <c r="AG52" s="111" t="n"/>
      <c r="AH52" s="111" t="n"/>
      <c r="AI52" s="111" t="n"/>
      <c r="AJ52" s="111" t="n"/>
      <c r="AK52" s="111" t="n"/>
      <c r="AL52" s="111" t="n"/>
      <c r="AM52" s="111" t="n"/>
      <c r="AN52" s="111" t="n"/>
    </row>
    <row r="53" customFormat="1" s="44">
      <c r="B53" s="101" t="inlineStr">
        <is>
          <t>Variance %</t>
        </is>
      </c>
      <c r="D53" s="304" t="n"/>
      <c r="E53" s="304">
        <f>+E52/E49-1</f>
        <v/>
      </c>
      <c r="F53" s="304">
        <f>+F52/F49-1</f>
        <v/>
      </c>
      <c r="G53" s="304">
        <f>+G52/G49-1</f>
        <v/>
      </c>
      <c r="H53" s="304">
        <f>+H52/H49-1</f>
        <v/>
      </c>
      <c r="I53" s="304">
        <f>+I52/I49-1</f>
        <v/>
      </c>
      <c r="J53" s="304">
        <f>+J52/J49-1</f>
        <v/>
      </c>
      <c r="K53" s="304">
        <f>+K52/K49-1</f>
        <v/>
      </c>
      <c r="L53" s="304">
        <f>+L52/L49-1</f>
        <v/>
      </c>
      <c r="M53" s="304">
        <f>+M52/M49-1</f>
        <v/>
      </c>
      <c r="N53" s="304">
        <f>+N52/N49-1</f>
        <v/>
      </c>
      <c r="O53" s="304">
        <f>+O52/O49-1</f>
        <v/>
      </c>
      <c r="P53" s="304">
        <f>+P52/P49-1</f>
        <v/>
      </c>
      <c r="Q53" s="304">
        <f>+Q52/Q49-1</f>
        <v/>
      </c>
      <c r="R53" s="304" t="n"/>
      <c r="S53" s="304" t="n"/>
      <c r="T53" s="111" t="n"/>
      <c r="U53" s="111" t="n"/>
      <c r="V53" s="111" t="n"/>
      <c r="W53" s="111" t="n"/>
      <c r="X53" s="111" t="n"/>
      <c r="Y53" s="111" t="n"/>
      <c r="Z53" s="111" t="n"/>
      <c r="AA53" s="111" t="n"/>
      <c r="AB53" s="111" t="n"/>
      <c r="AC53" s="111" t="n"/>
      <c r="AD53" s="111" t="n"/>
      <c r="AE53" s="111" t="n"/>
      <c r="AF53" s="111" t="n"/>
      <c r="AG53" s="111" t="n"/>
      <c r="AH53" s="111" t="n"/>
      <c r="AI53" s="111" t="n"/>
      <c r="AJ53" s="111" t="n"/>
      <c r="AK53" s="111" t="n"/>
      <c r="AL53" s="111" t="n"/>
      <c r="AM53" s="111" t="n"/>
      <c r="AN53" s="111" t="n"/>
    </row>
    <row r="54">
      <c r="B54" s="101" t="inlineStr">
        <is>
          <t>Variance $</t>
        </is>
      </c>
      <c r="D54" s="95" t="n"/>
      <c r="E54" s="95">
        <f>+E52-E49</f>
        <v/>
      </c>
      <c r="F54" s="95">
        <f>+F52-F49</f>
        <v/>
      </c>
      <c r="G54" s="95">
        <f>+G52-G49</f>
        <v/>
      </c>
      <c r="H54" s="95">
        <f>+H52-H49</f>
        <v/>
      </c>
      <c r="I54" s="95">
        <f>+I52-I49</f>
        <v/>
      </c>
      <c r="J54" s="95">
        <f>+J52-J49</f>
        <v/>
      </c>
      <c r="K54" s="95">
        <f>+K52-K49</f>
        <v/>
      </c>
      <c r="L54" s="95">
        <f>+L52-L49</f>
        <v/>
      </c>
      <c r="M54" s="95">
        <f>+M52-M49</f>
        <v/>
      </c>
      <c r="N54" s="95">
        <f>+N52-N49</f>
        <v/>
      </c>
      <c r="O54" s="95">
        <f>+O52-O49</f>
        <v/>
      </c>
      <c r="P54" s="95">
        <f>+P52-P49</f>
        <v/>
      </c>
      <c r="Q54" s="95">
        <f>+Q52-Q49</f>
        <v/>
      </c>
      <c r="R54" s="95" t="n"/>
      <c r="S54" s="95" t="n"/>
    </row>
    <row r="55">
      <c r="D55" s="95" t="n"/>
      <c r="E55" s="95" t="n"/>
      <c r="F55" s="95" t="n"/>
      <c r="G55" s="95" t="n"/>
      <c r="H55" s="95" t="n"/>
      <c r="I55" s="95" t="n"/>
      <c r="J55" s="95" t="n"/>
      <c r="K55" s="95" t="n"/>
      <c r="L55" s="95" t="n"/>
      <c r="M55" s="95" t="n"/>
      <c r="N55" s="95" t="n"/>
      <c r="O55" s="95" t="n"/>
      <c r="P55" s="95" t="n"/>
      <c r="Q55" s="95" t="n"/>
      <c r="R55" s="95" t="n"/>
      <c r="S55" s="95" t="n"/>
    </row>
    <row r="56">
      <c r="B56" s="54" t="inlineStr">
        <is>
          <t>D&amp;A</t>
        </is>
      </c>
      <c r="D56" s="95" t="n"/>
      <c r="E56" s="95" t="n"/>
      <c r="F56" s="95" t="n"/>
      <c r="G56" s="95" t="n"/>
      <c r="H56" s="95" t="n"/>
      <c r="I56" s="95" t="n"/>
      <c r="J56" s="95" t="n"/>
      <c r="K56" s="95" t="n"/>
      <c r="L56" s="95" t="n"/>
      <c r="M56" s="95" t="n"/>
      <c r="N56" s="95" t="n"/>
      <c r="O56" s="95" t="n"/>
      <c r="P56" s="95" t="n"/>
      <c r="Q56" s="95" t="n"/>
      <c r="R56" s="95" t="n"/>
      <c r="S56" s="95" t="n"/>
    </row>
    <row r="57">
      <c r="B57" t="inlineStr">
        <is>
          <t>Estimated Depreciation</t>
        </is>
      </c>
      <c r="D57" s="64" t="n"/>
      <c r="E57" s="64">
        <f>+E49</f>
        <v/>
      </c>
      <c r="F57" s="64">
        <f>+F49</f>
        <v/>
      </c>
      <c r="G57" s="64">
        <f>+G49</f>
        <v/>
      </c>
      <c r="H57" s="64">
        <f>+H49</f>
        <v/>
      </c>
      <c r="I57" s="64">
        <f>+I49</f>
        <v/>
      </c>
      <c r="J57" s="64">
        <f>+J49</f>
        <v/>
      </c>
      <c r="K57" s="64">
        <f>+K49</f>
        <v/>
      </c>
      <c r="L57" s="64">
        <f>+L49</f>
        <v/>
      </c>
      <c r="M57" s="64">
        <f>+M49</f>
        <v/>
      </c>
      <c r="N57" s="64">
        <f>+N49</f>
        <v/>
      </c>
      <c r="O57" s="64">
        <f>+O49</f>
        <v/>
      </c>
      <c r="P57" s="64">
        <f>+P49</f>
        <v/>
      </c>
      <c r="Q57" s="64">
        <f>+Q49</f>
        <v/>
      </c>
      <c r="R57" s="64">
        <f>+R49</f>
        <v/>
      </c>
      <c r="S57" s="64">
        <f>+S49</f>
        <v/>
      </c>
      <c r="T57" s="64">
        <f>+T49</f>
        <v/>
      </c>
      <c r="U57" s="64">
        <f>+U49</f>
        <v/>
      </c>
      <c r="V57" s="64">
        <f>+V49</f>
        <v/>
      </c>
      <c r="W57" s="64">
        <f>+W49</f>
        <v/>
      </c>
      <c r="X57" s="64">
        <f>+X49</f>
        <v/>
      </c>
      <c r="Y57" s="64">
        <f>+Y49</f>
        <v/>
      </c>
      <c r="Z57" s="64">
        <f>+Z49</f>
        <v/>
      </c>
      <c r="AA57" s="64">
        <f>+AA49</f>
        <v/>
      </c>
      <c r="AB57" s="64">
        <f>+AB49</f>
        <v/>
      </c>
      <c r="AC57" s="64">
        <f>+AC49</f>
        <v/>
      </c>
    </row>
    <row r="58" ht="13.5" customHeight="1">
      <c r="B58" t="inlineStr">
        <is>
          <t>Amortization</t>
        </is>
      </c>
      <c r="D58" s="82" t="n"/>
      <c r="E58" s="82" t="n">
        <v>0</v>
      </c>
      <c r="F58" s="82" t="n">
        <v>0</v>
      </c>
      <c r="G58" s="82" t="n">
        <v>145</v>
      </c>
      <c r="H58" s="82" t="n">
        <v>319</v>
      </c>
      <c r="I58" s="82" t="n">
        <v>730</v>
      </c>
      <c r="J58" s="82" t="n">
        <v>751</v>
      </c>
      <c r="K58" s="82" t="n">
        <v>692</v>
      </c>
      <c r="L58" s="82" t="n">
        <v>640</v>
      </c>
      <c r="M58" s="82" t="n">
        <v>562</v>
      </c>
      <c r="N58" s="82" t="n">
        <v>473</v>
      </c>
      <c r="O58" s="82" t="n">
        <v>407</v>
      </c>
      <c r="P58" s="82" t="n">
        <v>185</v>
      </c>
      <c r="Q58" s="82" t="n">
        <v>161</v>
      </c>
      <c r="R58" s="71" t="n">
        <v>136</v>
      </c>
      <c r="S58" s="71" t="n">
        <v>97</v>
      </c>
      <c r="T58" s="71" t="n">
        <v>46</v>
      </c>
      <c r="U58" s="71" t="n">
        <v>24</v>
      </c>
      <c r="V58" s="71" t="n">
        <v>15</v>
      </c>
      <c r="W58" s="71" t="n">
        <v>10</v>
      </c>
      <c r="X58" s="71" t="n">
        <v>10</v>
      </c>
      <c r="Y58" s="71" t="n">
        <v>10</v>
      </c>
      <c r="Z58" s="71" t="n">
        <v>10</v>
      </c>
      <c r="AA58" s="71" t="n">
        <v>10</v>
      </c>
      <c r="AB58" s="71" t="n">
        <v>10</v>
      </c>
      <c r="AC58" s="71" t="n">
        <v>10</v>
      </c>
    </row>
    <row r="59" customFormat="1" s="44">
      <c r="B59" s="110" t="inlineStr">
        <is>
          <t>Estimated D&amp;A</t>
        </is>
      </c>
      <c r="D59" s="111" t="n"/>
      <c r="E59" s="111">
        <f>SUM(E57:E58)</f>
        <v/>
      </c>
      <c r="F59" s="111">
        <f>SUM(F57:F58)</f>
        <v/>
      </c>
      <c r="G59" s="111">
        <f>SUM(G57:G58)</f>
        <v/>
      </c>
      <c r="H59" s="111">
        <f>SUM(H57:H58)</f>
        <v/>
      </c>
      <c r="I59" s="111">
        <f>SUM(I57:I58)</f>
        <v/>
      </c>
      <c r="J59" s="111">
        <f>SUM(J57:J58)</f>
        <v/>
      </c>
      <c r="K59" s="111">
        <f>SUM(K57:K58)</f>
        <v/>
      </c>
      <c r="L59" s="111">
        <f>SUM(L57:L58)</f>
        <v/>
      </c>
      <c r="M59" s="111">
        <f>SUM(M57:M58)</f>
        <v/>
      </c>
      <c r="N59" s="111">
        <f>SUM(N57:N58)</f>
        <v/>
      </c>
      <c r="O59" s="111">
        <f>SUM(O57:O58)</f>
        <v/>
      </c>
      <c r="P59" s="111">
        <f>SUM(P57:P58)</f>
        <v/>
      </c>
      <c r="Q59" s="111">
        <f>SUM(Q57:Q58)</f>
        <v/>
      </c>
      <c r="R59" s="111">
        <f>SUM(R57:R58)</f>
        <v/>
      </c>
      <c r="S59" s="111">
        <f>SUM(S57:S58)</f>
        <v/>
      </c>
      <c r="T59" s="111">
        <f>SUM(T57:T58)</f>
        <v/>
      </c>
      <c r="U59" s="111">
        <f>SUM(U57:U58)</f>
        <v/>
      </c>
      <c r="V59" s="111">
        <f>SUM(V57:V58)</f>
        <v/>
      </c>
      <c r="W59" s="111">
        <f>SUM(W57:W58)</f>
        <v/>
      </c>
      <c r="X59" s="111">
        <f>SUM(X57:X58)</f>
        <v/>
      </c>
      <c r="Y59" s="111">
        <f>SUM(Y57:Y58)</f>
        <v/>
      </c>
      <c r="Z59" s="111">
        <f>SUM(Z57:Z58)</f>
        <v/>
      </c>
      <c r="AA59" s="111">
        <f>SUM(AA57:AA58)</f>
        <v/>
      </c>
      <c r="AB59" s="111">
        <f>SUM(AB57:AB58)</f>
        <v/>
      </c>
      <c r="AC59" s="111">
        <f>SUM(AC57:AC58)</f>
        <v/>
      </c>
    </row>
    <row r="60" hidden="1" outlineLevel="1">
      <c r="B60" s="101" t="n"/>
      <c r="P60" s="64" t="n"/>
      <c r="Q60" s="64" t="n"/>
      <c r="R60" s="64" t="n"/>
    </row>
    <row r="61" hidden="1" outlineLevel="1">
      <c r="B61" s="54" t="inlineStr">
        <is>
          <t>Gross Assets, EOP</t>
        </is>
      </c>
    </row>
    <row r="62" hidden="1" outlineLevel="1">
      <c r="B62" t="inlineStr">
        <is>
          <t>FY11</t>
        </is>
      </c>
      <c r="E62" s="64">
        <f>+E$21</f>
        <v/>
      </c>
      <c r="F62" s="64">
        <f>+E62</f>
        <v/>
      </c>
      <c r="G62" s="64">
        <f>+F62</f>
        <v/>
      </c>
      <c r="H62" s="64">
        <f>+G62</f>
        <v/>
      </c>
      <c r="I62" s="64">
        <f>+H62</f>
        <v/>
      </c>
      <c r="J62" s="64">
        <f>+I62</f>
        <v/>
      </c>
      <c r="K62" s="64">
        <f>+J62</f>
        <v/>
      </c>
      <c r="L62" s="64">
        <f>+K62</f>
        <v/>
      </c>
      <c r="M62" s="64">
        <f>+L62</f>
        <v/>
      </c>
      <c r="N62" s="64">
        <f>+M62</f>
        <v/>
      </c>
      <c r="O62" s="64">
        <f>+N62</f>
        <v/>
      </c>
      <c r="P62" s="64">
        <f>+O62</f>
        <v/>
      </c>
      <c r="Q62" s="64">
        <f>+P62</f>
        <v/>
      </c>
      <c r="R62" s="64">
        <f>+Q62</f>
        <v/>
      </c>
      <c r="S62" s="64">
        <f>+R62</f>
        <v/>
      </c>
      <c r="T62" s="64">
        <f>+S62</f>
        <v/>
      </c>
      <c r="U62" s="64">
        <f>+T62</f>
        <v/>
      </c>
      <c r="V62" s="64">
        <f>+U62</f>
        <v/>
      </c>
      <c r="W62" s="64">
        <f>+V62</f>
        <v/>
      </c>
      <c r="X62" s="64">
        <f>+W62</f>
        <v/>
      </c>
      <c r="Y62" s="64">
        <f>+X62</f>
        <v/>
      </c>
      <c r="Z62" s="64">
        <f>+Y62</f>
        <v/>
      </c>
      <c r="AA62" s="64">
        <f>+Z62</f>
        <v/>
      </c>
      <c r="AB62" s="64">
        <f>+AA62</f>
        <v/>
      </c>
      <c r="AC62" s="64">
        <f>+AB62</f>
        <v/>
      </c>
    </row>
    <row r="63" hidden="1" outlineLevel="1">
      <c r="B63" t="inlineStr">
        <is>
          <t>FY12</t>
        </is>
      </c>
      <c r="F63" s="64">
        <f>+F$21</f>
        <v/>
      </c>
      <c r="G63" s="64">
        <f>+F63</f>
        <v/>
      </c>
      <c r="H63" s="64">
        <f>+G63</f>
        <v/>
      </c>
      <c r="I63" s="64">
        <f>+H63</f>
        <v/>
      </c>
      <c r="J63" s="64">
        <f>+I63</f>
        <v/>
      </c>
      <c r="K63" s="64">
        <f>+J63</f>
        <v/>
      </c>
      <c r="L63" s="64">
        <f>+K63</f>
        <v/>
      </c>
      <c r="M63" s="64">
        <f>+L63</f>
        <v/>
      </c>
      <c r="N63" s="64">
        <f>+M63</f>
        <v/>
      </c>
      <c r="O63" s="64">
        <f>+N63</f>
        <v/>
      </c>
      <c r="P63" s="64">
        <f>+O63</f>
        <v/>
      </c>
      <c r="Q63" s="64">
        <f>+P63</f>
        <v/>
      </c>
      <c r="R63" s="64">
        <f>+Q63</f>
        <v/>
      </c>
      <c r="S63" s="64">
        <f>+R63</f>
        <v/>
      </c>
      <c r="T63" s="64">
        <f>+S63</f>
        <v/>
      </c>
      <c r="U63" s="64">
        <f>+T63</f>
        <v/>
      </c>
      <c r="V63" s="64">
        <f>+U63</f>
        <v/>
      </c>
      <c r="W63" s="64">
        <f>+V63</f>
        <v/>
      </c>
      <c r="X63" s="64">
        <f>+W63</f>
        <v/>
      </c>
      <c r="Y63" s="64">
        <f>+X63</f>
        <v/>
      </c>
      <c r="Z63" s="64">
        <f>+Y63</f>
        <v/>
      </c>
      <c r="AA63" s="64">
        <f>+Z63</f>
        <v/>
      </c>
      <c r="AB63" s="64">
        <f>+AA63</f>
        <v/>
      </c>
      <c r="AC63" s="64">
        <f>+AB63</f>
        <v/>
      </c>
    </row>
    <row r="64" hidden="1" outlineLevel="1">
      <c r="B64" t="inlineStr">
        <is>
          <t>FY13</t>
        </is>
      </c>
      <c r="G64" s="64">
        <f>+G$21</f>
        <v/>
      </c>
      <c r="H64" s="64">
        <f>+G64</f>
        <v/>
      </c>
      <c r="I64" s="64">
        <f>+H64</f>
        <v/>
      </c>
      <c r="J64" s="64">
        <f>+I64</f>
        <v/>
      </c>
      <c r="K64" s="64">
        <f>+J64</f>
        <v/>
      </c>
      <c r="L64" s="64">
        <f>+K64</f>
        <v/>
      </c>
      <c r="M64" s="64">
        <f>+L64</f>
        <v/>
      </c>
      <c r="N64" s="64">
        <f>+M64</f>
        <v/>
      </c>
      <c r="O64" s="64">
        <f>+N64</f>
        <v/>
      </c>
      <c r="P64" s="64">
        <f>+O64</f>
        <v/>
      </c>
      <c r="Q64" s="64">
        <f>+P64</f>
        <v/>
      </c>
      <c r="R64" s="64">
        <f>+Q64</f>
        <v/>
      </c>
      <c r="S64" s="64">
        <f>+R64</f>
        <v/>
      </c>
      <c r="T64" s="64">
        <f>+S64</f>
        <v/>
      </c>
      <c r="U64" s="64">
        <f>+T64</f>
        <v/>
      </c>
      <c r="V64" s="64">
        <f>+U64</f>
        <v/>
      </c>
      <c r="W64" s="64">
        <f>+V64</f>
        <v/>
      </c>
      <c r="X64" s="64">
        <f>+W64</f>
        <v/>
      </c>
      <c r="Y64" s="64">
        <f>+X64</f>
        <v/>
      </c>
      <c r="Z64" s="64">
        <f>+Y64</f>
        <v/>
      </c>
      <c r="AA64" s="64">
        <f>+Z64</f>
        <v/>
      </c>
      <c r="AB64" s="64">
        <f>+AA64</f>
        <v/>
      </c>
      <c r="AC64" s="64">
        <f>+AB64</f>
        <v/>
      </c>
    </row>
    <row r="65" hidden="1" outlineLevel="1">
      <c r="B65" t="inlineStr">
        <is>
          <t>FY14</t>
        </is>
      </c>
      <c r="H65" s="64">
        <f>+H$21</f>
        <v/>
      </c>
      <c r="I65" s="64">
        <f>+H65</f>
        <v/>
      </c>
      <c r="J65" s="64">
        <f>+I65</f>
        <v/>
      </c>
      <c r="K65" s="64">
        <f>+J65</f>
        <v/>
      </c>
      <c r="L65" s="64">
        <f>+K65</f>
        <v/>
      </c>
      <c r="M65" s="64">
        <f>+L65</f>
        <v/>
      </c>
      <c r="N65" s="64">
        <f>+M65</f>
        <v/>
      </c>
      <c r="O65" s="64">
        <f>+N65</f>
        <v/>
      </c>
      <c r="P65" s="64">
        <f>+O65</f>
        <v/>
      </c>
      <c r="Q65" s="64">
        <f>+P65</f>
        <v/>
      </c>
      <c r="R65" s="64">
        <f>+Q65</f>
        <v/>
      </c>
      <c r="S65" s="64">
        <f>+R65</f>
        <v/>
      </c>
      <c r="T65" s="64">
        <f>+S65</f>
        <v/>
      </c>
      <c r="U65" s="64">
        <f>+T65</f>
        <v/>
      </c>
      <c r="V65" s="64">
        <f>+U65</f>
        <v/>
      </c>
      <c r="W65" s="64">
        <f>+V65</f>
        <v/>
      </c>
      <c r="X65" s="64">
        <f>+W65</f>
        <v/>
      </c>
      <c r="Y65" s="64">
        <f>+X65</f>
        <v/>
      </c>
      <c r="Z65" s="64">
        <f>+Y65</f>
        <v/>
      </c>
      <c r="AA65" s="64">
        <f>+Z65</f>
        <v/>
      </c>
      <c r="AB65" s="64">
        <f>+AA65</f>
        <v/>
      </c>
      <c r="AC65" s="64">
        <f>+AB65</f>
        <v/>
      </c>
    </row>
    <row r="66" hidden="1" outlineLevel="1">
      <c r="B66" t="inlineStr">
        <is>
          <t>FY15</t>
        </is>
      </c>
      <c r="I66" s="64">
        <f>+I$21</f>
        <v/>
      </c>
      <c r="J66" s="64">
        <f>+I66</f>
        <v/>
      </c>
      <c r="K66" s="64">
        <f>+J66</f>
        <v/>
      </c>
      <c r="L66" s="64">
        <f>+K66</f>
        <v/>
      </c>
      <c r="M66" s="64">
        <f>+L66</f>
        <v/>
      </c>
      <c r="N66" s="64">
        <f>+M66</f>
        <v/>
      </c>
      <c r="O66" s="64">
        <f>+N66</f>
        <v/>
      </c>
      <c r="P66" s="64">
        <f>+O66</f>
        <v/>
      </c>
      <c r="Q66" s="64">
        <f>+P66</f>
        <v/>
      </c>
      <c r="R66" s="64">
        <f>+Q66</f>
        <v/>
      </c>
      <c r="S66" s="64">
        <f>+R66</f>
        <v/>
      </c>
      <c r="T66" s="64">
        <f>+S66</f>
        <v/>
      </c>
      <c r="U66" s="64">
        <f>+T66</f>
        <v/>
      </c>
      <c r="V66" s="64">
        <f>+U66</f>
        <v/>
      </c>
      <c r="W66" s="64">
        <f>+V66</f>
        <v/>
      </c>
      <c r="X66" s="64">
        <f>+W66</f>
        <v/>
      </c>
      <c r="Y66" s="64">
        <f>+X66</f>
        <v/>
      </c>
      <c r="Z66" s="64">
        <f>+Y66</f>
        <v/>
      </c>
      <c r="AA66" s="64">
        <f>+Z66</f>
        <v/>
      </c>
      <c r="AB66" s="64">
        <f>+AA66</f>
        <v/>
      </c>
      <c r="AC66" s="64">
        <f>+AB66</f>
        <v/>
      </c>
      <c r="AD66" s="64" t="n"/>
    </row>
    <row r="67" hidden="1" outlineLevel="1">
      <c r="B67" t="inlineStr">
        <is>
          <t>FY16</t>
        </is>
      </c>
      <c r="J67" s="64">
        <f>+J$21</f>
        <v/>
      </c>
      <c r="K67" s="64">
        <f>+J67</f>
        <v/>
      </c>
      <c r="L67" s="64">
        <f>+K67</f>
        <v/>
      </c>
      <c r="M67" s="64">
        <f>+L67</f>
        <v/>
      </c>
      <c r="N67" s="64">
        <f>+M67</f>
        <v/>
      </c>
      <c r="O67" s="64">
        <f>+N67</f>
        <v/>
      </c>
      <c r="P67" s="64">
        <f>+O67</f>
        <v/>
      </c>
      <c r="Q67" s="64">
        <f>+P67</f>
        <v/>
      </c>
      <c r="R67" s="64">
        <f>+Q67</f>
        <v/>
      </c>
      <c r="S67" s="64">
        <f>+R67</f>
        <v/>
      </c>
      <c r="T67" s="64">
        <f>+S67</f>
        <v/>
      </c>
      <c r="U67" s="64">
        <f>+T67</f>
        <v/>
      </c>
      <c r="V67" s="64">
        <f>+U67</f>
        <v/>
      </c>
      <c r="W67" s="64">
        <f>+V67</f>
        <v/>
      </c>
      <c r="X67" s="64">
        <f>+W67</f>
        <v/>
      </c>
      <c r="Y67" s="64">
        <f>+X67</f>
        <v/>
      </c>
      <c r="Z67" s="64">
        <f>+Y67</f>
        <v/>
      </c>
      <c r="AA67" s="64">
        <f>+Z67</f>
        <v/>
      </c>
      <c r="AB67" s="64">
        <f>+AA67</f>
        <v/>
      </c>
      <c r="AC67" s="64">
        <f>+AB67</f>
        <v/>
      </c>
      <c r="AD67" s="64" t="n"/>
      <c r="AE67" s="64" t="n"/>
    </row>
    <row r="68" hidden="1" outlineLevel="1">
      <c r="B68" t="inlineStr">
        <is>
          <t>FY17</t>
        </is>
      </c>
      <c r="K68" s="64">
        <f>+K$21</f>
        <v/>
      </c>
      <c r="L68" s="64">
        <f>+K68</f>
        <v/>
      </c>
      <c r="M68" s="64">
        <f>+L68</f>
        <v/>
      </c>
      <c r="N68" s="64">
        <f>+M68</f>
        <v/>
      </c>
      <c r="O68" s="64">
        <f>+N68</f>
        <v/>
      </c>
      <c r="P68" s="64">
        <f>+O68</f>
        <v/>
      </c>
      <c r="Q68" s="64">
        <f>+P68</f>
        <v/>
      </c>
      <c r="R68" s="64">
        <f>+Q68</f>
        <v/>
      </c>
      <c r="S68" s="64">
        <f>+R68</f>
        <v/>
      </c>
      <c r="T68" s="64">
        <f>+S68</f>
        <v/>
      </c>
      <c r="U68" s="64">
        <f>+T68</f>
        <v/>
      </c>
      <c r="V68" s="64">
        <f>+U68</f>
        <v/>
      </c>
      <c r="W68" s="64">
        <f>+V68</f>
        <v/>
      </c>
      <c r="X68" s="64">
        <f>+W68</f>
        <v/>
      </c>
      <c r="Y68" s="64">
        <f>+X68</f>
        <v/>
      </c>
      <c r="Z68" s="64">
        <f>+Y68</f>
        <v/>
      </c>
      <c r="AA68" s="64">
        <f>+Z68</f>
        <v/>
      </c>
      <c r="AB68" s="64">
        <f>+AA68</f>
        <v/>
      </c>
      <c r="AC68" s="64">
        <f>+AB68</f>
        <v/>
      </c>
      <c r="AD68" s="64" t="n"/>
      <c r="AE68" s="64" t="n"/>
      <c r="AF68" s="64" t="n"/>
    </row>
    <row r="69" hidden="1" outlineLevel="1">
      <c r="B69" t="inlineStr">
        <is>
          <t>FY18</t>
        </is>
      </c>
      <c r="L69" s="64">
        <f>+L$21</f>
        <v/>
      </c>
      <c r="M69" s="64">
        <f>+L69</f>
        <v/>
      </c>
      <c r="N69" s="64">
        <f>+M69</f>
        <v/>
      </c>
      <c r="O69" s="64">
        <f>+N69</f>
        <v/>
      </c>
      <c r="P69" s="64">
        <f>+O69</f>
        <v/>
      </c>
      <c r="Q69" s="64">
        <f>+P69</f>
        <v/>
      </c>
      <c r="R69" s="64">
        <f>+Q69</f>
        <v/>
      </c>
      <c r="S69" s="64">
        <f>+R69</f>
        <v/>
      </c>
      <c r="T69" s="64">
        <f>+S69</f>
        <v/>
      </c>
      <c r="U69" s="64">
        <f>+T69</f>
        <v/>
      </c>
      <c r="V69" s="64">
        <f>+U69</f>
        <v/>
      </c>
      <c r="W69" s="64">
        <f>+V69</f>
        <v/>
      </c>
      <c r="X69" s="64">
        <f>+W69</f>
        <v/>
      </c>
      <c r="Y69" s="64">
        <f>+X69</f>
        <v/>
      </c>
      <c r="Z69" s="64">
        <f>+Y69</f>
        <v/>
      </c>
      <c r="AA69" s="64">
        <f>+Z69</f>
        <v/>
      </c>
      <c r="AB69" s="64">
        <f>+AA69</f>
        <v/>
      </c>
      <c r="AC69" s="64">
        <f>+AB69</f>
        <v/>
      </c>
      <c r="AD69" s="64" t="n"/>
      <c r="AE69" s="64" t="n"/>
      <c r="AF69" s="64" t="n"/>
      <c r="AG69" s="64" t="n"/>
    </row>
    <row r="70" hidden="1" outlineLevel="1">
      <c r="B70" t="inlineStr">
        <is>
          <t>FY19</t>
        </is>
      </c>
      <c r="M70" s="64">
        <f>+M$21</f>
        <v/>
      </c>
      <c r="N70" s="64">
        <f>+M70</f>
        <v/>
      </c>
      <c r="O70" s="64">
        <f>+N70</f>
        <v/>
      </c>
      <c r="P70" s="64">
        <f>+O70</f>
        <v/>
      </c>
      <c r="Q70" s="64">
        <f>+P70</f>
        <v/>
      </c>
      <c r="R70" s="64">
        <f>+Q70</f>
        <v/>
      </c>
      <c r="S70" s="64">
        <f>+R70</f>
        <v/>
      </c>
      <c r="T70" s="64">
        <f>+S70</f>
        <v/>
      </c>
      <c r="U70" s="64">
        <f>+T70</f>
        <v/>
      </c>
      <c r="V70" s="64">
        <f>+U70</f>
        <v/>
      </c>
      <c r="W70" s="64">
        <f>+V70</f>
        <v/>
      </c>
      <c r="X70" s="64">
        <f>+W70</f>
        <v/>
      </c>
      <c r="Y70" s="64">
        <f>+X70</f>
        <v/>
      </c>
      <c r="Z70" s="64">
        <f>+Y70</f>
        <v/>
      </c>
      <c r="AA70" s="64">
        <f>+Z70</f>
        <v/>
      </c>
      <c r="AB70" s="64">
        <f>+AA70</f>
        <v/>
      </c>
      <c r="AC70" s="64">
        <f>+AB70</f>
        <v/>
      </c>
      <c r="AD70" s="64" t="n"/>
      <c r="AE70" s="64" t="n"/>
      <c r="AF70" s="64" t="n"/>
      <c r="AG70" s="64" t="n"/>
      <c r="AH70" s="64" t="n"/>
    </row>
    <row r="71" hidden="1" outlineLevel="1">
      <c r="B71" t="inlineStr">
        <is>
          <t>FY20</t>
        </is>
      </c>
      <c r="N71" s="64">
        <f>+N$21</f>
        <v/>
      </c>
      <c r="O71" s="64">
        <f>+N71</f>
        <v/>
      </c>
      <c r="P71" s="64">
        <f>+O71</f>
        <v/>
      </c>
      <c r="Q71" s="64">
        <f>+P71</f>
        <v/>
      </c>
      <c r="R71" s="64">
        <f>+Q71</f>
        <v/>
      </c>
      <c r="S71" s="64">
        <f>+R71</f>
        <v/>
      </c>
      <c r="T71" s="64">
        <f>+S71</f>
        <v/>
      </c>
      <c r="U71" s="64">
        <f>+T71</f>
        <v/>
      </c>
      <c r="V71" s="64">
        <f>+U71</f>
        <v/>
      </c>
      <c r="W71" s="64">
        <f>+V71</f>
        <v/>
      </c>
      <c r="X71" s="64">
        <f>+W71</f>
        <v/>
      </c>
      <c r="Y71" s="64">
        <f>+X71</f>
        <v/>
      </c>
      <c r="Z71" s="64">
        <f>+Y71</f>
        <v/>
      </c>
      <c r="AA71" s="64">
        <f>+Z71</f>
        <v/>
      </c>
      <c r="AB71" s="64">
        <f>+AA71</f>
        <v/>
      </c>
      <c r="AC71" s="64">
        <f>+AB71</f>
        <v/>
      </c>
      <c r="AD71" s="64" t="n"/>
      <c r="AE71" s="64" t="n"/>
      <c r="AF71" s="64" t="n"/>
      <c r="AG71" s="64" t="n"/>
      <c r="AH71" s="64" t="n"/>
      <c r="AI71" s="64" t="n"/>
    </row>
    <row r="72" hidden="1" outlineLevel="1">
      <c r="B72" t="inlineStr">
        <is>
          <t>FY21</t>
        </is>
      </c>
      <c r="O72" s="64">
        <f>+O$21</f>
        <v/>
      </c>
      <c r="P72" s="64">
        <f>+O72</f>
        <v/>
      </c>
      <c r="Q72" s="64">
        <f>+P72</f>
        <v/>
      </c>
      <c r="R72" s="64">
        <f>+Q72</f>
        <v/>
      </c>
      <c r="S72" s="64">
        <f>+R72</f>
        <v/>
      </c>
      <c r="T72" s="64">
        <f>+S72</f>
        <v/>
      </c>
      <c r="U72" s="64">
        <f>+T72</f>
        <v/>
      </c>
      <c r="V72" s="64">
        <f>+U72</f>
        <v/>
      </c>
      <c r="W72" s="64">
        <f>+V72</f>
        <v/>
      </c>
      <c r="X72" s="64">
        <f>+W72</f>
        <v/>
      </c>
      <c r="Y72" s="64">
        <f>+X72</f>
        <v/>
      </c>
      <c r="Z72" s="64">
        <f>+Y72</f>
        <v/>
      </c>
      <c r="AA72" s="64">
        <f>+Z72</f>
        <v/>
      </c>
      <c r="AB72" s="64">
        <f>+AA72</f>
        <v/>
      </c>
      <c r="AC72" s="64">
        <f>+AB72</f>
        <v/>
      </c>
      <c r="AD72" s="64" t="n"/>
      <c r="AE72" s="64" t="n"/>
      <c r="AF72" s="64" t="n"/>
      <c r="AG72" s="64" t="n"/>
      <c r="AH72" s="64" t="n"/>
      <c r="AI72" s="64" t="n"/>
      <c r="AJ72" s="64" t="n"/>
    </row>
    <row r="73" hidden="1" outlineLevel="1">
      <c r="B73" t="inlineStr">
        <is>
          <t>FY22</t>
        </is>
      </c>
      <c r="P73" s="64">
        <f>+P$21</f>
        <v/>
      </c>
      <c r="Q73" s="64">
        <f>+P73</f>
        <v/>
      </c>
      <c r="R73" s="64">
        <f>+Q73</f>
        <v/>
      </c>
      <c r="S73" s="64">
        <f>+R73</f>
        <v/>
      </c>
      <c r="T73" s="64">
        <f>+S73</f>
        <v/>
      </c>
      <c r="U73" s="64">
        <f>+T73</f>
        <v/>
      </c>
      <c r="V73" s="64">
        <f>+U73</f>
        <v/>
      </c>
      <c r="W73" s="64">
        <f>+V73</f>
        <v/>
      </c>
      <c r="X73" s="64">
        <f>+W73</f>
        <v/>
      </c>
      <c r="Y73" s="64">
        <f>+X73</f>
        <v/>
      </c>
      <c r="Z73" s="64">
        <f>+Y73</f>
        <v/>
      </c>
      <c r="AA73" s="64">
        <f>+Z73</f>
        <v/>
      </c>
      <c r="AB73" s="64">
        <f>+AA73</f>
        <v/>
      </c>
      <c r="AC73" s="64">
        <f>+AB73</f>
        <v/>
      </c>
      <c r="AD73" s="64" t="n"/>
      <c r="AE73" s="64" t="n"/>
      <c r="AF73" s="64" t="n"/>
      <c r="AG73" s="64" t="n"/>
      <c r="AH73" s="64" t="n"/>
      <c r="AI73" s="64" t="n"/>
      <c r="AJ73" s="64" t="n"/>
      <c r="AK73" s="64" t="n"/>
    </row>
    <row r="74" hidden="1" outlineLevel="1">
      <c r="B74" t="inlineStr">
        <is>
          <t>FY23</t>
        </is>
      </c>
      <c r="Q74" s="64">
        <f>+Q$21</f>
        <v/>
      </c>
      <c r="R74" s="64">
        <f>+Q74</f>
        <v/>
      </c>
      <c r="S74" s="64">
        <f>+R74</f>
        <v/>
      </c>
      <c r="T74" s="64">
        <f>+S74</f>
        <v/>
      </c>
      <c r="U74" s="64">
        <f>+T74</f>
        <v/>
      </c>
      <c r="V74" s="64">
        <f>+U74</f>
        <v/>
      </c>
      <c r="W74" s="64">
        <f>+V74</f>
        <v/>
      </c>
      <c r="X74" s="64">
        <f>+W74</f>
        <v/>
      </c>
      <c r="Y74" s="64">
        <f>+X74</f>
        <v/>
      </c>
      <c r="Z74" s="64">
        <f>+Y74</f>
        <v/>
      </c>
      <c r="AA74" s="64">
        <f>+Z74</f>
        <v/>
      </c>
      <c r="AB74" s="64">
        <f>+AA74</f>
        <v/>
      </c>
      <c r="AC74" s="64">
        <f>+AB74</f>
        <v/>
      </c>
      <c r="AD74" s="64" t="n"/>
      <c r="AE74" s="64" t="n"/>
      <c r="AF74" s="64" t="n"/>
      <c r="AG74" s="64" t="n"/>
      <c r="AH74" s="64" t="n"/>
      <c r="AI74" s="64" t="n"/>
      <c r="AJ74" s="64" t="n"/>
      <c r="AK74" s="64" t="n"/>
      <c r="AL74" s="64" t="n"/>
    </row>
    <row r="75" hidden="1" outlineLevel="1">
      <c r="B75" t="inlineStr">
        <is>
          <t>FY24e</t>
        </is>
      </c>
      <c r="R75" s="64">
        <f>+R$21</f>
        <v/>
      </c>
      <c r="S75" s="64">
        <f>+R75</f>
        <v/>
      </c>
      <c r="T75" s="64">
        <f>+S75</f>
        <v/>
      </c>
      <c r="U75" s="64">
        <f>+T75</f>
        <v/>
      </c>
      <c r="V75" s="64">
        <f>+U75</f>
        <v/>
      </c>
      <c r="W75" s="64">
        <f>+V75</f>
        <v/>
      </c>
      <c r="X75" s="64">
        <f>+W75</f>
        <v/>
      </c>
      <c r="Y75" s="64">
        <f>+X75</f>
        <v/>
      </c>
      <c r="Z75" s="64">
        <f>+Y75</f>
        <v/>
      </c>
      <c r="AA75" s="64">
        <f>+Z75</f>
        <v/>
      </c>
      <c r="AB75" s="64">
        <f>+AA75</f>
        <v/>
      </c>
      <c r="AC75" s="64">
        <f>+AB75</f>
        <v/>
      </c>
      <c r="AD75" s="64" t="n"/>
      <c r="AE75" s="64" t="n"/>
      <c r="AF75" s="64" t="n"/>
      <c r="AG75" s="64" t="n"/>
      <c r="AH75" s="64" t="n"/>
      <c r="AI75" s="64" t="n"/>
      <c r="AJ75" s="64" t="n"/>
      <c r="AK75" s="64" t="n"/>
      <c r="AL75" s="64" t="n"/>
      <c r="AM75" s="64" t="n"/>
    </row>
    <row r="76" hidden="1" outlineLevel="1">
      <c r="B76" t="inlineStr">
        <is>
          <t>FY25e</t>
        </is>
      </c>
      <c r="S76" s="64">
        <f>+S$21</f>
        <v/>
      </c>
      <c r="T76" s="64">
        <f>+S76</f>
        <v/>
      </c>
      <c r="U76" s="64">
        <f>+T76</f>
        <v/>
      </c>
      <c r="V76" s="64">
        <f>+U76</f>
        <v/>
      </c>
      <c r="W76" s="64">
        <f>+V76</f>
        <v/>
      </c>
      <c r="X76" s="64">
        <f>+W76</f>
        <v/>
      </c>
      <c r="Y76" s="64">
        <f>+X76</f>
        <v/>
      </c>
      <c r="Z76" s="64">
        <f>+Y76</f>
        <v/>
      </c>
      <c r="AA76" s="64">
        <f>+Z76</f>
        <v/>
      </c>
      <c r="AB76" s="64">
        <f>+AA76</f>
        <v/>
      </c>
      <c r="AC76" s="64">
        <f>+AB76</f>
        <v/>
      </c>
      <c r="AD76" s="64" t="n"/>
      <c r="AE76" s="64" t="n"/>
      <c r="AF76" s="64" t="n"/>
      <c r="AG76" s="64" t="n"/>
      <c r="AH76" s="64" t="n"/>
      <c r="AI76" s="64" t="n"/>
      <c r="AJ76" s="64" t="n"/>
      <c r="AK76" s="64" t="n"/>
      <c r="AL76" s="64" t="n"/>
      <c r="AM76" s="64" t="n"/>
      <c r="AN76" s="64" t="n"/>
    </row>
    <row r="77" hidden="1" outlineLevel="1">
      <c r="B77" t="inlineStr">
        <is>
          <t>FY26e</t>
        </is>
      </c>
      <c r="S77" s="64" t="n"/>
      <c r="T77" s="64">
        <f>+T$21</f>
        <v/>
      </c>
      <c r="U77" s="64">
        <f>+T77</f>
        <v/>
      </c>
      <c r="V77" s="64">
        <f>+U77</f>
        <v/>
      </c>
      <c r="W77" s="64">
        <f>+V77</f>
        <v/>
      </c>
      <c r="X77" s="64">
        <f>+W77</f>
        <v/>
      </c>
      <c r="Y77" s="64">
        <f>+X77</f>
        <v/>
      </c>
      <c r="Z77" s="64">
        <f>+Y77</f>
        <v/>
      </c>
      <c r="AA77" s="64">
        <f>+Z77</f>
        <v/>
      </c>
      <c r="AB77" s="64">
        <f>+AA77</f>
        <v/>
      </c>
      <c r="AC77" s="64">
        <f>+AB77</f>
        <v/>
      </c>
      <c r="AD77" s="64" t="n"/>
      <c r="AE77" s="64" t="n"/>
      <c r="AF77" s="64" t="n"/>
      <c r="AG77" s="64" t="n"/>
      <c r="AH77" s="64" t="n"/>
      <c r="AI77" s="64" t="n"/>
      <c r="AJ77" s="64" t="n"/>
      <c r="AK77" s="64" t="n"/>
      <c r="AL77" s="64" t="n"/>
      <c r="AM77" s="64" t="n"/>
      <c r="AN77" s="64" t="n"/>
    </row>
    <row r="78" hidden="1" outlineLevel="1">
      <c r="B78" t="inlineStr">
        <is>
          <t>FY27e</t>
        </is>
      </c>
      <c r="S78" s="64" t="n"/>
      <c r="T78" s="64" t="n"/>
      <c r="U78" s="64">
        <f>+U$21</f>
        <v/>
      </c>
      <c r="V78" s="64">
        <f>+U78</f>
        <v/>
      </c>
      <c r="W78" s="64">
        <f>+V78</f>
        <v/>
      </c>
      <c r="X78" s="64">
        <f>+W78</f>
        <v/>
      </c>
      <c r="Y78" s="64">
        <f>+X78</f>
        <v/>
      </c>
      <c r="Z78" s="64">
        <f>+Y78</f>
        <v/>
      </c>
      <c r="AA78" s="64">
        <f>+Z78</f>
        <v/>
      </c>
      <c r="AB78" s="64">
        <f>+AA78</f>
        <v/>
      </c>
      <c r="AC78" s="64">
        <f>+AB78</f>
        <v/>
      </c>
      <c r="AD78" s="64" t="n"/>
      <c r="AE78" s="64" t="n"/>
      <c r="AF78" s="64" t="n"/>
      <c r="AG78" s="64" t="n"/>
      <c r="AH78" s="64" t="n"/>
      <c r="AI78" s="64" t="n"/>
      <c r="AJ78" s="64" t="n"/>
      <c r="AK78" s="64" t="n"/>
      <c r="AL78" s="64" t="n"/>
      <c r="AM78" s="64" t="n"/>
      <c r="AN78" s="64" t="n"/>
    </row>
    <row r="79" hidden="1" outlineLevel="1">
      <c r="B79" t="inlineStr">
        <is>
          <t>FY28e</t>
        </is>
      </c>
      <c r="S79" s="64" t="n"/>
      <c r="T79" s="64" t="n"/>
      <c r="U79" s="64" t="n"/>
      <c r="V79" s="64">
        <f>+V$21</f>
        <v/>
      </c>
      <c r="W79" s="64">
        <f>+V79</f>
        <v/>
      </c>
      <c r="X79" s="64">
        <f>+W79</f>
        <v/>
      </c>
      <c r="Y79" s="64">
        <f>+X79</f>
        <v/>
      </c>
      <c r="Z79" s="64">
        <f>+Y79</f>
        <v/>
      </c>
      <c r="AA79" s="64">
        <f>+Z79</f>
        <v/>
      </c>
      <c r="AB79" s="64">
        <f>+AA79</f>
        <v/>
      </c>
      <c r="AC79" s="64">
        <f>+AB79</f>
        <v/>
      </c>
      <c r="AD79" s="64" t="n"/>
      <c r="AE79" s="64" t="n"/>
      <c r="AF79" s="64" t="n"/>
      <c r="AG79" s="64" t="n"/>
      <c r="AH79" s="64" t="n"/>
      <c r="AI79" s="64" t="n"/>
      <c r="AJ79" s="64" t="n"/>
      <c r="AK79" s="64" t="n"/>
      <c r="AL79" s="64" t="n"/>
      <c r="AM79" s="64" t="n"/>
      <c r="AN79" s="64" t="n"/>
    </row>
    <row r="80" hidden="1" outlineLevel="1">
      <c r="B80" t="inlineStr">
        <is>
          <t>FY29e</t>
        </is>
      </c>
      <c r="S80" s="64" t="n"/>
      <c r="T80" s="64" t="n"/>
      <c r="U80" s="64" t="n"/>
      <c r="V80" s="64" t="n"/>
      <c r="W80" s="64">
        <f>+W$21</f>
        <v/>
      </c>
      <c r="X80" s="64">
        <f>+W80</f>
        <v/>
      </c>
      <c r="Y80" s="64">
        <f>+X80</f>
        <v/>
      </c>
      <c r="Z80" s="64">
        <f>+Y80</f>
        <v/>
      </c>
      <c r="AA80" s="64">
        <f>+Z80</f>
        <v/>
      </c>
      <c r="AB80" s="64">
        <f>+AA80</f>
        <v/>
      </c>
      <c r="AC80" s="64">
        <f>+AB80</f>
        <v/>
      </c>
      <c r="AD80" s="64" t="n"/>
      <c r="AE80" s="64" t="n"/>
      <c r="AF80" s="64" t="n"/>
      <c r="AG80" s="64" t="n"/>
      <c r="AH80" s="64" t="n"/>
      <c r="AI80" s="64" t="n"/>
      <c r="AJ80" s="64" t="n"/>
      <c r="AK80" s="64" t="n"/>
      <c r="AL80" s="64" t="n"/>
      <c r="AM80" s="64" t="n"/>
      <c r="AN80" s="64" t="n"/>
    </row>
    <row r="81" hidden="1" outlineLevel="1">
      <c r="B81" t="inlineStr">
        <is>
          <t>FY30e</t>
        </is>
      </c>
      <c r="S81" s="64" t="n"/>
      <c r="T81" s="64" t="n"/>
      <c r="U81" s="64" t="n"/>
      <c r="V81" s="64" t="n"/>
      <c r="W81" s="64" t="n"/>
      <c r="X81" s="64">
        <f>+X$21</f>
        <v/>
      </c>
      <c r="Y81" s="64">
        <f>+X81</f>
        <v/>
      </c>
      <c r="Z81" s="64">
        <f>+Y81</f>
        <v/>
      </c>
      <c r="AA81" s="64">
        <f>+Z81</f>
        <v/>
      </c>
      <c r="AB81" s="64">
        <f>+AA81</f>
        <v/>
      </c>
      <c r="AC81" s="64">
        <f>+AB81</f>
        <v/>
      </c>
      <c r="AD81" s="64" t="n"/>
      <c r="AE81" s="64" t="n"/>
      <c r="AF81" s="64" t="n"/>
      <c r="AG81" s="64" t="n"/>
      <c r="AH81" s="64" t="n"/>
      <c r="AI81" s="64" t="n"/>
      <c r="AJ81" s="64" t="n"/>
      <c r="AK81" s="64" t="n"/>
      <c r="AL81" s="64" t="n"/>
      <c r="AM81" s="64" t="n"/>
      <c r="AN81" s="64" t="n"/>
    </row>
    <row r="82" hidden="1" outlineLevel="1">
      <c r="B82" t="inlineStr">
        <is>
          <t>FY31e</t>
        </is>
      </c>
      <c r="S82" s="64" t="n"/>
      <c r="T82" s="64" t="n"/>
      <c r="U82" s="64" t="n"/>
      <c r="V82" s="64" t="n"/>
      <c r="W82" s="64" t="n"/>
      <c r="X82" s="64" t="n"/>
      <c r="Y82" s="64">
        <f>+Y$21</f>
        <v/>
      </c>
      <c r="Z82" s="64">
        <f>+Y82</f>
        <v/>
      </c>
      <c r="AA82" s="64">
        <f>+Z82</f>
        <v/>
      </c>
      <c r="AB82" s="64">
        <f>+AA82</f>
        <v/>
      </c>
      <c r="AC82" s="64">
        <f>+AB82</f>
        <v/>
      </c>
      <c r="AD82" s="64" t="n"/>
      <c r="AE82" s="64" t="n"/>
      <c r="AF82" s="64" t="n"/>
      <c r="AG82" s="64" t="n"/>
      <c r="AH82" s="64" t="n"/>
      <c r="AI82" s="64" t="n"/>
      <c r="AJ82" s="64" t="n"/>
      <c r="AK82" s="64" t="n"/>
      <c r="AL82" s="64" t="n"/>
      <c r="AM82" s="64" t="n"/>
      <c r="AN82" s="64" t="n"/>
    </row>
    <row r="83" hidden="1" outlineLevel="1">
      <c r="B83" t="inlineStr">
        <is>
          <t>FY32e</t>
        </is>
      </c>
      <c r="S83" s="64" t="n"/>
      <c r="T83" s="64" t="n"/>
      <c r="U83" s="64" t="n"/>
      <c r="V83" s="64" t="n"/>
      <c r="W83" s="64" t="n"/>
      <c r="X83" s="64" t="n"/>
      <c r="Y83" s="64" t="n"/>
      <c r="Z83" s="64">
        <f>+Z$21</f>
        <v/>
      </c>
      <c r="AA83" s="64">
        <f>+Z83</f>
        <v/>
      </c>
      <c r="AB83" s="64">
        <f>+AA83</f>
        <v/>
      </c>
      <c r="AC83" s="64">
        <f>+AB83</f>
        <v/>
      </c>
      <c r="AD83" s="64" t="n"/>
      <c r="AE83" s="64" t="n"/>
      <c r="AF83" s="64" t="n"/>
      <c r="AG83" s="64" t="n"/>
      <c r="AH83" s="64" t="n"/>
      <c r="AI83" s="64" t="n"/>
      <c r="AJ83" s="64" t="n"/>
      <c r="AK83" s="64" t="n"/>
      <c r="AL83" s="64" t="n"/>
      <c r="AM83" s="64" t="n"/>
      <c r="AN83" s="64" t="n"/>
    </row>
    <row r="84" hidden="1" outlineLevel="1">
      <c r="B84" t="inlineStr">
        <is>
          <t>FY33e</t>
        </is>
      </c>
      <c r="S84" s="64" t="n"/>
      <c r="T84" s="64" t="n"/>
      <c r="U84" s="64" t="n"/>
      <c r="V84" s="64" t="n"/>
      <c r="W84" s="64" t="n"/>
      <c r="X84" s="64" t="n"/>
      <c r="Y84" s="64" t="n"/>
      <c r="Z84" s="64" t="n"/>
      <c r="AA84" s="64">
        <f>+AA$21</f>
        <v/>
      </c>
      <c r="AB84" s="64">
        <f>+AA84</f>
        <v/>
      </c>
      <c r="AC84" s="64">
        <f>+AB84</f>
        <v/>
      </c>
      <c r="AD84" s="64" t="n"/>
      <c r="AE84" s="64" t="n"/>
      <c r="AF84" s="64" t="n"/>
      <c r="AG84" s="64" t="n"/>
      <c r="AH84" s="64" t="n"/>
      <c r="AI84" s="64" t="n"/>
      <c r="AJ84" s="64" t="n"/>
      <c r="AK84" s="64" t="n"/>
      <c r="AL84" s="64" t="n"/>
      <c r="AM84" s="64" t="n"/>
      <c r="AN84" s="64" t="n"/>
    </row>
    <row r="85" hidden="1" outlineLevel="1">
      <c r="B85" t="inlineStr">
        <is>
          <t>FY34e</t>
        </is>
      </c>
      <c r="S85" s="64" t="n"/>
      <c r="T85" s="64" t="n"/>
      <c r="U85" s="64" t="n"/>
      <c r="V85" s="64" t="n"/>
      <c r="W85" s="64" t="n"/>
      <c r="X85" s="64" t="n"/>
      <c r="Y85" s="64" t="n"/>
      <c r="Z85" s="64" t="n"/>
      <c r="AA85" s="64" t="n"/>
      <c r="AB85" s="64">
        <f>+AB$21</f>
        <v/>
      </c>
      <c r="AC85" s="64">
        <f>+AB85</f>
        <v/>
      </c>
      <c r="AD85" s="64" t="n"/>
      <c r="AE85" s="64" t="n"/>
      <c r="AF85" s="64" t="n"/>
      <c r="AG85" s="64" t="n"/>
      <c r="AH85" s="64" t="n"/>
      <c r="AI85" s="64" t="n"/>
      <c r="AJ85" s="64" t="n"/>
      <c r="AK85" s="64" t="n"/>
      <c r="AL85" s="64" t="n"/>
      <c r="AM85" s="64" t="n"/>
      <c r="AN85" s="64" t="n"/>
    </row>
    <row r="86" hidden="1" outlineLevel="1">
      <c r="B86" t="inlineStr">
        <is>
          <t>FY35e</t>
        </is>
      </c>
      <c r="S86" s="64" t="n"/>
      <c r="T86" s="64" t="n"/>
      <c r="U86" s="64" t="n"/>
      <c r="V86" s="64" t="n"/>
      <c r="W86" s="64" t="n"/>
      <c r="X86" s="64" t="n"/>
      <c r="Y86" s="64" t="n"/>
      <c r="Z86" s="64" t="n"/>
      <c r="AA86" s="64" t="n"/>
      <c r="AB86" s="64" t="n"/>
      <c r="AC86" s="64">
        <f>+AC$21</f>
        <v/>
      </c>
      <c r="AD86" s="64" t="n"/>
      <c r="AE86" s="64" t="n"/>
      <c r="AF86" s="64" t="n"/>
      <c r="AG86" s="64" t="n"/>
      <c r="AH86" s="64" t="n"/>
      <c r="AI86" s="64" t="n"/>
      <c r="AJ86" s="64" t="n"/>
      <c r="AK86" s="64" t="n"/>
      <c r="AL86" s="64" t="n"/>
      <c r="AM86" s="64" t="n"/>
      <c r="AN86" s="64" t="n"/>
    </row>
    <row r="87" hidden="1" outlineLevel="1"/>
    <row r="88" hidden="1" outlineLevel="1">
      <c r="B88" s="54" t="inlineStr">
        <is>
          <t>Accumulated Depreciation, EOP</t>
        </is>
      </c>
    </row>
    <row r="89" hidden="1" outlineLevel="1">
      <c r="B89" t="inlineStr">
        <is>
          <t>FY11</t>
        </is>
      </c>
      <c r="E89" s="64">
        <f>+SUM($D24:E24)</f>
        <v/>
      </c>
      <c r="F89" s="64">
        <f>+SUM($D24:F24)</f>
        <v/>
      </c>
      <c r="G89" s="64">
        <f>+SUM($D24:G24)</f>
        <v/>
      </c>
      <c r="H89" s="64">
        <f>+SUM($D24:H24)</f>
        <v/>
      </c>
      <c r="I89" s="64">
        <f>+SUM($D24:I24)</f>
        <v/>
      </c>
      <c r="J89" s="64">
        <f>+SUM($D24:J24)</f>
        <v/>
      </c>
      <c r="K89" s="64">
        <f>+SUM($D24:K24)</f>
        <v/>
      </c>
      <c r="L89" s="64">
        <f>+SUM($D24:L24)</f>
        <v/>
      </c>
      <c r="M89" s="64">
        <f>+SUM($D24:M24)</f>
        <v/>
      </c>
      <c r="N89" s="64">
        <f>+SUM($D24:N24)</f>
        <v/>
      </c>
      <c r="O89" s="64">
        <f>+SUM($D24:O24)</f>
        <v/>
      </c>
      <c r="P89" s="64">
        <f>+SUM($D24:P24)</f>
        <v/>
      </c>
      <c r="Q89" s="64">
        <f>+SUM($D24:Q24)</f>
        <v/>
      </c>
      <c r="R89" s="64">
        <f>+SUM($D24:R24)</f>
        <v/>
      </c>
      <c r="S89" s="64">
        <f>+SUM($D24:S24)</f>
        <v/>
      </c>
      <c r="T89" s="64">
        <f>+SUM($D24:T24)</f>
        <v/>
      </c>
      <c r="U89" s="64">
        <f>+SUM($D24:U24)</f>
        <v/>
      </c>
      <c r="V89" s="64">
        <f>+SUM($D24:V24)</f>
        <v/>
      </c>
      <c r="W89" s="64">
        <f>+SUM($D24:W24)</f>
        <v/>
      </c>
      <c r="X89" s="64">
        <f>+SUM($D24:X24)</f>
        <v/>
      </c>
      <c r="Y89" s="64">
        <f>+SUM($D24:Y24)</f>
        <v/>
      </c>
      <c r="Z89" s="64">
        <f>+SUM($D24:Z24)</f>
        <v/>
      </c>
      <c r="AA89" s="64">
        <f>+SUM($D24:AA24)</f>
        <v/>
      </c>
      <c r="AB89" s="64">
        <f>+SUM($D24:AB24)</f>
        <v/>
      </c>
      <c r="AC89" s="64">
        <f>+SUM($D24:AC24)</f>
        <v/>
      </c>
    </row>
    <row r="90" hidden="1" outlineLevel="1">
      <c r="B90" t="inlineStr">
        <is>
          <t>FY12</t>
        </is>
      </c>
      <c r="F90" s="64">
        <f>+SUM($D25:F25)</f>
        <v/>
      </c>
      <c r="G90" s="64">
        <f>+SUM($D25:G25)</f>
        <v/>
      </c>
      <c r="H90" s="64">
        <f>+SUM($D25:H25)</f>
        <v/>
      </c>
      <c r="I90" s="64">
        <f>+SUM($D25:I25)</f>
        <v/>
      </c>
      <c r="J90" s="64">
        <f>+SUM($D25:J25)</f>
        <v/>
      </c>
      <c r="K90" s="64">
        <f>+SUM($D25:K25)</f>
        <v/>
      </c>
      <c r="L90" s="64">
        <f>+SUM($D25:L25)</f>
        <v/>
      </c>
      <c r="M90" s="64">
        <f>+SUM($D25:M25)</f>
        <v/>
      </c>
      <c r="N90" s="64">
        <f>+SUM($D25:N25)</f>
        <v/>
      </c>
      <c r="O90" s="64">
        <f>+SUM($D25:O25)</f>
        <v/>
      </c>
      <c r="P90" s="64">
        <f>+SUM($D25:P25)</f>
        <v/>
      </c>
      <c r="Q90" s="64">
        <f>+SUM($D25:Q25)</f>
        <v/>
      </c>
      <c r="R90" s="64">
        <f>+SUM($D25:R25)</f>
        <v/>
      </c>
      <c r="S90" s="64">
        <f>+SUM($D25:S25)</f>
        <v/>
      </c>
      <c r="T90" s="64">
        <f>+SUM($D25:T25)</f>
        <v/>
      </c>
      <c r="U90" s="64">
        <f>+SUM($D25:U25)</f>
        <v/>
      </c>
      <c r="V90" s="64">
        <f>+SUM($D25:V25)</f>
        <v/>
      </c>
      <c r="W90" s="64">
        <f>+SUM($D25:W25)</f>
        <v/>
      </c>
      <c r="X90" s="64">
        <f>+SUM($D25:X25)</f>
        <v/>
      </c>
      <c r="Y90" s="64">
        <f>+SUM($D25:Y25)</f>
        <v/>
      </c>
      <c r="Z90" s="64">
        <f>+SUM($D25:Z25)</f>
        <v/>
      </c>
      <c r="AA90" s="64">
        <f>+SUM($D25:AA25)</f>
        <v/>
      </c>
      <c r="AB90" s="64">
        <f>+SUM($D25:AB25)</f>
        <v/>
      </c>
      <c r="AC90" s="64">
        <f>+SUM($D25:AC25)</f>
        <v/>
      </c>
    </row>
    <row r="91" hidden="1" outlineLevel="1">
      <c r="B91" t="inlineStr">
        <is>
          <t>FY13</t>
        </is>
      </c>
      <c r="G91" s="64">
        <f>+SUM($D26:G26)</f>
        <v/>
      </c>
      <c r="H91" s="64">
        <f>+SUM($D26:H26)</f>
        <v/>
      </c>
      <c r="I91" s="64">
        <f>+SUM($D26:I26)</f>
        <v/>
      </c>
      <c r="J91" s="64">
        <f>+SUM($D26:J26)</f>
        <v/>
      </c>
      <c r="K91" s="64">
        <f>+SUM($D26:K26)</f>
        <v/>
      </c>
      <c r="L91" s="64">
        <f>+SUM($D26:L26)</f>
        <v/>
      </c>
      <c r="M91" s="64">
        <f>+SUM($D26:M26)</f>
        <v/>
      </c>
      <c r="N91" s="64">
        <f>+SUM($D26:N26)</f>
        <v/>
      </c>
      <c r="O91" s="64">
        <f>+SUM($D26:O26)</f>
        <v/>
      </c>
      <c r="P91" s="64">
        <f>+SUM($D26:P26)</f>
        <v/>
      </c>
      <c r="Q91" s="64">
        <f>+SUM($D26:Q26)</f>
        <v/>
      </c>
      <c r="R91" s="64">
        <f>+SUM($D26:R26)</f>
        <v/>
      </c>
      <c r="S91" s="64">
        <f>+SUM($D26:S26)</f>
        <v/>
      </c>
      <c r="T91" s="64">
        <f>+SUM($D26:T26)</f>
        <v/>
      </c>
      <c r="U91" s="64">
        <f>+SUM($D26:U26)</f>
        <v/>
      </c>
      <c r="V91" s="64">
        <f>+SUM($D26:V26)</f>
        <v/>
      </c>
      <c r="W91" s="64">
        <f>+SUM($D26:W26)</f>
        <v/>
      </c>
      <c r="X91" s="64">
        <f>+SUM($D26:X26)</f>
        <v/>
      </c>
      <c r="Y91" s="64">
        <f>+SUM($D26:Y26)</f>
        <v/>
      </c>
      <c r="Z91" s="64">
        <f>+SUM($D26:Z26)</f>
        <v/>
      </c>
      <c r="AA91" s="64">
        <f>+SUM($D26:AA26)</f>
        <v/>
      </c>
      <c r="AB91" s="64">
        <f>+SUM($D26:AB26)</f>
        <v/>
      </c>
      <c r="AC91" s="64">
        <f>+SUM($D26:AC26)</f>
        <v/>
      </c>
    </row>
    <row r="92" hidden="1" outlineLevel="1">
      <c r="B92" t="inlineStr">
        <is>
          <t>FY14</t>
        </is>
      </c>
      <c r="H92" s="64">
        <f>+SUM($D27:H27)</f>
        <v/>
      </c>
      <c r="I92" s="64">
        <f>+SUM($D27:I27)</f>
        <v/>
      </c>
      <c r="J92" s="64">
        <f>+SUM($D27:J27)</f>
        <v/>
      </c>
      <c r="K92" s="64">
        <f>+SUM($D27:K27)</f>
        <v/>
      </c>
      <c r="L92" s="64">
        <f>+SUM($D27:L27)</f>
        <v/>
      </c>
      <c r="M92" s="64">
        <f>+SUM($D27:M27)</f>
        <v/>
      </c>
      <c r="N92" s="64">
        <f>+SUM($D27:N27)</f>
        <v/>
      </c>
      <c r="O92" s="64">
        <f>+SUM($D27:O27)</f>
        <v/>
      </c>
      <c r="P92" s="64">
        <f>+SUM($D27:P27)</f>
        <v/>
      </c>
      <c r="Q92" s="64">
        <f>+SUM($D27:Q27)</f>
        <v/>
      </c>
      <c r="R92" s="64">
        <f>+SUM($D27:R27)</f>
        <v/>
      </c>
      <c r="S92" s="64">
        <f>+SUM($D27:S27)</f>
        <v/>
      </c>
      <c r="T92" s="64">
        <f>+SUM($D27:T27)</f>
        <v/>
      </c>
      <c r="U92" s="64">
        <f>+SUM($D27:U27)</f>
        <v/>
      </c>
      <c r="V92" s="64">
        <f>+SUM($D27:V27)</f>
        <v/>
      </c>
      <c r="W92" s="64">
        <f>+SUM($D27:W27)</f>
        <v/>
      </c>
      <c r="X92" s="64">
        <f>+SUM($D27:X27)</f>
        <v/>
      </c>
      <c r="Y92" s="64">
        <f>+SUM($D27:Y27)</f>
        <v/>
      </c>
      <c r="Z92" s="64">
        <f>+SUM($D27:Z27)</f>
        <v/>
      </c>
      <c r="AA92" s="64">
        <f>+SUM($D27:AA27)</f>
        <v/>
      </c>
      <c r="AB92" s="64">
        <f>+SUM($D27:AB27)</f>
        <v/>
      </c>
      <c r="AC92" s="64">
        <f>+SUM($D27:AC27)</f>
        <v/>
      </c>
    </row>
    <row r="93" hidden="1" outlineLevel="1">
      <c r="B93" t="inlineStr">
        <is>
          <t>FY15</t>
        </is>
      </c>
      <c r="I93" s="64">
        <f>+SUM($D28:I28)</f>
        <v/>
      </c>
      <c r="J93" s="64">
        <f>+SUM($D28:J28)</f>
        <v/>
      </c>
      <c r="K93" s="64">
        <f>+SUM($D28:K28)</f>
        <v/>
      </c>
      <c r="L93" s="64">
        <f>+SUM($D28:L28)</f>
        <v/>
      </c>
      <c r="M93" s="64">
        <f>+SUM($D28:M28)</f>
        <v/>
      </c>
      <c r="N93" s="64">
        <f>+SUM($D28:N28)</f>
        <v/>
      </c>
      <c r="O93" s="64">
        <f>+SUM($D28:O28)</f>
        <v/>
      </c>
      <c r="P93" s="64">
        <f>+SUM($D28:P28)</f>
        <v/>
      </c>
      <c r="Q93" s="64">
        <f>+SUM($D28:Q28)</f>
        <v/>
      </c>
      <c r="R93" s="64">
        <f>+SUM($D28:R28)</f>
        <v/>
      </c>
      <c r="S93" s="64">
        <f>+SUM($D28:S28)</f>
        <v/>
      </c>
      <c r="T93" s="64">
        <f>+SUM($D28:T28)</f>
        <v/>
      </c>
      <c r="U93" s="64">
        <f>+SUM($D28:U28)</f>
        <v/>
      </c>
      <c r="V93" s="64">
        <f>+SUM($D28:V28)</f>
        <v/>
      </c>
      <c r="W93" s="64">
        <f>+SUM($D28:W28)</f>
        <v/>
      </c>
      <c r="X93" s="64">
        <f>+SUM($D28:X28)</f>
        <v/>
      </c>
      <c r="Y93" s="64">
        <f>+SUM($D28:Y28)</f>
        <v/>
      </c>
      <c r="Z93" s="64">
        <f>+SUM($D28:Z28)</f>
        <v/>
      </c>
      <c r="AA93" s="64">
        <f>+SUM($D28:AA28)</f>
        <v/>
      </c>
      <c r="AB93" s="64">
        <f>+SUM($D28:AB28)</f>
        <v/>
      </c>
      <c r="AC93" s="64">
        <f>+SUM($D28:AC28)</f>
        <v/>
      </c>
      <c r="AD93" s="64" t="n"/>
    </row>
    <row r="94" hidden="1" outlineLevel="1">
      <c r="B94" t="inlineStr">
        <is>
          <t>FY16</t>
        </is>
      </c>
      <c r="J94" s="64">
        <f>+SUM($D29:J29)</f>
        <v/>
      </c>
      <c r="K94" s="64">
        <f>+SUM($D29:K29)</f>
        <v/>
      </c>
      <c r="L94" s="64">
        <f>+SUM($D29:L29)</f>
        <v/>
      </c>
      <c r="M94" s="64">
        <f>+SUM($D29:M29)</f>
        <v/>
      </c>
      <c r="N94" s="64">
        <f>+SUM($D29:N29)</f>
        <v/>
      </c>
      <c r="O94" s="64">
        <f>+SUM($D29:O29)</f>
        <v/>
      </c>
      <c r="P94" s="64">
        <f>+SUM($D29:P29)</f>
        <v/>
      </c>
      <c r="Q94" s="64">
        <f>+SUM($D29:Q29)</f>
        <v/>
      </c>
      <c r="R94" s="64">
        <f>+SUM($D29:R29)</f>
        <v/>
      </c>
      <c r="S94" s="64">
        <f>+SUM($D29:S29)</f>
        <v/>
      </c>
      <c r="T94" s="64">
        <f>+SUM($D29:T29)</f>
        <v/>
      </c>
      <c r="U94" s="64">
        <f>+SUM($D29:U29)</f>
        <v/>
      </c>
      <c r="V94" s="64">
        <f>+SUM($D29:V29)</f>
        <v/>
      </c>
      <c r="W94" s="64">
        <f>+SUM($D29:W29)</f>
        <v/>
      </c>
      <c r="X94" s="64">
        <f>+SUM($D29:X29)</f>
        <v/>
      </c>
      <c r="Y94" s="64">
        <f>+SUM($D29:Y29)</f>
        <v/>
      </c>
      <c r="Z94" s="64">
        <f>+SUM($D29:Z29)</f>
        <v/>
      </c>
      <c r="AA94" s="64">
        <f>+SUM($D29:AA29)</f>
        <v/>
      </c>
      <c r="AB94" s="64">
        <f>+SUM($D29:AB29)</f>
        <v/>
      </c>
      <c r="AC94" s="64">
        <f>+SUM($D29:AC29)</f>
        <v/>
      </c>
      <c r="AD94" s="64" t="n"/>
      <c r="AE94" s="64" t="n"/>
    </row>
    <row r="95" hidden="1" outlineLevel="1">
      <c r="B95" t="inlineStr">
        <is>
          <t>FY17</t>
        </is>
      </c>
      <c r="K95" s="64">
        <f>+SUM($D30:K30)</f>
        <v/>
      </c>
      <c r="L95" s="64">
        <f>+SUM($D30:L30)</f>
        <v/>
      </c>
      <c r="M95" s="64">
        <f>+SUM($D30:M30)</f>
        <v/>
      </c>
      <c r="N95" s="64">
        <f>+SUM($D30:N30)</f>
        <v/>
      </c>
      <c r="O95" s="64">
        <f>+SUM($D30:O30)</f>
        <v/>
      </c>
      <c r="P95" s="64">
        <f>+SUM($D30:P30)</f>
        <v/>
      </c>
      <c r="Q95" s="64">
        <f>+SUM($D30:Q30)</f>
        <v/>
      </c>
      <c r="R95" s="64">
        <f>+SUM($D30:R30)</f>
        <v/>
      </c>
      <c r="S95" s="64">
        <f>+SUM($D30:S30)</f>
        <v/>
      </c>
      <c r="T95" s="64">
        <f>+SUM($D30:T30)</f>
        <v/>
      </c>
      <c r="U95" s="64">
        <f>+SUM($D30:U30)</f>
        <v/>
      </c>
      <c r="V95" s="64">
        <f>+SUM($D30:V30)</f>
        <v/>
      </c>
      <c r="W95" s="64">
        <f>+SUM($D30:W30)</f>
        <v/>
      </c>
      <c r="X95" s="64">
        <f>+SUM($D30:X30)</f>
        <v/>
      </c>
      <c r="Y95" s="64">
        <f>+SUM($D30:Y30)</f>
        <v/>
      </c>
      <c r="Z95" s="64">
        <f>+SUM($D30:Z30)</f>
        <v/>
      </c>
      <c r="AA95" s="64">
        <f>+SUM($D30:AA30)</f>
        <v/>
      </c>
      <c r="AB95" s="64">
        <f>+SUM($D30:AB30)</f>
        <v/>
      </c>
      <c r="AC95" s="64">
        <f>+SUM($D30:AC30)</f>
        <v/>
      </c>
      <c r="AD95" s="64" t="n"/>
      <c r="AE95" s="64" t="n"/>
      <c r="AF95" s="64" t="n"/>
    </row>
    <row r="96" hidden="1" outlineLevel="1">
      <c r="B96" t="inlineStr">
        <is>
          <t>FY18</t>
        </is>
      </c>
      <c r="L96" s="64">
        <f>+SUM($D31:L31)</f>
        <v/>
      </c>
      <c r="M96" s="64">
        <f>+SUM($D31:M31)</f>
        <v/>
      </c>
      <c r="N96" s="64">
        <f>+SUM($D31:N31)</f>
        <v/>
      </c>
      <c r="O96" s="64">
        <f>+SUM($D31:O31)</f>
        <v/>
      </c>
      <c r="P96" s="64">
        <f>+SUM($D31:P31)</f>
        <v/>
      </c>
      <c r="Q96" s="64">
        <f>+SUM($D31:Q31)</f>
        <v/>
      </c>
      <c r="R96" s="64">
        <f>+SUM($D31:R31)</f>
        <v/>
      </c>
      <c r="S96" s="64">
        <f>+SUM($D31:S31)</f>
        <v/>
      </c>
      <c r="T96" s="64">
        <f>+SUM($D31:T31)</f>
        <v/>
      </c>
      <c r="U96" s="64">
        <f>+SUM($D31:U31)</f>
        <v/>
      </c>
      <c r="V96" s="64">
        <f>+SUM($D31:V31)</f>
        <v/>
      </c>
      <c r="W96" s="64">
        <f>+SUM($D31:W31)</f>
        <v/>
      </c>
      <c r="X96" s="64">
        <f>+SUM($D31:X31)</f>
        <v/>
      </c>
      <c r="Y96" s="64">
        <f>+SUM($D31:Y31)</f>
        <v/>
      </c>
      <c r="Z96" s="64">
        <f>+SUM($D31:Z31)</f>
        <v/>
      </c>
      <c r="AA96" s="64">
        <f>+SUM($D31:AA31)</f>
        <v/>
      </c>
      <c r="AB96" s="64">
        <f>+SUM($D31:AB31)</f>
        <v/>
      </c>
      <c r="AC96" s="64">
        <f>+SUM($D31:AC31)</f>
        <v/>
      </c>
      <c r="AD96" s="64" t="n"/>
      <c r="AE96" s="64" t="n"/>
      <c r="AF96" s="64" t="n"/>
      <c r="AG96" s="64" t="n"/>
    </row>
    <row r="97" hidden="1" outlineLevel="1">
      <c r="B97" t="inlineStr">
        <is>
          <t>FY19</t>
        </is>
      </c>
      <c r="M97" s="64">
        <f>+SUM($D32:M32)</f>
        <v/>
      </c>
      <c r="N97" s="64">
        <f>+SUM($D32:N32)</f>
        <v/>
      </c>
      <c r="O97" s="64">
        <f>+SUM($D32:O32)</f>
        <v/>
      </c>
      <c r="P97" s="64">
        <f>+SUM($D32:P32)</f>
        <v/>
      </c>
      <c r="Q97" s="64">
        <f>+SUM($D32:Q32)</f>
        <v/>
      </c>
      <c r="R97" s="64">
        <f>+SUM($D32:R32)</f>
        <v/>
      </c>
      <c r="S97" s="64">
        <f>+SUM($D32:S32)</f>
        <v/>
      </c>
      <c r="T97" s="64">
        <f>+SUM($D32:T32)</f>
        <v/>
      </c>
      <c r="U97" s="64">
        <f>+SUM($D32:U32)</f>
        <v/>
      </c>
      <c r="V97" s="64">
        <f>+SUM($D32:V32)</f>
        <v/>
      </c>
      <c r="W97" s="64">
        <f>+SUM($D32:W32)</f>
        <v/>
      </c>
      <c r="X97" s="64">
        <f>+SUM($D32:X32)</f>
        <v/>
      </c>
      <c r="Y97" s="64">
        <f>+SUM($D32:Y32)</f>
        <v/>
      </c>
      <c r="Z97" s="64">
        <f>+SUM($D32:Z32)</f>
        <v/>
      </c>
      <c r="AA97" s="64">
        <f>+SUM($D32:AA32)</f>
        <v/>
      </c>
      <c r="AB97" s="64">
        <f>+SUM($D32:AB32)</f>
        <v/>
      </c>
      <c r="AC97" s="64">
        <f>+SUM($D32:AC32)</f>
        <v/>
      </c>
      <c r="AD97" s="64" t="n"/>
      <c r="AE97" s="64" t="n"/>
      <c r="AF97" s="64" t="n"/>
      <c r="AG97" s="64" t="n"/>
      <c r="AH97" s="64" t="n"/>
    </row>
    <row r="98" hidden="1" outlineLevel="1">
      <c r="B98" t="inlineStr">
        <is>
          <t>FY20</t>
        </is>
      </c>
      <c r="N98" s="64">
        <f>+SUM($D33:N33)</f>
        <v/>
      </c>
      <c r="O98" s="64">
        <f>+SUM($D33:O33)</f>
        <v/>
      </c>
      <c r="P98" s="64">
        <f>+SUM($D33:P33)</f>
        <v/>
      </c>
      <c r="Q98" s="64">
        <f>+SUM($D33:Q33)</f>
        <v/>
      </c>
      <c r="R98" s="64">
        <f>+SUM($D33:R33)</f>
        <v/>
      </c>
      <c r="S98" s="64">
        <f>+SUM($D33:S33)</f>
        <v/>
      </c>
      <c r="T98" s="64">
        <f>+SUM($D33:T33)</f>
        <v/>
      </c>
      <c r="U98" s="64">
        <f>+SUM($D33:U33)</f>
        <v/>
      </c>
      <c r="V98" s="64">
        <f>+SUM($D33:V33)</f>
        <v/>
      </c>
      <c r="W98" s="64">
        <f>+SUM($D33:W33)</f>
        <v/>
      </c>
      <c r="X98" s="64">
        <f>+SUM($D33:X33)</f>
        <v/>
      </c>
      <c r="Y98" s="64">
        <f>+SUM($D33:Y33)</f>
        <v/>
      </c>
      <c r="Z98" s="64">
        <f>+SUM($D33:Z33)</f>
        <v/>
      </c>
      <c r="AA98" s="64">
        <f>+SUM($D33:AA33)</f>
        <v/>
      </c>
      <c r="AB98" s="64">
        <f>+SUM($D33:AB33)</f>
        <v/>
      </c>
      <c r="AC98" s="64">
        <f>+SUM($D33:AC33)</f>
        <v/>
      </c>
      <c r="AD98" s="64" t="n"/>
      <c r="AE98" s="64" t="n"/>
      <c r="AF98" s="64" t="n"/>
      <c r="AG98" s="64" t="n"/>
      <c r="AH98" s="64" t="n"/>
      <c r="AI98" s="64" t="n"/>
    </row>
    <row r="99" hidden="1" outlineLevel="1">
      <c r="B99" t="inlineStr">
        <is>
          <t>FY21</t>
        </is>
      </c>
      <c r="O99" s="64">
        <f>+SUM($D34:O34)</f>
        <v/>
      </c>
      <c r="P99" s="64">
        <f>+SUM($D34:P34)</f>
        <v/>
      </c>
      <c r="Q99" s="64">
        <f>+SUM($D34:Q34)</f>
        <v/>
      </c>
      <c r="R99" s="64">
        <f>+SUM($D34:R34)</f>
        <v/>
      </c>
      <c r="S99" s="64">
        <f>+SUM($D34:S34)</f>
        <v/>
      </c>
      <c r="T99" s="64">
        <f>+SUM($D34:T34)</f>
        <v/>
      </c>
      <c r="U99" s="64">
        <f>+SUM($D34:U34)</f>
        <v/>
      </c>
      <c r="V99" s="64">
        <f>+SUM($D34:V34)</f>
        <v/>
      </c>
      <c r="W99" s="64">
        <f>+SUM($D34:W34)</f>
        <v/>
      </c>
      <c r="X99" s="64">
        <f>+SUM($D34:X34)</f>
        <v/>
      </c>
      <c r="Y99" s="64">
        <f>+SUM($D34:Y34)</f>
        <v/>
      </c>
      <c r="Z99" s="64">
        <f>+SUM($D34:Z34)</f>
        <v/>
      </c>
      <c r="AA99" s="64">
        <f>+SUM($D34:AA34)</f>
        <v/>
      </c>
      <c r="AB99" s="64">
        <f>+SUM($D34:AB34)</f>
        <v/>
      </c>
      <c r="AC99" s="64">
        <f>+SUM($D34:AC34)</f>
        <v/>
      </c>
      <c r="AD99" s="64" t="n"/>
      <c r="AE99" s="64" t="n"/>
      <c r="AF99" s="64" t="n"/>
      <c r="AG99" s="64" t="n"/>
      <c r="AH99" s="64" t="n"/>
      <c r="AI99" s="64" t="n"/>
      <c r="AJ99" s="64" t="n"/>
    </row>
    <row r="100" hidden="1" outlineLevel="1">
      <c r="B100" t="inlineStr">
        <is>
          <t>FY22</t>
        </is>
      </c>
      <c r="P100" s="64">
        <f>+SUM($D35:P35)</f>
        <v/>
      </c>
      <c r="Q100" s="64">
        <f>+SUM($D35:Q35)</f>
        <v/>
      </c>
      <c r="R100" s="64">
        <f>+SUM($D35:R35)</f>
        <v/>
      </c>
      <c r="S100" s="64">
        <f>+SUM($D35:S35)</f>
        <v/>
      </c>
      <c r="T100" s="64">
        <f>+SUM($D35:T35)</f>
        <v/>
      </c>
      <c r="U100" s="64">
        <f>+SUM($D35:U35)</f>
        <v/>
      </c>
      <c r="V100" s="64">
        <f>+SUM($D35:V35)</f>
        <v/>
      </c>
      <c r="W100" s="64">
        <f>+SUM($D35:W35)</f>
        <v/>
      </c>
      <c r="X100" s="64">
        <f>+SUM($D35:X35)</f>
        <v/>
      </c>
      <c r="Y100" s="64">
        <f>+SUM($D35:Y35)</f>
        <v/>
      </c>
      <c r="Z100" s="64">
        <f>+SUM($D35:Z35)</f>
        <v/>
      </c>
      <c r="AA100" s="64">
        <f>+SUM($D35:AA35)</f>
        <v/>
      </c>
      <c r="AB100" s="64">
        <f>+SUM($D35:AB35)</f>
        <v/>
      </c>
      <c r="AC100" s="64">
        <f>+SUM($D35:AC35)</f>
        <v/>
      </c>
      <c r="AD100" s="64" t="n"/>
      <c r="AE100" s="64" t="n"/>
      <c r="AF100" s="64" t="n"/>
      <c r="AG100" s="64" t="n"/>
      <c r="AH100" s="64" t="n"/>
      <c r="AI100" s="64" t="n"/>
      <c r="AJ100" s="64" t="n"/>
      <c r="AK100" s="64" t="n"/>
    </row>
    <row r="101" hidden="1" outlineLevel="1">
      <c r="B101" t="inlineStr">
        <is>
          <t>FY23</t>
        </is>
      </c>
      <c r="Q101" s="64">
        <f>+SUM($D36:Q36)</f>
        <v/>
      </c>
      <c r="R101" s="64">
        <f>+SUM($D36:R36)</f>
        <v/>
      </c>
      <c r="S101" s="64">
        <f>+SUM($D36:S36)</f>
        <v/>
      </c>
      <c r="T101" s="64">
        <f>+SUM($D36:T36)</f>
        <v/>
      </c>
      <c r="U101" s="64">
        <f>+SUM($D36:U36)</f>
        <v/>
      </c>
      <c r="V101" s="64">
        <f>+SUM($D36:V36)</f>
        <v/>
      </c>
      <c r="W101" s="64">
        <f>+SUM($D36:W36)</f>
        <v/>
      </c>
      <c r="X101" s="64">
        <f>+SUM($D36:X36)</f>
        <v/>
      </c>
      <c r="Y101" s="64">
        <f>+SUM($D36:Y36)</f>
        <v/>
      </c>
      <c r="Z101" s="64">
        <f>+SUM($D36:Z36)</f>
        <v/>
      </c>
      <c r="AA101" s="64">
        <f>+SUM($D36:AA36)</f>
        <v/>
      </c>
      <c r="AB101" s="64">
        <f>+SUM($D36:AB36)</f>
        <v/>
      </c>
      <c r="AC101" s="64">
        <f>+SUM($D36:AC36)</f>
        <v/>
      </c>
      <c r="AD101" s="64" t="n"/>
      <c r="AE101" s="64" t="n"/>
      <c r="AF101" s="64" t="n"/>
      <c r="AG101" s="64" t="n"/>
      <c r="AH101" s="64" t="n"/>
      <c r="AI101" s="64" t="n"/>
      <c r="AJ101" s="64" t="n"/>
      <c r="AK101" s="64" t="n"/>
      <c r="AL101" s="64" t="n"/>
    </row>
    <row r="102" hidden="1" outlineLevel="1">
      <c r="B102" t="inlineStr">
        <is>
          <t>FY24e</t>
        </is>
      </c>
      <c r="R102" s="64">
        <f>+SUM($D37:R37)</f>
        <v/>
      </c>
      <c r="S102" s="64">
        <f>+SUM($D37:S37)</f>
        <v/>
      </c>
      <c r="T102" s="64">
        <f>+SUM($D37:T37)</f>
        <v/>
      </c>
      <c r="U102" s="64">
        <f>+SUM($D37:U37)</f>
        <v/>
      </c>
      <c r="V102" s="64">
        <f>+SUM($D37:V37)</f>
        <v/>
      </c>
      <c r="W102" s="64">
        <f>+SUM($D37:W37)</f>
        <v/>
      </c>
      <c r="X102" s="64">
        <f>+SUM($D37:X37)</f>
        <v/>
      </c>
      <c r="Y102" s="64">
        <f>+SUM($D37:Y37)</f>
        <v/>
      </c>
      <c r="Z102" s="64">
        <f>+SUM($D37:Z37)</f>
        <v/>
      </c>
      <c r="AA102" s="64">
        <f>+SUM($D37:AA37)</f>
        <v/>
      </c>
      <c r="AB102" s="64">
        <f>+SUM($D37:AB37)</f>
        <v/>
      </c>
      <c r="AC102" s="64">
        <f>+SUM($D37:AC37)</f>
        <v/>
      </c>
      <c r="AD102" s="64" t="n"/>
      <c r="AE102" s="64" t="n"/>
      <c r="AF102" s="64" t="n"/>
      <c r="AG102" s="64" t="n"/>
      <c r="AH102" s="64" t="n"/>
      <c r="AI102" s="64" t="n"/>
      <c r="AJ102" s="64" t="n"/>
      <c r="AK102" s="64" t="n"/>
      <c r="AL102" s="64" t="n"/>
      <c r="AM102" s="64" t="n"/>
    </row>
    <row r="103" hidden="1" outlineLevel="1">
      <c r="B103" t="inlineStr">
        <is>
          <t>FY25e</t>
        </is>
      </c>
      <c r="S103" s="64">
        <f>+SUM($D38:S38)</f>
        <v/>
      </c>
      <c r="T103" s="64">
        <f>+SUM($D38:T38)</f>
        <v/>
      </c>
      <c r="U103" s="64">
        <f>+SUM($D38:U38)</f>
        <v/>
      </c>
      <c r="V103" s="64">
        <f>+SUM($D38:V38)</f>
        <v/>
      </c>
      <c r="W103" s="64">
        <f>+SUM($D38:W38)</f>
        <v/>
      </c>
      <c r="X103" s="64">
        <f>+SUM($D38:X38)</f>
        <v/>
      </c>
      <c r="Y103" s="64">
        <f>+SUM($D38:Y38)</f>
        <v/>
      </c>
      <c r="Z103" s="64">
        <f>+SUM($D38:Z38)</f>
        <v/>
      </c>
      <c r="AA103" s="64">
        <f>+SUM($D38:AA38)</f>
        <v/>
      </c>
      <c r="AB103" s="64">
        <f>+SUM($D38:AB38)</f>
        <v/>
      </c>
      <c r="AC103" s="64">
        <f>+SUM($D38:AC38)</f>
        <v/>
      </c>
      <c r="AD103" s="64" t="n"/>
      <c r="AE103" s="64" t="n"/>
      <c r="AF103" s="64" t="n"/>
      <c r="AG103" s="64" t="n"/>
      <c r="AH103" s="64" t="n"/>
      <c r="AI103" s="64" t="n"/>
      <c r="AJ103" s="64" t="n"/>
      <c r="AK103" s="64" t="n"/>
      <c r="AL103" s="64" t="n"/>
      <c r="AM103" s="64" t="n"/>
      <c r="AN103" s="64" t="n"/>
    </row>
    <row r="104" hidden="1" outlineLevel="1">
      <c r="B104" t="inlineStr">
        <is>
          <t>FY26e</t>
        </is>
      </c>
      <c r="S104" s="64" t="n"/>
      <c r="T104" s="64">
        <f>+SUM($D39:T39)</f>
        <v/>
      </c>
      <c r="U104" s="64">
        <f>+SUM($D39:U39)</f>
        <v/>
      </c>
      <c r="V104" s="64">
        <f>+SUM($D39:V39)</f>
        <v/>
      </c>
      <c r="W104" s="64">
        <f>+SUM($D39:W39)</f>
        <v/>
      </c>
      <c r="X104" s="64">
        <f>+SUM($D39:X39)</f>
        <v/>
      </c>
      <c r="Y104" s="64">
        <f>+SUM($D39:Y39)</f>
        <v/>
      </c>
      <c r="Z104" s="64">
        <f>+SUM($D39:Z39)</f>
        <v/>
      </c>
      <c r="AA104" s="64">
        <f>+SUM($D39:AA39)</f>
        <v/>
      </c>
      <c r="AB104" s="64">
        <f>+SUM($D39:AB39)</f>
        <v/>
      </c>
      <c r="AC104" s="64">
        <f>+SUM($D39:AC39)</f>
        <v/>
      </c>
      <c r="AD104" s="64" t="n"/>
      <c r="AE104" s="64" t="n"/>
      <c r="AF104" s="64" t="n"/>
      <c r="AG104" s="64" t="n"/>
      <c r="AH104" s="64" t="n"/>
      <c r="AI104" s="64" t="n"/>
      <c r="AJ104" s="64" t="n"/>
      <c r="AK104" s="64" t="n"/>
      <c r="AL104" s="64" t="n"/>
      <c r="AM104" s="64" t="n"/>
      <c r="AN104" s="64" t="n"/>
    </row>
    <row r="105" hidden="1" outlineLevel="1">
      <c r="B105" t="inlineStr">
        <is>
          <t>FY27e</t>
        </is>
      </c>
      <c r="S105" s="64" t="n"/>
      <c r="T105" s="64" t="n"/>
      <c r="U105" s="64">
        <f>+SUM($D40:U40)</f>
        <v/>
      </c>
      <c r="V105" s="64">
        <f>+SUM($D40:V40)</f>
        <v/>
      </c>
      <c r="W105" s="64">
        <f>+SUM($D40:W40)</f>
        <v/>
      </c>
      <c r="X105" s="64">
        <f>+SUM($D40:X40)</f>
        <v/>
      </c>
      <c r="Y105" s="64">
        <f>+SUM($D40:Y40)</f>
        <v/>
      </c>
      <c r="Z105" s="64">
        <f>+SUM($D40:Z40)</f>
        <v/>
      </c>
      <c r="AA105" s="64">
        <f>+SUM($D40:AA40)</f>
        <v/>
      </c>
      <c r="AB105" s="64">
        <f>+SUM($D40:AB40)</f>
        <v/>
      </c>
      <c r="AC105" s="64">
        <f>+SUM($D40:AC40)</f>
        <v/>
      </c>
      <c r="AD105" s="64" t="n"/>
      <c r="AE105" s="64" t="n"/>
      <c r="AF105" s="64" t="n"/>
      <c r="AG105" s="64" t="n"/>
      <c r="AH105" s="64" t="n"/>
      <c r="AI105" s="64" t="n"/>
      <c r="AJ105" s="64" t="n"/>
      <c r="AK105" s="64" t="n"/>
      <c r="AL105" s="64" t="n"/>
      <c r="AM105" s="64" t="n"/>
      <c r="AN105" s="64" t="n"/>
    </row>
    <row r="106" hidden="1" outlineLevel="1">
      <c r="B106" t="inlineStr">
        <is>
          <t>FY28e</t>
        </is>
      </c>
      <c r="S106" s="64" t="n"/>
      <c r="T106" s="64" t="n"/>
      <c r="U106" s="64" t="n"/>
      <c r="V106" s="64">
        <f>+SUM($D41:V41)</f>
        <v/>
      </c>
      <c r="W106" s="64">
        <f>+SUM($D41:W41)</f>
        <v/>
      </c>
      <c r="X106" s="64">
        <f>+SUM($D41:X41)</f>
        <v/>
      </c>
      <c r="Y106" s="64">
        <f>+SUM($D41:Y41)</f>
        <v/>
      </c>
      <c r="Z106" s="64">
        <f>+SUM($D41:Z41)</f>
        <v/>
      </c>
      <c r="AA106" s="64">
        <f>+SUM($D41:AA41)</f>
        <v/>
      </c>
      <c r="AB106" s="64">
        <f>+SUM($D41:AB41)</f>
        <v/>
      </c>
      <c r="AC106" s="64">
        <f>+SUM($D41:AC41)</f>
        <v/>
      </c>
      <c r="AD106" s="64" t="n"/>
      <c r="AE106" s="64" t="n"/>
      <c r="AF106" s="64" t="n"/>
      <c r="AG106" s="64" t="n"/>
      <c r="AH106" s="64" t="n"/>
      <c r="AI106" s="64" t="n"/>
      <c r="AJ106" s="64" t="n"/>
      <c r="AK106" s="64" t="n"/>
      <c r="AL106" s="64" t="n"/>
      <c r="AM106" s="64" t="n"/>
      <c r="AN106" s="64" t="n"/>
    </row>
    <row r="107" hidden="1" outlineLevel="1">
      <c r="B107" t="inlineStr">
        <is>
          <t>FY29e</t>
        </is>
      </c>
      <c r="S107" s="64" t="n"/>
      <c r="T107" s="64" t="n"/>
      <c r="U107" s="64" t="n"/>
      <c r="V107" s="64" t="n"/>
      <c r="W107" s="64">
        <f>+SUM($D42:W42)</f>
        <v/>
      </c>
      <c r="X107" s="64">
        <f>+SUM($D42:X42)</f>
        <v/>
      </c>
      <c r="Y107" s="64">
        <f>+SUM($D42:Y42)</f>
        <v/>
      </c>
      <c r="Z107" s="64">
        <f>+SUM($D42:Z42)</f>
        <v/>
      </c>
      <c r="AA107" s="64">
        <f>+SUM($D42:AA42)</f>
        <v/>
      </c>
      <c r="AB107" s="64">
        <f>+SUM($D42:AB42)</f>
        <v/>
      </c>
      <c r="AC107" s="64">
        <f>+SUM($D42:AC42)</f>
        <v/>
      </c>
      <c r="AD107" s="64" t="n"/>
      <c r="AE107" s="64" t="n"/>
      <c r="AF107" s="64" t="n"/>
      <c r="AG107" s="64" t="n"/>
      <c r="AH107" s="64" t="n"/>
      <c r="AI107" s="64" t="n"/>
      <c r="AJ107" s="64" t="n"/>
      <c r="AK107" s="64" t="n"/>
      <c r="AL107" s="64" t="n"/>
      <c r="AM107" s="64" t="n"/>
      <c r="AN107" s="64" t="n"/>
    </row>
    <row r="108" hidden="1" outlineLevel="1">
      <c r="B108" t="inlineStr">
        <is>
          <t>FY30e</t>
        </is>
      </c>
      <c r="S108" s="64" t="n"/>
      <c r="T108" s="64" t="n"/>
      <c r="U108" s="64" t="n"/>
      <c r="V108" s="64" t="n"/>
      <c r="W108" s="64" t="n"/>
      <c r="X108" s="64">
        <f>+SUM($D43:X43)</f>
        <v/>
      </c>
      <c r="Y108" s="64">
        <f>+SUM($D43:Y43)</f>
        <v/>
      </c>
      <c r="Z108" s="64">
        <f>+SUM($D43:Z43)</f>
        <v/>
      </c>
      <c r="AA108" s="64">
        <f>+SUM($D43:AA43)</f>
        <v/>
      </c>
      <c r="AB108" s="64">
        <f>+SUM($D43:AB43)</f>
        <v/>
      </c>
      <c r="AC108" s="64">
        <f>+SUM($D43:AC43)</f>
        <v/>
      </c>
      <c r="AD108" s="64" t="n"/>
      <c r="AE108" s="64" t="n"/>
      <c r="AF108" s="64" t="n"/>
      <c r="AG108" s="64" t="n"/>
      <c r="AH108" s="64" t="n"/>
      <c r="AI108" s="64" t="n"/>
      <c r="AJ108" s="64" t="n"/>
      <c r="AK108" s="64" t="n"/>
      <c r="AL108" s="64" t="n"/>
      <c r="AM108" s="64" t="n"/>
      <c r="AN108" s="64" t="n"/>
    </row>
    <row r="109" hidden="1" outlineLevel="1">
      <c r="B109" t="inlineStr">
        <is>
          <t>FY31e</t>
        </is>
      </c>
      <c r="S109" s="64" t="n"/>
      <c r="T109" s="64" t="n"/>
      <c r="U109" s="64" t="n"/>
      <c r="V109" s="64" t="n"/>
      <c r="W109" s="64" t="n"/>
      <c r="X109" s="64" t="n"/>
      <c r="Y109" s="64">
        <f>+SUM($D44:Y44)</f>
        <v/>
      </c>
      <c r="Z109" s="64">
        <f>+SUM($D44:Z44)</f>
        <v/>
      </c>
      <c r="AA109" s="64">
        <f>+SUM($D44:AA44)</f>
        <v/>
      </c>
      <c r="AB109" s="64">
        <f>+SUM($D44:AB44)</f>
        <v/>
      </c>
      <c r="AC109" s="64">
        <f>+SUM($D44:AC44)</f>
        <v/>
      </c>
      <c r="AD109" s="64" t="n"/>
      <c r="AE109" s="64" t="n"/>
      <c r="AF109" s="64" t="n"/>
      <c r="AG109" s="64" t="n"/>
      <c r="AH109" s="64" t="n"/>
      <c r="AI109" s="64" t="n"/>
      <c r="AJ109" s="64" t="n"/>
      <c r="AK109" s="64" t="n"/>
      <c r="AL109" s="64" t="n"/>
      <c r="AM109" s="64" t="n"/>
      <c r="AN109" s="64" t="n"/>
    </row>
    <row r="110" hidden="1" outlineLevel="1">
      <c r="B110" t="inlineStr">
        <is>
          <t>FY32e</t>
        </is>
      </c>
      <c r="S110" s="64" t="n"/>
      <c r="T110" s="64" t="n"/>
      <c r="U110" s="64" t="n"/>
      <c r="V110" s="64" t="n"/>
      <c r="W110" s="64" t="n"/>
      <c r="X110" s="64" t="n"/>
      <c r="Y110" s="64" t="n"/>
      <c r="Z110" s="64">
        <f>+SUM($D45:Z45)</f>
        <v/>
      </c>
      <c r="AA110" s="64">
        <f>+SUM($D45:AA45)</f>
        <v/>
      </c>
      <c r="AB110" s="64">
        <f>+SUM($D45:AB45)</f>
        <v/>
      </c>
      <c r="AC110" s="64">
        <f>+SUM($D45:AC45)</f>
        <v/>
      </c>
      <c r="AD110" s="64" t="n"/>
      <c r="AE110" s="64" t="n"/>
      <c r="AF110" s="64" t="n"/>
      <c r="AG110" s="64" t="n"/>
      <c r="AH110" s="64" t="n"/>
      <c r="AI110" s="64" t="n"/>
      <c r="AJ110" s="64" t="n"/>
      <c r="AK110" s="64" t="n"/>
      <c r="AL110" s="64" t="n"/>
      <c r="AM110" s="64" t="n"/>
      <c r="AN110" s="64" t="n"/>
    </row>
    <row r="111" hidden="1" outlineLevel="1">
      <c r="B111" t="inlineStr">
        <is>
          <t>FY33e</t>
        </is>
      </c>
      <c r="S111" s="64" t="n"/>
      <c r="T111" s="64" t="n"/>
      <c r="U111" s="64" t="n"/>
      <c r="V111" s="64" t="n"/>
      <c r="W111" s="64" t="n"/>
      <c r="X111" s="64" t="n"/>
      <c r="Y111" s="64" t="n"/>
      <c r="Z111" s="64" t="n"/>
      <c r="AA111" s="64">
        <f>+SUM($D46:AA46)</f>
        <v/>
      </c>
      <c r="AB111" s="64">
        <f>+SUM($D46:AB46)</f>
        <v/>
      </c>
      <c r="AC111" s="64">
        <f>+SUM($D46:AC46)</f>
        <v/>
      </c>
      <c r="AD111" s="64" t="n"/>
      <c r="AE111" s="64" t="n"/>
      <c r="AF111" s="64" t="n"/>
      <c r="AG111" s="64" t="n"/>
      <c r="AH111" s="64" t="n"/>
      <c r="AI111" s="64" t="n"/>
      <c r="AJ111" s="64" t="n"/>
      <c r="AK111" s="64" t="n"/>
      <c r="AL111" s="64" t="n"/>
      <c r="AM111" s="64" t="n"/>
      <c r="AN111" s="64" t="n"/>
    </row>
    <row r="112" hidden="1" outlineLevel="1">
      <c r="B112" t="inlineStr">
        <is>
          <t>FY34e</t>
        </is>
      </c>
      <c r="S112" s="64" t="n"/>
      <c r="T112" s="64" t="n"/>
      <c r="U112" s="64" t="n"/>
      <c r="V112" s="64" t="n"/>
      <c r="W112" s="64" t="n"/>
      <c r="X112" s="64" t="n"/>
      <c r="Y112" s="64" t="n"/>
      <c r="Z112" s="64" t="n"/>
      <c r="AA112" s="64" t="n"/>
      <c r="AB112" s="64">
        <f>+SUM($D47:AB47)</f>
        <v/>
      </c>
      <c r="AC112" s="64">
        <f>+SUM($D47:AC47)</f>
        <v/>
      </c>
      <c r="AD112" s="64" t="n"/>
      <c r="AE112" s="64" t="n"/>
      <c r="AF112" s="64" t="n"/>
      <c r="AG112" s="64" t="n"/>
      <c r="AH112" s="64" t="n"/>
      <c r="AI112" s="64" t="n"/>
      <c r="AJ112" s="64" t="n"/>
      <c r="AK112" s="64" t="n"/>
      <c r="AL112" s="64" t="n"/>
      <c r="AM112" s="64" t="n"/>
      <c r="AN112" s="64" t="n"/>
    </row>
    <row r="113" hidden="1" outlineLevel="1">
      <c r="B113" t="inlineStr">
        <is>
          <t>FY35e</t>
        </is>
      </c>
      <c r="S113" s="64" t="n"/>
      <c r="T113" s="64" t="n"/>
      <c r="U113" s="64" t="n"/>
      <c r="V113" s="64" t="n"/>
      <c r="W113" s="64" t="n"/>
      <c r="X113" s="64" t="n"/>
      <c r="Y113" s="64" t="n"/>
      <c r="Z113" s="64" t="n"/>
      <c r="AA113" s="64" t="n"/>
      <c r="AB113" s="64" t="n"/>
      <c r="AC113" s="64">
        <f>+SUM($D48:AC48)</f>
        <v/>
      </c>
      <c r="AD113" s="64" t="n"/>
      <c r="AE113" s="64" t="n"/>
      <c r="AF113" s="64" t="n"/>
      <c r="AG113" s="64" t="n"/>
      <c r="AH113" s="64" t="n"/>
      <c r="AI113" s="64" t="n"/>
      <c r="AJ113" s="64" t="n"/>
      <c r="AK113" s="64" t="n"/>
      <c r="AL113" s="64" t="n"/>
      <c r="AM113" s="64" t="n"/>
      <c r="AN113" s="64" t="n"/>
    </row>
    <row r="114" hidden="1" outlineLevel="1"/>
    <row r="115" hidden="1" outlineLevel="1">
      <c r="B115" s="54" t="inlineStr">
        <is>
          <t>Net Assets, EOP</t>
        </is>
      </c>
    </row>
    <row r="116" hidden="1" outlineLevel="1">
      <c r="B116" t="inlineStr">
        <is>
          <t>FY11</t>
        </is>
      </c>
      <c r="E116" s="64">
        <f>+E62-E89</f>
        <v/>
      </c>
      <c r="F116" s="64">
        <f>+F62-F89</f>
        <v/>
      </c>
      <c r="G116" s="64">
        <f>+G62-G89</f>
        <v/>
      </c>
      <c r="H116" s="64">
        <f>+H62-H89</f>
        <v/>
      </c>
      <c r="I116" s="64">
        <f>+I62-I89</f>
        <v/>
      </c>
      <c r="J116" s="64">
        <f>+J62-J89</f>
        <v/>
      </c>
      <c r="K116" s="64">
        <f>+K62-K89</f>
        <v/>
      </c>
      <c r="L116" s="64">
        <f>+L62-L89</f>
        <v/>
      </c>
      <c r="M116" s="64">
        <f>+M62-M89</f>
        <v/>
      </c>
      <c r="N116" s="64">
        <f>+N62-N89</f>
        <v/>
      </c>
      <c r="O116" s="64">
        <f>+O62-O89</f>
        <v/>
      </c>
      <c r="P116" s="64">
        <f>+P62-P89</f>
        <v/>
      </c>
      <c r="Q116" s="64">
        <f>+Q62-Q89</f>
        <v/>
      </c>
      <c r="R116" s="64">
        <f>+R62-R89</f>
        <v/>
      </c>
      <c r="S116" s="64">
        <f>+S62-S89</f>
        <v/>
      </c>
      <c r="T116" s="64">
        <f>+T62-T89</f>
        <v/>
      </c>
      <c r="U116" s="64">
        <f>+U62-U89</f>
        <v/>
      </c>
      <c r="V116" s="64">
        <f>+V62-V89</f>
        <v/>
      </c>
      <c r="W116" s="64">
        <f>+W62-W89</f>
        <v/>
      </c>
      <c r="X116" s="64">
        <f>+X62-X89</f>
        <v/>
      </c>
      <c r="Y116" s="64">
        <f>+Y62-Y89</f>
        <v/>
      </c>
      <c r="Z116" s="64">
        <f>+Z62-Z89</f>
        <v/>
      </c>
      <c r="AA116" s="64">
        <f>+AA62-AA89</f>
        <v/>
      </c>
      <c r="AB116" s="64">
        <f>+AB62-AB89</f>
        <v/>
      </c>
      <c r="AC116" s="64">
        <f>+AC62-AC89</f>
        <v/>
      </c>
    </row>
    <row r="117" hidden="1" outlineLevel="1">
      <c r="B117" t="inlineStr">
        <is>
          <t>FY12</t>
        </is>
      </c>
      <c r="F117" s="64">
        <f>+F63-F90</f>
        <v/>
      </c>
      <c r="G117" s="64">
        <f>+G63-G90</f>
        <v/>
      </c>
      <c r="H117" s="64">
        <f>+H63-H90</f>
        <v/>
      </c>
      <c r="I117" s="64">
        <f>+I63-I90</f>
        <v/>
      </c>
      <c r="J117" s="64">
        <f>+J63-J90</f>
        <v/>
      </c>
      <c r="K117" s="64">
        <f>+K63-K90</f>
        <v/>
      </c>
      <c r="L117" s="64">
        <f>+L63-L90</f>
        <v/>
      </c>
      <c r="M117" s="64">
        <f>+M63-M90</f>
        <v/>
      </c>
      <c r="N117" s="64">
        <f>+N63-N90</f>
        <v/>
      </c>
      <c r="O117" s="64">
        <f>+O63-O90</f>
        <v/>
      </c>
      <c r="P117" s="64">
        <f>+P63-P90</f>
        <v/>
      </c>
      <c r="Q117" s="64">
        <f>+Q63-Q90</f>
        <v/>
      </c>
      <c r="R117" s="64">
        <f>+R63-R90</f>
        <v/>
      </c>
      <c r="S117" s="64">
        <f>+S63-S90</f>
        <v/>
      </c>
      <c r="T117" s="64">
        <f>+T63-T90</f>
        <v/>
      </c>
      <c r="U117" s="64">
        <f>+U63-U90</f>
        <v/>
      </c>
      <c r="V117" s="64">
        <f>+V63-V90</f>
        <v/>
      </c>
      <c r="W117" s="64">
        <f>+W63-W90</f>
        <v/>
      </c>
      <c r="X117" s="64">
        <f>+X63-X90</f>
        <v/>
      </c>
      <c r="Y117" s="64">
        <f>+Y63-Y90</f>
        <v/>
      </c>
      <c r="Z117" s="64">
        <f>+Z63-Z90</f>
        <v/>
      </c>
      <c r="AA117" s="64">
        <f>+AA63-AA90</f>
        <v/>
      </c>
      <c r="AB117" s="64">
        <f>+AB63-AB90</f>
        <v/>
      </c>
      <c r="AC117" s="64">
        <f>+AC63-AC90</f>
        <v/>
      </c>
    </row>
    <row r="118" hidden="1" outlineLevel="1">
      <c r="B118" t="inlineStr">
        <is>
          <t>FY13</t>
        </is>
      </c>
      <c r="G118" s="64">
        <f>+G64-G91</f>
        <v/>
      </c>
      <c r="H118" s="64">
        <f>+H64-H91</f>
        <v/>
      </c>
      <c r="I118" s="64">
        <f>+I64-I91</f>
        <v/>
      </c>
      <c r="J118" s="64">
        <f>+J64-J91</f>
        <v/>
      </c>
      <c r="K118" s="64">
        <f>+K64-K91</f>
        <v/>
      </c>
      <c r="L118" s="64">
        <f>+L64-L91</f>
        <v/>
      </c>
      <c r="M118" s="64">
        <f>+M64-M91</f>
        <v/>
      </c>
      <c r="N118" s="64">
        <f>+N64-N91</f>
        <v/>
      </c>
      <c r="O118" s="64">
        <f>+O64-O91</f>
        <v/>
      </c>
      <c r="P118" s="64">
        <f>+P64-P91</f>
        <v/>
      </c>
      <c r="Q118" s="64">
        <f>+Q64-Q91</f>
        <v/>
      </c>
      <c r="R118" s="64">
        <f>+R64-R91</f>
        <v/>
      </c>
      <c r="S118" s="64">
        <f>+S64-S91</f>
        <v/>
      </c>
      <c r="T118" s="64">
        <f>+T64-T91</f>
        <v/>
      </c>
      <c r="U118" s="64">
        <f>+U64-U91</f>
        <v/>
      </c>
      <c r="V118" s="64">
        <f>+V64-V91</f>
        <v/>
      </c>
      <c r="W118" s="64">
        <f>+W64-W91</f>
        <v/>
      </c>
      <c r="X118" s="64">
        <f>+X64-X91</f>
        <v/>
      </c>
      <c r="Y118" s="64">
        <f>+Y64-Y91</f>
        <v/>
      </c>
      <c r="Z118" s="64">
        <f>+Z64-Z91</f>
        <v/>
      </c>
      <c r="AA118" s="64">
        <f>+AA64-AA91</f>
        <v/>
      </c>
      <c r="AB118" s="64">
        <f>+AB64-AB91</f>
        <v/>
      </c>
      <c r="AC118" s="64">
        <f>+AC64-AC91</f>
        <v/>
      </c>
    </row>
    <row r="119" hidden="1" outlineLevel="1">
      <c r="B119" t="inlineStr">
        <is>
          <t>FY14</t>
        </is>
      </c>
      <c r="H119" s="64">
        <f>+H65-H92</f>
        <v/>
      </c>
      <c r="I119" s="64">
        <f>+I65-I92</f>
        <v/>
      </c>
      <c r="J119" s="64">
        <f>+J65-J92</f>
        <v/>
      </c>
      <c r="K119" s="64">
        <f>+K65-K92</f>
        <v/>
      </c>
      <c r="L119" s="64">
        <f>+L65-L92</f>
        <v/>
      </c>
      <c r="M119" s="64">
        <f>+M65-M92</f>
        <v/>
      </c>
      <c r="N119" s="64">
        <f>+N65-N92</f>
        <v/>
      </c>
      <c r="O119" s="64">
        <f>+O65-O92</f>
        <v/>
      </c>
      <c r="P119" s="64">
        <f>+P65-P92</f>
        <v/>
      </c>
      <c r="Q119" s="64">
        <f>+Q65-Q92</f>
        <v/>
      </c>
      <c r="R119" s="64">
        <f>+R65-R92</f>
        <v/>
      </c>
      <c r="S119" s="64">
        <f>+S65-S92</f>
        <v/>
      </c>
      <c r="T119" s="64">
        <f>+T65-T92</f>
        <v/>
      </c>
      <c r="U119" s="64">
        <f>+U65-U92</f>
        <v/>
      </c>
      <c r="V119" s="64">
        <f>+V65-V92</f>
        <v/>
      </c>
      <c r="W119" s="64">
        <f>+W65-W92</f>
        <v/>
      </c>
      <c r="X119" s="64">
        <f>+X65-X92</f>
        <v/>
      </c>
      <c r="Y119" s="64">
        <f>+Y65-Y92</f>
        <v/>
      </c>
      <c r="Z119" s="64">
        <f>+Z65-Z92</f>
        <v/>
      </c>
      <c r="AA119" s="64">
        <f>+AA65-AA92</f>
        <v/>
      </c>
      <c r="AB119" s="64">
        <f>+AB65-AB92</f>
        <v/>
      </c>
      <c r="AC119" s="64">
        <f>+AC65-AC92</f>
        <v/>
      </c>
    </row>
    <row r="120" hidden="1" outlineLevel="1">
      <c r="B120" t="inlineStr">
        <is>
          <t>FY15</t>
        </is>
      </c>
      <c r="I120" s="64">
        <f>+I66-I93</f>
        <v/>
      </c>
      <c r="J120" s="64">
        <f>+J66-J93</f>
        <v/>
      </c>
      <c r="K120" s="64">
        <f>+K66-K93</f>
        <v/>
      </c>
      <c r="L120" s="64">
        <f>+L66-L93</f>
        <v/>
      </c>
      <c r="M120" s="64">
        <f>+M66-M93</f>
        <v/>
      </c>
      <c r="N120" s="64">
        <f>+N66-N93</f>
        <v/>
      </c>
      <c r="O120" s="64">
        <f>+O66-O93</f>
        <v/>
      </c>
      <c r="P120" s="64">
        <f>+P66-P93</f>
        <v/>
      </c>
      <c r="Q120" s="64">
        <f>+Q66-Q93</f>
        <v/>
      </c>
      <c r="R120" s="64">
        <f>+R66-R93</f>
        <v/>
      </c>
      <c r="S120" s="64">
        <f>+S66-S93</f>
        <v/>
      </c>
      <c r="T120" s="64">
        <f>+T66-T93</f>
        <v/>
      </c>
      <c r="U120" s="64">
        <f>+U66-U93</f>
        <v/>
      </c>
      <c r="V120" s="64">
        <f>+V66-V93</f>
        <v/>
      </c>
      <c r="W120" s="64">
        <f>+W66-W93</f>
        <v/>
      </c>
      <c r="X120" s="64">
        <f>+X66-X93</f>
        <v/>
      </c>
      <c r="Y120" s="64">
        <f>+Y66-Y93</f>
        <v/>
      </c>
      <c r="Z120" s="64">
        <f>+Z66-Z93</f>
        <v/>
      </c>
      <c r="AA120" s="64">
        <f>+AA66-AA93</f>
        <v/>
      </c>
      <c r="AB120" s="64">
        <f>+AB66-AB93</f>
        <v/>
      </c>
      <c r="AC120" s="64">
        <f>+AC66-AC93</f>
        <v/>
      </c>
      <c r="AD120" s="64" t="n"/>
    </row>
    <row r="121" hidden="1" outlineLevel="1">
      <c r="B121" t="inlineStr">
        <is>
          <t>FY16</t>
        </is>
      </c>
      <c r="J121" s="64">
        <f>+J67-J94</f>
        <v/>
      </c>
      <c r="K121" s="64">
        <f>+K67-K94</f>
        <v/>
      </c>
      <c r="L121" s="64">
        <f>+L67-L94</f>
        <v/>
      </c>
      <c r="M121" s="64">
        <f>+M67-M94</f>
        <v/>
      </c>
      <c r="N121" s="64">
        <f>+N67-N94</f>
        <v/>
      </c>
      <c r="O121" s="64">
        <f>+O67-O94</f>
        <v/>
      </c>
      <c r="P121" s="64">
        <f>+P67-P94</f>
        <v/>
      </c>
      <c r="Q121" s="64">
        <f>+Q67-Q94</f>
        <v/>
      </c>
      <c r="R121" s="64">
        <f>+R67-R94</f>
        <v/>
      </c>
      <c r="S121" s="64">
        <f>+S67-S94</f>
        <v/>
      </c>
      <c r="T121" s="64">
        <f>+T67-T94</f>
        <v/>
      </c>
      <c r="U121" s="64">
        <f>+U67-U94</f>
        <v/>
      </c>
      <c r="V121" s="64">
        <f>+V67-V94</f>
        <v/>
      </c>
      <c r="W121" s="64">
        <f>+W67-W94</f>
        <v/>
      </c>
      <c r="X121" s="64">
        <f>+X67-X94</f>
        <v/>
      </c>
      <c r="Y121" s="64">
        <f>+Y67-Y94</f>
        <v/>
      </c>
      <c r="Z121" s="64">
        <f>+Z67-Z94</f>
        <v/>
      </c>
      <c r="AA121" s="64">
        <f>+AA67-AA94</f>
        <v/>
      </c>
      <c r="AB121" s="64">
        <f>+AB67-AB94</f>
        <v/>
      </c>
      <c r="AC121" s="64">
        <f>+AC67-AC94</f>
        <v/>
      </c>
      <c r="AD121" s="64" t="n"/>
      <c r="AE121" s="64" t="n"/>
    </row>
    <row r="122" hidden="1" outlineLevel="1">
      <c r="B122" t="inlineStr">
        <is>
          <t>FY17</t>
        </is>
      </c>
      <c r="K122" s="64">
        <f>+K68-K95</f>
        <v/>
      </c>
      <c r="L122" s="64">
        <f>+L68-L95</f>
        <v/>
      </c>
      <c r="M122" s="64">
        <f>+M68-M95</f>
        <v/>
      </c>
      <c r="N122" s="64">
        <f>+N68-N95</f>
        <v/>
      </c>
      <c r="O122" s="64">
        <f>+O68-O95</f>
        <v/>
      </c>
      <c r="P122" s="64">
        <f>+P68-P95</f>
        <v/>
      </c>
      <c r="Q122" s="64">
        <f>+Q68-Q95</f>
        <v/>
      </c>
      <c r="R122" s="64">
        <f>+R68-R95</f>
        <v/>
      </c>
      <c r="S122" s="64">
        <f>+S68-S95</f>
        <v/>
      </c>
      <c r="T122" s="64">
        <f>+T68-T95</f>
        <v/>
      </c>
      <c r="U122" s="64">
        <f>+U68-U95</f>
        <v/>
      </c>
      <c r="V122" s="64">
        <f>+V68-V95</f>
        <v/>
      </c>
      <c r="W122" s="64">
        <f>+W68-W95</f>
        <v/>
      </c>
      <c r="X122" s="64">
        <f>+X68-X95</f>
        <v/>
      </c>
      <c r="Y122" s="64">
        <f>+Y68-Y95</f>
        <v/>
      </c>
      <c r="Z122" s="64">
        <f>+Z68-Z95</f>
        <v/>
      </c>
      <c r="AA122" s="64">
        <f>+AA68-AA95</f>
        <v/>
      </c>
      <c r="AB122" s="64">
        <f>+AB68-AB95</f>
        <v/>
      </c>
      <c r="AC122" s="64">
        <f>+AC68-AC95</f>
        <v/>
      </c>
      <c r="AD122" s="64" t="n"/>
      <c r="AE122" s="64" t="n"/>
      <c r="AF122" s="64" t="n"/>
    </row>
    <row r="123" hidden="1" outlineLevel="1">
      <c r="B123" t="inlineStr">
        <is>
          <t>FY18</t>
        </is>
      </c>
      <c r="L123" s="64">
        <f>+L69-L96</f>
        <v/>
      </c>
      <c r="M123" s="64">
        <f>+M69-M96</f>
        <v/>
      </c>
      <c r="N123" s="64">
        <f>+N69-N96</f>
        <v/>
      </c>
      <c r="O123" s="64">
        <f>+O69-O96</f>
        <v/>
      </c>
      <c r="P123" s="64">
        <f>+P69-P96</f>
        <v/>
      </c>
      <c r="Q123" s="64">
        <f>+Q69-Q96</f>
        <v/>
      </c>
      <c r="R123" s="64">
        <f>+R69-R96</f>
        <v/>
      </c>
      <c r="S123" s="64">
        <f>+S69-S96</f>
        <v/>
      </c>
      <c r="T123" s="64">
        <f>+T69-T96</f>
        <v/>
      </c>
      <c r="U123" s="64">
        <f>+U69-U96</f>
        <v/>
      </c>
      <c r="V123" s="64">
        <f>+V69-V96</f>
        <v/>
      </c>
      <c r="W123" s="64">
        <f>+W69-W96</f>
        <v/>
      </c>
      <c r="X123" s="64">
        <f>+X69-X96</f>
        <v/>
      </c>
      <c r="Y123" s="64">
        <f>+Y69-Y96</f>
        <v/>
      </c>
      <c r="Z123" s="64">
        <f>+Z69-Z96</f>
        <v/>
      </c>
      <c r="AA123" s="64">
        <f>+AA69-AA96</f>
        <v/>
      </c>
      <c r="AB123" s="64">
        <f>+AB69-AB96</f>
        <v/>
      </c>
      <c r="AC123" s="64">
        <f>+AC69-AC96</f>
        <v/>
      </c>
      <c r="AD123" s="64" t="n"/>
      <c r="AE123" s="64" t="n"/>
      <c r="AF123" s="64" t="n"/>
      <c r="AG123" s="64" t="n"/>
    </row>
    <row r="124" hidden="1" outlineLevel="1">
      <c r="B124" t="inlineStr">
        <is>
          <t>FY19</t>
        </is>
      </c>
      <c r="M124" s="64">
        <f>+M70-M97</f>
        <v/>
      </c>
      <c r="N124" s="64">
        <f>+N70-N97</f>
        <v/>
      </c>
      <c r="O124" s="64">
        <f>+O70-O97</f>
        <v/>
      </c>
      <c r="P124" s="64">
        <f>+P70-P97</f>
        <v/>
      </c>
      <c r="Q124" s="64">
        <f>+Q70-Q97</f>
        <v/>
      </c>
      <c r="R124" s="64">
        <f>+R70-R97</f>
        <v/>
      </c>
      <c r="S124" s="64">
        <f>+S70-S97</f>
        <v/>
      </c>
      <c r="T124" s="64">
        <f>+T70-T97</f>
        <v/>
      </c>
      <c r="U124" s="64">
        <f>+U70-U97</f>
        <v/>
      </c>
      <c r="V124" s="64">
        <f>+V70-V97</f>
        <v/>
      </c>
      <c r="W124" s="64">
        <f>+W70-W97</f>
        <v/>
      </c>
      <c r="X124" s="64">
        <f>+X70-X97</f>
        <v/>
      </c>
      <c r="Y124" s="64">
        <f>+Y70-Y97</f>
        <v/>
      </c>
      <c r="Z124" s="64">
        <f>+Z70-Z97</f>
        <v/>
      </c>
      <c r="AA124" s="64">
        <f>+AA70-AA97</f>
        <v/>
      </c>
      <c r="AB124" s="64">
        <f>+AB70-AB97</f>
        <v/>
      </c>
      <c r="AC124" s="64">
        <f>+AC70-AC97</f>
        <v/>
      </c>
      <c r="AD124" s="64" t="n"/>
      <c r="AE124" s="64" t="n"/>
      <c r="AF124" s="64" t="n"/>
      <c r="AG124" s="64" t="n"/>
      <c r="AH124" s="64" t="n"/>
    </row>
    <row r="125" hidden="1" outlineLevel="1">
      <c r="B125" t="inlineStr">
        <is>
          <t>FY20</t>
        </is>
      </c>
      <c r="N125" s="64">
        <f>+N71-N98</f>
        <v/>
      </c>
      <c r="O125" s="64">
        <f>+O71-O98</f>
        <v/>
      </c>
      <c r="P125" s="64">
        <f>+P71-P98</f>
        <v/>
      </c>
      <c r="Q125" s="64">
        <f>+Q71-Q98</f>
        <v/>
      </c>
      <c r="R125" s="64">
        <f>+R71-R98</f>
        <v/>
      </c>
      <c r="S125" s="64">
        <f>+S71-S98</f>
        <v/>
      </c>
      <c r="T125" s="64">
        <f>+T71-T98</f>
        <v/>
      </c>
      <c r="U125" s="64">
        <f>+U71-U98</f>
        <v/>
      </c>
      <c r="V125" s="64">
        <f>+V71-V98</f>
        <v/>
      </c>
      <c r="W125" s="64">
        <f>+W71-W98</f>
        <v/>
      </c>
      <c r="X125" s="64">
        <f>+X71-X98</f>
        <v/>
      </c>
      <c r="Y125" s="64">
        <f>+Y71-Y98</f>
        <v/>
      </c>
      <c r="Z125" s="64">
        <f>+Z71-Z98</f>
        <v/>
      </c>
      <c r="AA125" s="64">
        <f>+AA71-AA98</f>
        <v/>
      </c>
      <c r="AB125" s="64">
        <f>+AB71-AB98</f>
        <v/>
      </c>
      <c r="AC125" s="64">
        <f>+AC71-AC98</f>
        <v/>
      </c>
      <c r="AD125" s="64" t="n"/>
      <c r="AE125" s="64" t="n"/>
      <c r="AF125" s="64" t="n"/>
      <c r="AG125" s="64" t="n"/>
      <c r="AH125" s="64" t="n"/>
      <c r="AI125" s="64" t="n"/>
    </row>
    <row r="126" hidden="1" outlineLevel="1">
      <c r="B126" t="inlineStr">
        <is>
          <t>FY21</t>
        </is>
      </c>
      <c r="O126" s="64">
        <f>+O72-O99</f>
        <v/>
      </c>
      <c r="P126" s="64">
        <f>+P72-P99</f>
        <v/>
      </c>
      <c r="Q126" s="64">
        <f>+Q72-Q99</f>
        <v/>
      </c>
      <c r="R126" s="64">
        <f>+R72-R99</f>
        <v/>
      </c>
      <c r="S126" s="64">
        <f>+S72-S99</f>
        <v/>
      </c>
      <c r="T126" s="64">
        <f>+T72-T99</f>
        <v/>
      </c>
      <c r="U126" s="64">
        <f>+U72-U99</f>
        <v/>
      </c>
      <c r="V126" s="64">
        <f>+V72-V99</f>
        <v/>
      </c>
      <c r="W126" s="64">
        <f>+W72-W99</f>
        <v/>
      </c>
      <c r="X126" s="64">
        <f>+X72-X99</f>
        <v/>
      </c>
      <c r="Y126" s="64">
        <f>+Y72-Y99</f>
        <v/>
      </c>
      <c r="Z126" s="64">
        <f>+Z72-Z99</f>
        <v/>
      </c>
      <c r="AA126" s="64">
        <f>+AA72-AA99</f>
        <v/>
      </c>
      <c r="AB126" s="64">
        <f>+AB72-AB99</f>
        <v/>
      </c>
      <c r="AC126" s="64">
        <f>+AC72-AC99</f>
        <v/>
      </c>
      <c r="AD126" s="64" t="n"/>
      <c r="AE126" s="64" t="n"/>
      <c r="AF126" s="64" t="n"/>
      <c r="AG126" s="64" t="n"/>
      <c r="AH126" s="64" t="n"/>
      <c r="AI126" s="64" t="n"/>
      <c r="AJ126" s="64" t="n"/>
    </row>
    <row r="127" hidden="1" outlineLevel="1">
      <c r="B127" t="inlineStr">
        <is>
          <t>FY22</t>
        </is>
      </c>
      <c r="P127" s="64">
        <f>+P73-P100</f>
        <v/>
      </c>
      <c r="Q127" s="64">
        <f>+Q73-Q100</f>
        <v/>
      </c>
      <c r="R127" s="64">
        <f>+R73-R100</f>
        <v/>
      </c>
      <c r="S127" s="64">
        <f>+S73-S100</f>
        <v/>
      </c>
      <c r="T127" s="64">
        <f>+T73-T100</f>
        <v/>
      </c>
      <c r="U127" s="64">
        <f>+U73-U100</f>
        <v/>
      </c>
      <c r="V127" s="64">
        <f>+V73-V100</f>
        <v/>
      </c>
      <c r="W127" s="64">
        <f>+W73-W100</f>
        <v/>
      </c>
      <c r="X127" s="64">
        <f>+X73-X100</f>
        <v/>
      </c>
      <c r="Y127" s="64">
        <f>+Y73-Y100</f>
        <v/>
      </c>
      <c r="Z127" s="64">
        <f>+Z73-Z100</f>
        <v/>
      </c>
      <c r="AA127" s="64">
        <f>+AA73-AA100</f>
        <v/>
      </c>
      <c r="AB127" s="64">
        <f>+AB73-AB100</f>
        <v/>
      </c>
      <c r="AC127" s="64">
        <f>+AC73-AC100</f>
        <v/>
      </c>
      <c r="AD127" s="64" t="n"/>
      <c r="AE127" s="64" t="n"/>
      <c r="AF127" s="64" t="n"/>
      <c r="AG127" s="64" t="n"/>
      <c r="AH127" s="64" t="n"/>
      <c r="AI127" s="64" t="n"/>
      <c r="AJ127" s="64" t="n"/>
      <c r="AK127" s="64" t="n"/>
    </row>
    <row r="128" hidden="1" outlineLevel="1">
      <c r="B128" t="inlineStr">
        <is>
          <t>FY23</t>
        </is>
      </c>
      <c r="Q128" s="64">
        <f>+Q74-Q101</f>
        <v/>
      </c>
      <c r="R128" s="64">
        <f>+R74-R101</f>
        <v/>
      </c>
      <c r="S128" s="64">
        <f>+S74-S101</f>
        <v/>
      </c>
      <c r="T128" s="64">
        <f>+T74-T101</f>
        <v/>
      </c>
      <c r="U128" s="64">
        <f>+U74-U101</f>
        <v/>
      </c>
      <c r="V128" s="64">
        <f>+V74-V101</f>
        <v/>
      </c>
      <c r="W128" s="64">
        <f>+W74-W101</f>
        <v/>
      </c>
      <c r="X128" s="64">
        <f>+X74-X101</f>
        <v/>
      </c>
      <c r="Y128" s="64">
        <f>+Y74-Y101</f>
        <v/>
      </c>
      <c r="Z128" s="64">
        <f>+Z74-Z101</f>
        <v/>
      </c>
      <c r="AA128" s="64">
        <f>+AA74-AA101</f>
        <v/>
      </c>
      <c r="AB128" s="64">
        <f>+AB74-AB101</f>
        <v/>
      </c>
      <c r="AC128" s="64">
        <f>+AC74-AC101</f>
        <v/>
      </c>
      <c r="AD128" s="64" t="n"/>
      <c r="AE128" s="64" t="n"/>
      <c r="AF128" s="64" t="n"/>
      <c r="AG128" s="64" t="n"/>
      <c r="AH128" s="64" t="n"/>
      <c r="AI128" s="64" t="n"/>
      <c r="AJ128" s="64" t="n"/>
      <c r="AK128" s="64" t="n"/>
      <c r="AL128" s="64" t="n"/>
    </row>
    <row r="129" hidden="1" outlineLevel="1">
      <c r="B129" t="inlineStr">
        <is>
          <t>FY24e</t>
        </is>
      </c>
      <c r="R129" s="64">
        <f>+R75-R102</f>
        <v/>
      </c>
      <c r="S129" s="64">
        <f>+S75-S102</f>
        <v/>
      </c>
      <c r="T129" s="64">
        <f>+T75-T102</f>
        <v/>
      </c>
      <c r="U129" s="64">
        <f>+U75-U102</f>
        <v/>
      </c>
      <c r="V129" s="64">
        <f>+V75-V102</f>
        <v/>
      </c>
      <c r="W129" s="64">
        <f>+W75-W102</f>
        <v/>
      </c>
      <c r="X129" s="64">
        <f>+X75-X102</f>
        <v/>
      </c>
      <c r="Y129" s="64">
        <f>+Y75-Y102</f>
        <v/>
      </c>
      <c r="Z129" s="64">
        <f>+Z75-Z102</f>
        <v/>
      </c>
      <c r="AA129" s="64">
        <f>+AA75-AA102</f>
        <v/>
      </c>
      <c r="AB129" s="64">
        <f>+AB75-AB102</f>
        <v/>
      </c>
      <c r="AC129" s="64">
        <f>+AC75-AC102</f>
        <v/>
      </c>
      <c r="AD129" s="64" t="n"/>
      <c r="AE129" s="64" t="n"/>
      <c r="AF129" s="64" t="n"/>
      <c r="AG129" s="64" t="n"/>
      <c r="AH129" s="64" t="n"/>
      <c r="AI129" s="64" t="n"/>
      <c r="AJ129" s="64" t="n"/>
      <c r="AK129" s="64" t="n"/>
      <c r="AL129" s="64" t="n"/>
      <c r="AM129" s="64" t="n"/>
    </row>
    <row r="130" hidden="1" outlineLevel="1">
      <c r="B130" t="inlineStr">
        <is>
          <t>FY25e</t>
        </is>
      </c>
      <c r="S130" s="64">
        <f>+S76-S103</f>
        <v/>
      </c>
      <c r="T130" s="64">
        <f>+T76-T103</f>
        <v/>
      </c>
      <c r="U130" s="64">
        <f>+U76-U103</f>
        <v/>
      </c>
      <c r="V130" s="64">
        <f>+V76-V103</f>
        <v/>
      </c>
      <c r="W130" s="64">
        <f>+W76-W103</f>
        <v/>
      </c>
      <c r="X130" s="64">
        <f>+X76-X103</f>
        <v/>
      </c>
      <c r="Y130" s="64">
        <f>+Y76-Y103</f>
        <v/>
      </c>
      <c r="Z130" s="64">
        <f>+Z76-Z103</f>
        <v/>
      </c>
      <c r="AA130" s="64">
        <f>+AA76-AA103</f>
        <v/>
      </c>
      <c r="AB130" s="64">
        <f>+AB76-AB103</f>
        <v/>
      </c>
      <c r="AC130" s="64">
        <f>+AC76-AC103</f>
        <v/>
      </c>
      <c r="AD130" s="64" t="n"/>
      <c r="AE130" s="64" t="n"/>
      <c r="AF130" s="64" t="n"/>
      <c r="AG130" s="64" t="n"/>
      <c r="AH130" s="64" t="n"/>
      <c r="AI130" s="64" t="n"/>
      <c r="AJ130" s="64" t="n"/>
      <c r="AK130" s="64" t="n"/>
      <c r="AL130" s="64" t="n"/>
      <c r="AM130" s="64" t="n"/>
      <c r="AN130" s="64" t="n"/>
    </row>
    <row r="131" hidden="1" outlineLevel="1">
      <c r="B131" t="inlineStr">
        <is>
          <t>FY26e</t>
        </is>
      </c>
      <c r="S131" s="64" t="n"/>
      <c r="T131" s="64">
        <f>+T77-T104</f>
        <v/>
      </c>
      <c r="U131" s="64">
        <f>+U77-U104</f>
        <v/>
      </c>
      <c r="V131" s="64">
        <f>+V77-V104</f>
        <v/>
      </c>
      <c r="W131" s="64">
        <f>+W77-W104</f>
        <v/>
      </c>
      <c r="X131" s="64">
        <f>+X77-X104</f>
        <v/>
      </c>
      <c r="Y131" s="64">
        <f>+Y77-Y104</f>
        <v/>
      </c>
      <c r="Z131" s="64">
        <f>+Z77-Z104</f>
        <v/>
      </c>
      <c r="AA131" s="64">
        <f>+AA77-AA104</f>
        <v/>
      </c>
      <c r="AB131" s="64">
        <f>+AB77-AB104</f>
        <v/>
      </c>
      <c r="AC131" s="64">
        <f>+AC77-AC104</f>
        <v/>
      </c>
      <c r="AD131" s="64" t="n"/>
      <c r="AE131" s="64" t="n"/>
      <c r="AF131" s="64" t="n"/>
      <c r="AG131" s="64" t="n"/>
      <c r="AH131" s="64" t="n"/>
      <c r="AI131" s="64" t="n"/>
      <c r="AJ131" s="64" t="n"/>
      <c r="AK131" s="64" t="n"/>
      <c r="AL131" s="64" t="n"/>
      <c r="AM131" s="64" t="n"/>
      <c r="AN131" s="64" t="n"/>
    </row>
    <row r="132" hidden="1" outlineLevel="1">
      <c r="B132" t="inlineStr">
        <is>
          <t>FY27e</t>
        </is>
      </c>
      <c r="S132" s="64" t="n"/>
      <c r="T132" s="64" t="n"/>
      <c r="U132" s="64">
        <f>+U78-U105</f>
        <v/>
      </c>
      <c r="V132" s="64">
        <f>+V78-V105</f>
        <v/>
      </c>
      <c r="W132" s="64">
        <f>+W78-W105</f>
        <v/>
      </c>
      <c r="X132" s="64">
        <f>+X78-X105</f>
        <v/>
      </c>
      <c r="Y132" s="64">
        <f>+Y78-Y105</f>
        <v/>
      </c>
      <c r="Z132" s="64">
        <f>+Z78-Z105</f>
        <v/>
      </c>
      <c r="AA132" s="64">
        <f>+AA78-AA105</f>
        <v/>
      </c>
      <c r="AB132" s="64">
        <f>+AB78-AB105</f>
        <v/>
      </c>
      <c r="AC132" s="64">
        <f>+AC78-AC105</f>
        <v/>
      </c>
      <c r="AD132" s="64" t="n"/>
      <c r="AE132" s="64" t="n"/>
      <c r="AF132" s="64" t="n"/>
      <c r="AG132" s="64" t="n"/>
      <c r="AH132" s="64" t="n"/>
      <c r="AI132" s="64" t="n"/>
      <c r="AJ132" s="64" t="n"/>
      <c r="AK132" s="64" t="n"/>
      <c r="AL132" s="64" t="n"/>
      <c r="AM132" s="64" t="n"/>
      <c r="AN132" s="64" t="n"/>
    </row>
    <row r="133" hidden="1" outlineLevel="1">
      <c r="B133" t="inlineStr">
        <is>
          <t>FY28e</t>
        </is>
      </c>
      <c r="S133" s="64" t="n"/>
      <c r="T133" s="64" t="n"/>
      <c r="U133" s="64" t="n"/>
      <c r="V133" s="64">
        <f>+V79-V106</f>
        <v/>
      </c>
      <c r="W133" s="64">
        <f>+W79-W106</f>
        <v/>
      </c>
      <c r="X133" s="64">
        <f>+X79-X106</f>
        <v/>
      </c>
      <c r="Y133" s="64">
        <f>+Y79-Y106</f>
        <v/>
      </c>
      <c r="Z133" s="64">
        <f>+Z79-Z106</f>
        <v/>
      </c>
      <c r="AA133" s="64">
        <f>+AA79-AA106</f>
        <v/>
      </c>
      <c r="AB133" s="64">
        <f>+AB79-AB106</f>
        <v/>
      </c>
      <c r="AC133" s="64">
        <f>+AC79-AC106</f>
        <v/>
      </c>
      <c r="AD133" s="64" t="n"/>
      <c r="AE133" s="64" t="n"/>
      <c r="AF133" s="64" t="n"/>
      <c r="AG133" s="64" t="n"/>
      <c r="AH133" s="64" t="n"/>
      <c r="AI133" s="64" t="n"/>
      <c r="AJ133" s="64" t="n"/>
      <c r="AK133" s="64" t="n"/>
      <c r="AL133" s="64" t="n"/>
      <c r="AM133" s="64" t="n"/>
      <c r="AN133" s="64" t="n"/>
    </row>
    <row r="134" hidden="1" outlineLevel="1">
      <c r="B134" t="inlineStr">
        <is>
          <t>FY29e</t>
        </is>
      </c>
      <c r="S134" s="64" t="n"/>
      <c r="T134" s="64" t="n"/>
      <c r="U134" s="64" t="n"/>
      <c r="V134" s="64" t="n"/>
      <c r="W134" s="64">
        <f>+W80-W107</f>
        <v/>
      </c>
      <c r="X134" s="64">
        <f>+X80-X107</f>
        <v/>
      </c>
      <c r="Y134" s="64">
        <f>+Y80-Y107</f>
        <v/>
      </c>
      <c r="Z134" s="64">
        <f>+Z80-Z107</f>
        <v/>
      </c>
      <c r="AA134" s="64">
        <f>+AA80-AA107</f>
        <v/>
      </c>
      <c r="AB134" s="64">
        <f>+AB80-AB107</f>
        <v/>
      </c>
      <c r="AC134" s="64">
        <f>+AC80-AC107</f>
        <v/>
      </c>
      <c r="AD134" s="64" t="n"/>
      <c r="AE134" s="64" t="n"/>
      <c r="AF134" s="64" t="n"/>
      <c r="AG134" s="64" t="n"/>
      <c r="AH134" s="64" t="n"/>
      <c r="AI134" s="64" t="n"/>
      <c r="AJ134" s="64" t="n"/>
      <c r="AK134" s="64" t="n"/>
      <c r="AL134" s="64" t="n"/>
      <c r="AM134" s="64" t="n"/>
      <c r="AN134" s="64" t="n"/>
    </row>
    <row r="135" hidden="1" outlineLevel="1">
      <c r="B135" t="inlineStr">
        <is>
          <t>FY30e</t>
        </is>
      </c>
      <c r="S135" s="64" t="n"/>
      <c r="T135" s="64" t="n"/>
      <c r="U135" s="64" t="n"/>
      <c r="V135" s="64" t="n"/>
      <c r="W135" s="64" t="n"/>
      <c r="X135" s="64">
        <f>+X81-X108</f>
        <v/>
      </c>
      <c r="Y135" s="64">
        <f>+Y81-Y108</f>
        <v/>
      </c>
      <c r="Z135" s="64">
        <f>+Z81-Z108</f>
        <v/>
      </c>
      <c r="AA135" s="64">
        <f>+AA81-AA108</f>
        <v/>
      </c>
      <c r="AB135" s="64">
        <f>+AB81-AB108</f>
        <v/>
      </c>
      <c r="AC135" s="64">
        <f>+AC81-AC108</f>
        <v/>
      </c>
      <c r="AD135" s="64" t="n"/>
      <c r="AE135" s="64" t="n"/>
      <c r="AF135" s="64" t="n"/>
      <c r="AG135" s="64" t="n"/>
      <c r="AH135" s="64" t="n"/>
      <c r="AI135" s="64" t="n"/>
      <c r="AJ135" s="64" t="n"/>
      <c r="AK135" s="64" t="n"/>
      <c r="AL135" s="64" t="n"/>
      <c r="AM135" s="64" t="n"/>
      <c r="AN135" s="64" t="n"/>
    </row>
    <row r="136" hidden="1" outlineLevel="1">
      <c r="B136" t="inlineStr">
        <is>
          <t>FY31e</t>
        </is>
      </c>
      <c r="S136" s="64" t="n"/>
      <c r="T136" s="64" t="n"/>
      <c r="U136" s="64" t="n"/>
      <c r="V136" s="64" t="n"/>
      <c r="W136" s="64" t="n"/>
      <c r="X136" s="64" t="n"/>
      <c r="Y136" s="64">
        <f>+Y82-Y109</f>
        <v/>
      </c>
      <c r="Z136" s="64">
        <f>+Z82-Z109</f>
        <v/>
      </c>
      <c r="AA136" s="64">
        <f>+AA82-AA109</f>
        <v/>
      </c>
      <c r="AB136" s="64">
        <f>+AB82-AB109</f>
        <v/>
      </c>
      <c r="AC136" s="64">
        <f>+AC82-AC109</f>
        <v/>
      </c>
      <c r="AD136" s="64" t="n"/>
      <c r="AE136" s="64" t="n"/>
      <c r="AF136" s="64" t="n"/>
      <c r="AG136" s="64" t="n"/>
      <c r="AH136" s="64" t="n"/>
      <c r="AI136" s="64" t="n"/>
      <c r="AJ136" s="64" t="n"/>
      <c r="AK136" s="64" t="n"/>
      <c r="AL136" s="64" t="n"/>
      <c r="AM136" s="64" t="n"/>
      <c r="AN136" s="64" t="n"/>
    </row>
    <row r="137" hidden="1" outlineLevel="1">
      <c r="B137" t="inlineStr">
        <is>
          <t>FY32e</t>
        </is>
      </c>
      <c r="S137" s="64" t="n"/>
      <c r="T137" s="64" t="n"/>
      <c r="U137" s="64" t="n"/>
      <c r="V137" s="64" t="n"/>
      <c r="W137" s="64" t="n"/>
      <c r="X137" s="64" t="n"/>
      <c r="Y137" s="64" t="n"/>
      <c r="Z137" s="64">
        <f>+Z83-Z110</f>
        <v/>
      </c>
      <c r="AA137" s="64">
        <f>+AA83-AA110</f>
        <v/>
      </c>
      <c r="AB137" s="64">
        <f>+AB83-AB110</f>
        <v/>
      </c>
      <c r="AC137" s="64">
        <f>+AC83-AC110</f>
        <v/>
      </c>
      <c r="AD137" s="64" t="n"/>
      <c r="AE137" s="64" t="n"/>
      <c r="AF137" s="64" t="n"/>
      <c r="AG137" s="64" t="n"/>
      <c r="AH137" s="64" t="n"/>
      <c r="AI137" s="64" t="n"/>
      <c r="AJ137" s="64" t="n"/>
      <c r="AK137" s="64" t="n"/>
      <c r="AL137" s="64" t="n"/>
      <c r="AM137" s="64" t="n"/>
      <c r="AN137" s="64" t="n"/>
    </row>
    <row r="138" hidden="1" outlineLevel="1">
      <c r="B138" t="inlineStr">
        <is>
          <t>FY33e</t>
        </is>
      </c>
      <c r="S138" s="64" t="n"/>
      <c r="T138" s="64" t="n"/>
      <c r="U138" s="64" t="n"/>
      <c r="V138" s="64" t="n"/>
      <c r="W138" s="64" t="n"/>
      <c r="X138" s="64" t="n"/>
      <c r="Y138" s="64" t="n"/>
      <c r="Z138" s="64" t="n"/>
      <c r="AA138" s="64">
        <f>+AA84-AA111</f>
        <v/>
      </c>
      <c r="AB138" s="64">
        <f>+AB84-AB111</f>
        <v/>
      </c>
      <c r="AC138" s="64">
        <f>+AC84-AC111</f>
        <v/>
      </c>
      <c r="AD138" s="64" t="n"/>
      <c r="AE138" s="64" t="n"/>
      <c r="AF138" s="64" t="n"/>
      <c r="AG138" s="64" t="n"/>
      <c r="AH138" s="64" t="n"/>
      <c r="AI138" s="64" t="n"/>
      <c r="AJ138" s="64" t="n"/>
      <c r="AK138" s="64" t="n"/>
      <c r="AL138" s="64" t="n"/>
      <c r="AM138" s="64" t="n"/>
      <c r="AN138" s="64" t="n"/>
    </row>
    <row r="139" hidden="1" outlineLevel="1">
      <c r="B139" t="inlineStr">
        <is>
          <t>FY34e</t>
        </is>
      </c>
      <c r="S139" s="64" t="n"/>
      <c r="T139" s="64" t="n"/>
      <c r="U139" s="64" t="n"/>
      <c r="V139" s="64" t="n"/>
      <c r="W139" s="64" t="n"/>
      <c r="X139" s="64" t="n"/>
      <c r="Y139" s="64" t="n"/>
      <c r="Z139" s="64" t="n"/>
      <c r="AA139" s="64" t="n"/>
      <c r="AB139" s="64">
        <f>+AB85-AB112</f>
        <v/>
      </c>
      <c r="AC139" s="64">
        <f>+AC85-AC112</f>
        <v/>
      </c>
      <c r="AD139" s="64" t="n"/>
      <c r="AE139" s="64" t="n"/>
      <c r="AF139" s="64" t="n"/>
      <c r="AG139" s="64" t="n"/>
      <c r="AH139" s="64" t="n"/>
      <c r="AI139" s="64" t="n"/>
      <c r="AJ139" s="64" t="n"/>
      <c r="AK139" s="64" t="n"/>
      <c r="AL139" s="64" t="n"/>
      <c r="AM139" s="64" t="n"/>
      <c r="AN139" s="64" t="n"/>
    </row>
    <row r="140" hidden="1" outlineLevel="1">
      <c r="B140" t="inlineStr">
        <is>
          <t>FY35e</t>
        </is>
      </c>
      <c r="S140" s="64" t="n"/>
      <c r="T140" s="64" t="n"/>
      <c r="U140" s="64" t="n"/>
      <c r="V140" s="64" t="n"/>
      <c r="W140" s="64" t="n"/>
      <c r="X140" s="64" t="n"/>
      <c r="Y140" s="64" t="n"/>
      <c r="Z140" s="64" t="n"/>
      <c r="AA140" s="64" t="n"/>
      <c r="AB140" s="64" t="n"/>
      <c r="AC140" s="64">
        <f>+AC86-AC113</f>
        <v/>
      </c>
      <c r="AD140" s="64" t="n"/>
      <c r="AE140" s="64" t="n"/>
      <c r="AF140" s="64" t="n"/>
      <c r="AG140" s="64" t="n"/>
      <c r="AH140" s="64" t="n"/>
      <c r="AI140" s="64" t="n"/>
      <c r="AJ140" s="64" t="n"/>
      <c r="AK140" s="64" t="n"/>
      <c r="AL140" s="64" t="n"/>
      <c r="AM140" s="64" t="n"/>
      <c r="AN140" s="64" t="n"/>
    </row>
    <row r="141" collapsed="1"/>
    <row r="142">
      <c r="B142" s="52" t="inlineStr">
        <is>
          <t>PP&amp;E Detail</t>
        </is>
      </c>
      <c r="C142" s="53" t="n"/>
    </row>
    <row r="144">
      <c r="B144" s="54" t="inlineStr">
        <is>
          <t>Gross PP&amp;E</t>
        </is>
      </c>
    </row>
    <row r="145">
      <c r="B145" t="inlineStr">
        <is>
          <t>Land</t>
        </is>
      </c>
      <c r="D145" s="81" t="n">
        <v>29</v>
      </c>
      <c r="E145" s="81" t="n">
        <v>34</v>
      </c>
      <c r="F145" s="81" t="n">
        <v>36</v>
      </c>
      <c r="G145" s="81" t="n">
        <v>45</v>
      </c>
      <c r="H145" s="81" t="n">
        <v>153</v>
      </c>
      <c r="I145" s="81" t="n">
        <v>596</v>
      </c>
      <c r="J145" s="81" t="n">
        <v>696</v>
      </c>
      <c r="K145" s="81" t="n">
        <v>798</v>
      </c>
      <c r="L145" s="81" t="n">
        <v>899</v>
      </c>
      <c r="M145" s="81" t="n">
        <v>1097</v>
      </c>
      <c r="N145" s="81" t="n">
        <v>1326</v>
      </c>
      <c r="O145" s="81" t="n">
        <v>1688</v>
      </c>
      <c r="P145" s="81" t="n">
        <v>1874</v>
      </c>
      <c r="Q145" s="81" t="n">
        <v>2080</v>
      </c>
    </row>
    <row r="146">
      <c r="B146" t="inlineStr">
        <is>
          <t>Servers and Network Assets</t>
        </is>
      </c>
      <c r="D146" s="81" t="n">
        <v>478</v>
      </c>
      <c r="E146" s="81" t="n">
        <v>1016</v>
      </c>
      <c r="F146" s="81" t="n">
        <v>1912</v>
      </c>
      <c r="G146" s="81" t="n">
        <v>2351</v>
      </c>
      <c r="H146" s="81" t="n">
        <v>3020</v>
      </c>
      <c r="I146" s="81" t="n">
        <v>3633</v>
      </c>
      <c r="J146" s="81" t="n">
        <v>5179</v>
      </c>
      <c r="K146" s="81" t="n">
        <v>7998</v>
      </c>
      <c r="L146" s="81" t="n">
        <v>13017</v>
      </c>
      <c r="M146" s="81" t="n">
        <v>17004</v>
      </c>
      <c r="N146" s="81" t="n">
        <v>22003</v>
      </c>
      <c r="O146" s="81" t="n">
        <v>25584</v>
      </c>
      <c r="P146" s="81" t="n">
        <v>34330</v>
      </c>
      <c r="Q146" s="81" t="n">
        <v>46838</v>
      </c>
    </row>
    <row r="147">
      <c r="B147" t="inlineStr">
        <is>
          <t>Buildings</t>
        </is>
      </c>
      <c r="D147" s="81" t="n">
        <v>0</v>
      </c>
      <c r="E147" s="81" t="n">
        <v>355</v>
      </c>
      <c r="F147" s="81" t="n">
        <v>594</v>
      </c>
      <c r="G147" s="81" t="n">
        <v>1071</v>
      </c>
      <c r="H147" s="81" t="n">
        <v>1420</v>
      </c>
      <c r="I147" s="81" t="n">
        <v>2273</v>
      </c>
      <c r="J147" s="81" t="n">
        <v>3109</v>
      </c>
      <c r="K147" s="81" t="n">
        <v>4909</v>
      </c>
      <c r="L147" s="81" t="n">
        <v>7401</v>
      </c>
      <c r="M147" s="81" t="n">
        <v>11226</v>
      </c>
      <c r="N147" s="81" t="n">
        <v>17360</v>
      </c>
      <c r="O147" s="81" t="n">
        <v>22531</v>
      </c>
      <c r="P147" s="81" t="n">
        <v>27720</v>
      </c>
      <c r="Q147" s="81" t="n">
        <v>37961</v>
      </c>
    </row>
    <row r="148">
      <c r="B148" t="inlineStr">
        <is>
          <t>Leasehold Improvements</t>
        </is>
      </c>
      <c r="D148" s="81" t="n">
        <v>58</v>
      </c>
      <c r="E148" s="81" t="n">
        <v>120</v>
      </c>
      <c r="F148" s="81" t="n">
        <v>194</v>
      </c>
      <c r="G148" s="81" t="n">
        <v>203</v>
      </c>
      <c r="H148" s="81" t="n">
        <v>304</v>
      </c>
      <c r="I148" s="81" t="n">
        <v>447</v>
      </c>
      <c r="J148" s="81" t="n">
        <v>531</v>
      </c>
      <c r="K148" s="81" t="n">
        <v>959</v>
      </c>
      <c r="L148" s="81" t="n">
        <v>1841</v>
      </c>
      <c r="M148" s="81" t="n">
        <v>3112</v>
      </c>
      <c r="N148" s="81" t="n">
        <v>4321</v>
      </c>
      <c r="O148" s="81" t="n">
        <v>5795</v>
      </c>
      <c r="P148" s="81" t="n">
        <v>6522</v>
      </c>
      <c r="Q148" s="81" t="n">
        <v>6972</v>
      </c>
    </row>
    <row r="149">
      <c r="B149" t="inlineStr">
        <is>
          <t>Equipment and Other</t>
        </is>
      </c>
      <c r="D149" s="81" t="n">
        <v>61</v>
      </c>
      <c r="E149" s="81" t="n">
        <v>73</v>
      </c>
      <c r="F149" s="81" t="n">
        <v>93</v>
      </c>
      <c r="G149" s="81" t="n">
        <v>95</v>
      </c>
      <c r="H149" s="81" t="n">
        <v>149</v>
      </c>
      <c r="I149" s="81" t="n">
        <v>248</v>
      </c>
      <c r="J149" s="81" t="n">
        <v>398</v>
      </c>
      <c r="K149" s="81" t="n">
        <v>681</v>
      </c>
      <c r="L149" s="81" t="n">
        <v>1187</v>
      </c>
      <c r="M149" s="81" t="n">
        <v>1813</v>
      </c>
      <c r="N149" s="81" t="n">
        <v>2458</v>
      </c>
      <c r="O149" s="81" t="n">
        <v>4764</v>
      </c>
      <c r="P149" s="81" t="n">
        <v>5642</v>
      </c>
      <c r="Q149" s="81" t="n">
        <v>7416</v>
      </c>
    </row>
    <row r="150">
      <c r="B150" t="inlineStr">
        <is>
          <t>Finance Lease Right-of-Use Assets</t>
        </is>
      </c>
      <c r="D150" s="81" t="n">
        <v>0</v>
      </c>
      <c r="E150" s="81" t="n">
        <v>0</v>
      </c>
      <c r="F150" s="81" t="n">
        <v>0</v>
      </c>
      <c r="G150" s="81" t="n">
        <v>0</v>
      </c>
      <c r="H150" s="81" t="n">
        <v>0</v>
      </c>
      <c r="I150" s="81" t="n">
        <v>0</v>
      </c>
      <c r="J150" s="81" t="n">
        <v>0</v>
      </c>
      <c r="K150" s="81" t="n">
        <v>0</v>
      </c>
      <c r="L150" s="81" t="n">
        <v>0</v>
      </c>
      <c r="M150" s="81" t="n">
        <v>1635</v>
      </c>
      <c r="N150" s="81" t="n">
        <v>2295</v>
      </c>
      <c r="O150" s="81" t="n">
        <v>2840</v>
      </c>
      <c r="P150" s="81" t="n">
        <v>3353</v>
      </c>
      <c r="Q150" s="81" t="n">
        <v>4185</v>
      </c>
    </row>
    <row r="151" ht="13.5" customHeight="1">
      <c r="B151" t="inlineStr">
        <is>
          <t>Construction in Progress</t>
        </is>
      </c>
      <c r="D151" s="82" t="n">
        <v>194</v>
      </c>
      <c r="E151" s="82" t="n">
        <v>327</v>
      </c>
      <c r="F151" s="82" t="n">
        <v>444</v>
      </c>
      <c r="G151" s="82" t="n">
        <v>377</v>
      </c>
      <c r="H151" s="82" t="n">
        <v>738</v>
      </c>
      <c r="I151" s="82" t="n">
        <v>622</v>
      </c>
      <c r="J151" s="82" t="n">
        <v>1890</v>
      </c>
      <c r="K151" s="82" t="n">
        <v>2992</v>
      </c>
      <c r="L151" s="82" t="n">
        <v>7228</v>
      </c>
      <c r="M151" s="82" t="n">
        <v>10099</v>
      </c>
      <c r="N151" s="82" t="n">
        <v>11288</v>
      </c>
      <c r="O151" s="82" t="n">
        <v>14687</v>
      </c>
      <c r="P151" s="82" t="n">
        <v>25052</v>
      </c>
      <c r="Q151" s="82" t="n">
        <v>24269</v>
      </c>
    </row>
    <row r="152" customFormat="1" s="44">
      <c r="B152" s="110" t="inlineStr">
        <is>
          <t>Gross PP&amp;E, EOP</t>
        </is>
      </c>
      <c r="D152" s="111">
        <f>SUM(D145:D151)</f>
        <v/>
      </c>
      <c r="E152" s="111">
        <f>SUM(E145:E151)</f>
        <v/>
      </c>
      <c r="F152" s="111">
        <f>SUM(F145:F151)</f>
        <v/>
      </c>
      <c r="G152" s="111">
        <f>SUM(G145:G151)</f>
        <v/>
      </c>
      <c r="H152" s="111">
        <f>SUM(H145:H151)</f>
        <v/>
      </c>
      <c r="I152" s="111">
        <f>SUM(I145:I151)</f>
        <v/>
      </c>
      <c r="J152" s="111">
        <f>SUM(J145:J151)</f>
        <v/>
      </c>
      <c r="K152" s="111">
        <f>SUM(K145:K151)</f>
        <v/>
      </c>
      <c r="L152" s="111">
        <f>SUM(L145:L151)</f>
        <v/>
      </c>
      <c r="M152" s="111">
        <f>SUM(M145:M151)</f>
        <v/>
      </c>
      <c r="N152" s="111">
        <f>SUM(N145:N151)</f>
        <v/>
      </c>
      <c r="O152" s="111">
        <f>SUM(O145:O151)</f>
        <v/>
      </c>
      <c r="P152" s="111">
        <f>SUM(P145:P151)</f>
        <v/>
      </c>
      <c r="Q152" s="111">
        <f>SUM(Q145:Q151)</f>
        <v/>
      </c>
      <c r="R152" s="111">
        <f>+R159</f>
        <v/>
      </c>
      <c r="S152" s="111">
        <f>+S159</f>
        <v/>
      </c>
      <c r="T152" s="111">
        <f>+T159</f>
        <v/>
      </c>
      <c r="U152" s="111">
        <f>+U159</f>
        <v/>
      </c>
      <c r="V152" s="111">
        <f>+V159</f>
        <v/>
      </c>
      <c r="W152" s="111">
        <f>+W159</f>
        <v/>
      </c>
      <c r="X152" s="111">
        <f>+X159</f>
        <v/>
      </c>
      <c r="Y152" s="111">
        <f>+Y159</f>
        <v/>
      </c>
      <c r="Z152" s="111">
        <f>+Z159</f>
        <v/>
      </c>
      <c r="AA152" s="111">
        <f>+AA159</f>
        <v/>
      </c>
      <c r="AB152" s="111">
        <f>+AB159</f>
        <v/>
      </c>
      <c r="AC152" s="111">
        <f>+AC159</f>
        <v/>
      </c>
    </row>
    <row r="153" customFormat="1" s="44">
      <c r="B153" s="60" t="inlineStr">
        <is>
          <t>Memo: Depreciable Assets</t>
        </is>
      </c>
      <c r="D153" s="111" t="n"/>
      <c r="E153" s="111" t="n"/>
      <c r="F153" s="111" t="n"/>
      <c r="G153" s="95">
        <f>+G152-G151</f>
        <v/>
      </c>
      <c r="H153" s="95">
        <f>+H152-H151</f>
        <v/>
      </c>
      <c r="I153" s="95">
        <f>+I152-I151</f>
        <v/>
      </c>
      <c r="J153" s="95">
        <f>+J152-J151</f>
        <v/>
      </c>
      <c r="K153" s="95">
        <f>+K152-K151</f>
        <v/>
      </c>
      <c r="L153" s="95">
        <f>+L152-L151</f>
        <v/>
      </c>
      <c r="M153" s="95">
        <f>+M152-M151</f>
        <v/>
      </c>
      <c r="N153" s="95">
        <f>+N152-N151</f>
        <v/>
      </c>
      <c r="O153" s="95">
        <f>+O152-O151</f>
        <v/>
      </c>
      <c r="P153" s="95">
        <f>+P152-P151</f>
        <v/>
      </c>
      <c r="Q153" s="95">
        <f>+Q152-Q151</f>
        <v/>
      </c>
      <c r="R153" s="95">
        <f>+Q153+R21</f>
        <v/>
      </c>
      <c r="S153" s="95">
        <f>+R153+S21</f>
        <v/>
      </c>
      <c r="T153" s="95">
        <f>+S153+T21</f>
        <v/>
      </c>
      <c r="U153" s="95">
        <f>+T153+U21</f>
        <v/>
      </c>
      <c r="V153" s="95">
        <f>+U153+V21</f>
        <v/>
      </c>
      <c r="W153" s="95">
        <f>+V153+W21</f>
        <v/>
      </c>
      <c r="X153" s="95">
        <f>+W153+X21</f>
        <v/>
      </c>
      <c r="Y153" s="95">
        <f>+X153+Y21</f>
        <v/>
      </c>
      <c r="Z153" s="95">
        <f>+Y153+Z21</f>
        <v/>
      </c>
      <c r="AA153" s="95">
        <f>+Z153+AA21</f>
        <v/>
      </c>
      <c r="AB153" s="95">
        <f>+AA153+AB21</f>
        <v/>
      </c>
      <c r="AC153" s="95">
        <f>+AB153+AC21</f>
        <v/>
      </c>
    </row>
    <row r="154" customFormat="1" s="44">
      <c r="B154" s="110" t="n"/>
      <c r="O154" s="111" t="n"/>
      <c r="P154" s="111" t="n"/>
      <c r="Q154" s="111" t="n"/>
    </row>
    <row r="155" customFormat="1" s="44">
      <c r="B155" t="inlineStr">
        <is>
          <t>Gross PP&amp;E, BOP</t>
        </is>
      </c>
      <c r="D155" s="64" t="n"/>
      <c r="E155" s="64">
        <f>+D152</f>
        <v/>
      </c>
      <c r="F155" s="64">
        <f>+E152</f>
        <v/>
      </c>
      <c r="G155" s="64">
        <f>+F152</f>
        <v/>
      </c>
      <c r="H155" s="64">
        <f>+G152</f>
        <v/>
      </c>
      <c r="I155" s="64">
        <f>+H152</f>
        <v/>
      </c>
      <c r="J155" s="64">
        <f>+I152</f>
        <v/>
      </c>
      <c r="K155" s="64">
        <f>+J152</f>
        <v/>
      </c>
      <c r="L155" s="64">
        <f>+K152</f>
        <v/>
      </c>
      <c r="M155" s="64">
        <f>+L152</f>
        <v/>
      </c>
      <c r="N155" s="64">
        <f>+M152</f>
        <v/>
      </c>
      <c r="O155" s="64">
        <f>+N152</f>
        <v/>
      </c>
      <c r="P155" s="64">
        <f>+O152</f>
        <v/>
      </c>
      <c r="Q155" s="64">
        <f>+P152</f>
        <v/>
      </c>
      <c r="R155" s="64">
        <f>+Q159</f>
        <v/>
      </c>
      <c r="S155" s="64">
        <f>+R159</f>
        <v/>
      </c>
      <c r="T155" s="64">
        <f>+S159</f>
        <v/>
      </c>
      <c r="U155" s="64">
        <f>+T159</f>
        <v/>
      </c>
      <c r="V155" s="64">
        <f>+U159</f>
        <v/>
      </c>
      <c r="W155" s="64">
        <f>+V159</f>
        <v/>
      </c>
      <c r="X155" s="64">
        <f>+W159</f>
        <v/>
      </c>
      <c r="Y155" s="64">
        <f>+X159</f>
        <v/>
      </c>
      <c r="Z155" s="64">
        <f>+Y159</f>
        <v/>
      </c>
      <c r="AA155" s="64">
        <f>+Z159</f>
        <v/>
      </c>
      <c r="AB155" s="64">
        <f>+AA159</f>
        <v/>
      </c>
      <c r="AC155" s="64">
        <f>+AB159</f>
        <v/>
      </c>
    </row>
    <row r="156" customFormat="1" s="44">
      <c r="B156" t="inlineStr">
        <is>
          <t>Purchase of PP&amp;E</t>
        </is>
      </c>
      <c r="D156" s="81" t="n"/>
      <c r="E156" s="81" t="n">
        <v>606</v>
      </c>
      <c r="F156" s="81" t="n">
        <v>1235</v>
      </c>
      <c r="G156" s="81" t="n">
        <v>1362</v>
      </c>
      <c r="H156" s="81" t="n">
        <v>1831</v>
      </c>
      <c r="I156" s="81" t="n">
        <v>2523</v>
      </c>
      <c r="J156" s="81" t="n">
        <v>4491</v>
      </c>
      <c r="K156" s="81" t="n">
        <v>6733</v>
      </c>
      <c r="L156" s="81" t="n">
        <v>13915</v>
      </c>
      <c r="M156" s="81" t="n">
        <v>15102</v>
      </c>
      <c r="N156" s="81" t="n">
        <v>15115</v>
      </c>
      <c r="O156" s="81" t="n">
        <v>18567</v>
      </c>
      <c r="P156" s="81" t="n">
        <v>31431</v>
      </c>
      <c r="Q156" s="81" t="n">
        <v>27266</v>
      </c>
      <c r="R156" s="64">
        <f>+R17</f>
        <v/>
      </c>
      <c r="S156" s="64">
        <f>+S17</f>
        <v/>
      </c>
      <c r="T156" s="64">
        <f>+T17</f>
        <v/>
      </c>
      <c r="U156" s="64">
        <f>+U17</f>
        <v/>
      </c>
      <c r="V156" s="64">
        <f>+V17</f>
        <v/>
      </c>
      <c r="W156" s="64">
        <f>+W17</f>
        <v/>
      </c>
      <c r="X156" s="64">
        <f>+X17</f>
        <v/>
      </c>
      <c r="Y156" s="64">
        <f>+Y17</f>
        <v/>
      </c>
      <c r="Z156" s="64">
        <f>+Z17</f>
        <v/>
      </c>
      <c r="AA156" s="64">
        <f>+AA17</f>
        <v/>
      </c>
      <c r="AB156" s="64">
        <f>+AB17</f>
        <v/>
      </c>
      <c r="AC156" s="64">
        <f>+AC17</f>
        <v/>
      </c>
    </row>
    <row r="157" customFormat="1" s="44">
      <c r="B157" t="inlineStr">
        <is>
          <t>Disposal of PP&amp;E</t>
        </is>
      </c>
      <c r="D157" s="81" t="n"/>
      <c r="E157" s="81" t="n">
        <v>0</v>
      </c>
      <c r="F157" s="81" t="n">
        <v>0</v>
      </c>
      <c r="G157" s="81" t="n">
        <v>0</v>
      </c>
      <c r="H157" s="81" t="n">
        <v>0</v>
      </c>
      <c r="I157" s="81" t="n">
        <v>0</v>
      </c>
      <c r="J157" s="81" t="n">
        <v>0</v>
      </c>
      <c r="K157" s="81" t="n">
        <v>0</v>
      </c>
      <c r="L157" s="81" t="n">
        <v>0</v>
      </c>
      <c r="M157" s="81" t="n">
        <v>0</v>
      </c>
      <c r="N157" s="81" t="n">
        <v>0</v>
      </c>
      <c r="O157" s="81" t="n">
        <v>0</v>
      </c>
      <c r="P157" s="81" t="n">
        <v>-245</v>
      </c>
      <c r="Q157" s="81" t="n">
        <v>-221</v>
      </c>
      <c r="R157" s="111">
        <f>+R18</f>
        <v/>
      </c>
      <c r="S157" s="111">
        <f>+S18</f>
        <v/>
      </c>
      <c r="T157" s="111">
        <f>+T18</f>
        <v/>
      </c>
      <c r="U157" s="111">
        <f>+U18</f>
        <v/>
      </c>
      <c r="V157" s="111">
        <f>+V18</f>
        <v/>
      </c>
      <c r="W157" s="111">
        <f>+W18</f>
        <v/>
      </c>
      <c r="X157" s="111">
        <f>+X18</f>
        <v/>
      </c>
      <c r="Y157" s="111">
        <f>+Y18</f>
        <v/>
      </c>
      <c r="Z157" s="111">
        <f>+Z18</f>
        <v/>
      </c>
      <c r="AA157" s="111">
        <f>+AA18</f>
        <v/>
      </c>
      <c r="AB157" s="111">
        <f>+AB18</f>
        <v/>
      </c>
      <c r="AC157" s="111">
        <f>+AC18</f>
        <v/>
      </c>
    </row>
    <row r="158" ht="13.5" customFormat="1" customHeight="1" s="44">
      <c r="B158" t="inlineStr">
        <is>
          <t>Other</t>
        </is>
      </c>
      <c r="D158" s="65" t="n"/>
      <c r="E158" s="65">
        <f>+E159-SUM(E155:E157)</f>
        <v/>
      </c>
      <c r="F158" s="65">
        <f>+F159-SUM(F155:F157)</f>
        <v/>
      </c>
      <c r="G158" s="65">
        <f>+G159-SUM(G155:G157)</f>
        <v/>
      </c>
      <c r="H158" s="65">
        <f>+H159-SUM(H155:H157)</f>
        <v/>
      </c>
      <c r="I158" s="65">
        <f>+I159-SUM(I155:I157)</f>
        <v/>
      </c>
      <c r="J158" s="65">
        <f>+J159-SUM(J155:J157)</f>
        <v/>
      </c>
      <c r="K158" s="65">
        <f>+K159-SUM(K155:K157)</f>
        <v/>
      </c>
      <c r="L158" s="65">
        <f>+L159-SUM(L155:L157)</f>
        <v/>
      </c>
      <c r="M158" s="65">
        <f>+M159-SUM(M155:M157)</f>
        <v/>
      </c>
      <c r="N158" s="65">
        <f>+N159-SUM(N155:N157)</f>
        <v/>
      </c>
      <c r="O158" s="65">
        <f>+O159-SUM(O155:O157)</f>
        <v/>
      </c>
      <c r="P158" s="65">
        <f>+P159-SUM(P155:P157)</f>
        <v/>
      </c>
      <c r="Q158" s="65">
        <f>+Q159-SUM(Q155:Q157)</f>
        <v/>
      </c>
      <c r="R158" s="71">
        <f>+Q158/Q155*R155</f>
        <v/>
      </c>
      <c r="S158" s="71">
        <f>+R158/R155*S155</f>
        <v/>
      </c>
      <c r="T158" s="71">
        <f>+S158/S155*T155</f>
        <v/>
      </c>
      <c r="U158" s="71">
        <f>+T158/T155*U155</f>
        <v/>
      </c>
      <c r="V158" s="71">
        <f>+U158/U155*V155</f>
        <v/>
      </c>
      <c r="W158" s="71">
        <f>+V158/V155*W155</f>
        <v/>
      </c>
      <c r="X158" s="71">
        <f>+W158/W155*X155</f>
        <v/>
      </c>
      <c r="Y158" s="71">
        <f>+X158/X155*Y155</f>
        <v/>
      </c>
      <c r="Z158" s="71">
        <f>+Y158/Y155*Z155</f>
        <v/>
      </c>
      <c r="AA158" s="71">
        <f>+Z158/Z155*AA155</f>
        <v/>
      </c>
      <c r="AB158" s="71">
        <f>+AA158/AA155*AB155</f>
        <v/>
      </c>
      <c r="AC158" s="71">
        <f>+AB158/AB155*AC155</f>
        <v/>
      </c>
    </row>
    <row r="159" customFormat="1" s="44">
      <c r="B159" s="110" t="inlineStr">
        <is>
          <t>Gross PP&amp;E, EOP</t>
        </is>
      </c>
      <c r="D159" s="111" t="n"/>
      <c r="E159" s="111">
        <f>+E152</f>
        <v/>
      </c>
      <c r="F159" s="111">
        <f>+F152</f>
        <v/>
      </c>
      <c r="G159" s="111">
        <f>+G152</f>
        <v/>
      </c>
      <c r="H159" s="111">
        <f>+H152</f>
        <v/>
      </c>
      <c r="I159" s="111">
        <f>+I152</f>
        <v/>
      </c>
      <c r="J159" s="111">
        <f>+J152</f>
        <v/>
      </c>
      <c r="K159" s="111">
        <f>+K152</f>
        <v/>
      </c>
      <c r="L159" s="111">
        <f>+L152</f>
        <v/>
      </c>
      <c r="M159" s="111">
        <f>+M152</f>
        <v/>
      </c>
      <c r="N159" s="111">
        <f>+N152</f>
        <v/>
      </c>
      <c r="O159" s="111">
        <f>+O152</f>
        <v/>
      </c>
      <c r="P159" s="111">
        <f>+P152</f>
        <v/>
      </c>
      <c r="Q159" s="111">
        <f>+Q152</f>
        <v/>
      </c>
      <c r="R159" s="111">
        <f>SUM(R155:R158)</f>
        <v/>
      </c>
      <c r="S159" s="111">
        <f>SUM(S155:S158)</f>
        <v/>
      </c>
      <c r="T159" s="111">
        <f>SUM(T155:T158)</f>
        <v/>
      </c>
      <c r="U159" s="111">
        <f>SUM(U155:U158)</f>
        <v/>
      </c>
      <c r="V159" s="111">
        <f>SUM(V155:V158)</f>
        <v/>
      </c>
      <c r="W159" s="111">
        <f>SUM(W155:W158)</f>
        <v/>
      </c>
      <c r="X159" s="111">
        <f>SUM(X155:X158)</f>
        <v/>
      </c>
      <c r="Y159" s="111">
        <f>SUM(Y155:Y158)</f>
        <v/>
      </c>
      <c r="Z159" s="111">
        <f>SUM(Z155:Z158)</f>
        <v/>
      </c>
      <c r="AA159" s="111">
        <f>SUM(AA155:AA158)</f>
        <v/>
      </c>
      <c r="AB159" s="111">
        <f>SUM(AB155:AB158)</f>
        <v/>
      </c>
      <c r="AC159" s="111">
        <f>SUM(AC155:AC158)</f>
        <v/>
      </c>
    </row>
    <row r="160">
      <c r="M160" s="64" t="n"/>
      <c r="N160" s="64" t="n"/>
      <c r="O160" s="64" t="n"/>
      <c r="P160" s="64" t="n"/>
    </row>
    <row r="161">
      <c r="B161" s="54" t="inlineStr">
        <is>
          <t>Accumulated Depreciation</t>
        </is>
      </c>
    </row>
    <row r="162" customFormat="1" s="44">
      <c r="B162" s="44" t="inlineStr">
        <is>
          <t>Accumulated Depreciation, EOP</t>
        </is>
      </c>
      <c r="D162" s="113" t="n">
        <v>246</v>
      </c>
      <c r="E162" s="113" t="n">
        <v>450</v>
      </c>
      <c r="F162" s="113" t="n">
        <v>882</v>
      </c>
      <c r="G162" s="113" t="n">
        <v>1260</v>
      </c>
      <c r="H162" s="113" t="n">
        <v>1817</v>
      </c>
      <c r="I162" s="113" t="n">
        <v>2132</v>
      </c>
      <c r="J162" s="113" t="n">
        <v>3212</v>
      </c>
      <c r="K162" s="113" t="n">
        <v>4616</v>
      </c>
      <c r="L162" s="113" t="n">
        <v>6890</v>
      </c>
      <c r="M162" s="113" t="n">
        <v>10663</v>
      </c>
      <c r="N162" s="113" t="n">
        <v>15418</v>
      </c>
      <c r="O162" s="113" t="n">
        <v>20080</v>
      </c>
      <c r="P162" s="113" t="n">
        <v>24975</v>
      </c>
      <c r="Q162" s="113" t="n">
        <v>33134</v>
      </c>
      <c r="R162" s="111">
        <f>+R167</f>
        <v/>
      </c>
      <c r="S162" s="111">
        <f>+S167</f>
        <v/>
      </c>
      <c r="T162" s="111">
        <f>+T167</f>
        <v/>
      </c>
      <c r="U162" s="111">
        <f>+U167</f>
        <v/>
      </c>
      <c r="V162" s="111">
        <f>+V167</f>
        <v/>
      </c>
      <c r="W162" s="111">
        <f>+W167</f>
        <v/>
      </c>
      <c r="X162" s="111">
        <f>+X167</f>
        <v/>
      </c>
      <c r="Y162" s="111">
        <f>+Y167</f>
        <v/>
      </c>
      <c r="Z162" s="111">
        <f>+Z167</f>
        <v/>
      </c>
      <c r="AA162" s="111">
        <f>+AA167</f>
        <v/>
      </c>
      <c r="AB162" s="111">
        <f>+AB167</f>
        <v/>
      </c>
      <c r="AC162" s="111">
        <f>+AC167</f>
        <v/>
      </c>
    </row>
    <row r="164">
      <c r="B164" t="inlineStr">
        <is>
          <t>Accumulated Depreciation, BOP</t>
        </is>
      </c>
      <c r="D164" s="64" t="n"/>
      <c r="E164" s="64">
        <f>+D162</f>
        <v/>
      </c>
      <c r="F164" s="64">
        <f>+E167</f>
        <v/>
      </c>
      <c r="G164" s="64">
        <f>+F167</f>
        <v/>
      </c>
      <c r="H164" s="64">
        <f>+G167</f>
        <v/>
      </c>
      <c r="I164" s="64">
        <f>+H167</f>
        <v/>
      </c>
      <c r="J164" s="64">
        <f>+I167</f>
        <v/>
      </c>
      <c r="K164" s="64">
        <f>+J167</f>
        <v/>
      </c>
      <c r="L164" s="64">
        <f>+K167</f>
        <v/>
      </c>
      <c r="M164" s="64">
        <f>+L167</f>
        <v/>
      </c>
      <c r="N164" s="64">
        <f>+M167</f>
        <v/>
      </c>
      <c r="O164" s="64">
        <f>+N167</f>
        <v/>
      </c>
      <c r="P164" s="64">
        <f>+O167</f>
        <v/>
      </c>
      <c r="Q164" s="64">
        <f>+P167</f>
        <v/>
      </c>
      <c r="R164" s="64">
        <f>+Q167</f>
        <v/>
      </c>
      <c r="S164" s="64">
        <f>+R167</f>
        <v/>
      </c>
      <c r="T164" s="64">
        <f>+S167</f>
        <v/>
      </c>
      <c r="U164" s="64">
        <f>+T167</f>
        <v/>
      </c>
      <c r="V164" s="64">
        <f>+U167</f>
        <v/>
      </c>
      <c r="W164" s="64">
        <f>+V167</f>
        <v/>
      </c>
      <c r="X164" s="64">
        <f>+W167</f>
        <v/>
      </c>
      <c r="Y164" s="64">
        <f>+X167</f>
        <v/>
      </c>
      <c r="Z164" s="64">
        <f>+Y167</f>
        <v/>
      </c>
      <c r="AA164" s="64">
        <f>+Z167</f>
        <v/>
      </c>
      <c r="AB164" s="64">
        <f>+AA167</f>
        <v/>
      </c>
      <c r="AC164" s="64">
        <f>+AB167</f>
        <v/>
      </c>
    </row>
    <row r="165">
      <c r="B165" t="inlineStr">
        <is>
          <t>Depreciation of PP&amp;E</t>
        </is>
      </c>
      <c r="D165" s="81" t="n"/>
      <c r="E165" s="81" t="n">
        <v>323</v>
      </c>
      <c r="F165" s="81" t="n">
        <v>649</v>
      </c>
      <c r="G165" s="81" t="n">
        <v>866</v>
      </c>
      <c r="H165" s="81" t="n">
        <v>924</v>
      </c>
      <c r="I165" s="81" t="n">
        <v>1215</v>
      </c>
      <c r="J165" s="81" t="n">
        <v>1591</v>
      </c>
      <c r="K165" s="81" t="n">
        <v>2333</v>
      </c>
      <c r="L165" s="81" t="n">
        <v>3675</v>
      </c>
      <c r="M165" s="81" t="n">
        <v>5179</v>
      </c>
      <c r="N165" s="81" t="n">
        <v>6389</v>
      </c>
      <c r="O165" s="81" t="n">
        <v>7560</v>
      </c>
      <c r="P165" s="81" t="n">
        <v>8501</v>
      </c>
      <c r="Q165" s="81" t="n">
        <v>11017</v>
      </c>
      <c r="R165" s="64">
        <f>+R49</f>
        <v/>
      </c>
      <c r="S165" s="64">
        <f>+S49</f>
        <v/>
      </c>
      <c r="T165" s="64">
        <f>+T49</f>
        <v/>
      </c>
      <c r="U165" s="64">
        <f>+U49</f>
        <v/>
      </c>
      <c r="V165" s="64">
        <f>+V49</f>
        <v/>
      </c>
      <c r="W165" s="64">
        <f>+W49</f>
        <v/>
      </c>
      <c r="X165" s="64">
        <f>+X49</f>
        <v/>
      </c>
      <c r="Y165" s="64">
        <f>+Y49</f>
        <v/>
      </c>
      <c r="Z165" s="64">
        <f>+Z49</f>
        <v/>
      </c>
      <c r="AA165" s="64">
        <f>+AA49</f>
        <v/>
      </c>
      <c r="AB165" s="64">
        <f>+AB49</f>
        <v/>
      </c>
      <c r="AC165" s="64">
        <f>+AC49</f>
        <v/>
      </c>
    </row>
    <row r="166" ht="13.5" customHeight="1">
      <c r="B166" t="inlineStr">
        <is>
          <t>Other</t>
        </is>
      </c>
      <c r="D166" s="65" t="n"/>
      <c r="E166" s="65">
        <f>+E167-SUM(E164:E165)</f>
        <v/>
      </c>
      <c r="F166" s="65">
        <f>+F167-SUM(F164:F165)</f>
        <v/>
      </c>
      <c r="G166" s="65">
        <f>+G167-SUM(G164:G165)</f>
        <v/>
      </c>
      <c r="H166" s="65">
        <f>+H167-SUM(H164:H165)</f>
        <v/>
      </c>
      <c r="I166" s="65">
        <f>+I167-SUM(I164:I165)</f>
        <v/>
      </c>
      <c r="J166" s="65">
        <f>+J167-SUM(J164:J165)</f>
        <v/>
      </c>
      <c r="K166" s="65">
        <f>+K167-SUM(K164:K165)</f>
        <v/>
      </c>
      <c r="L166" s="65">
        <f>+L167-SUM(L164:L165)</f>
        <v/>
      </c>
      <c r="M166" s="65">
        <f>+M167-SUM(M164:M165)</f>
        <v/>
      </c>
      <c r="N166" s="65">
        <f>+N167-SUM(N164:N165)</f>
        <v/>
      </c>
      <c r="O166" s="65">
        <f>+O167-SUM(O164:O165)</f>
        <v/>
      </c>
      <c r="P166" s="65">
        <f>+P167-SUM(P164:P165)</f>
        <v/>
      </c>
      <c r="Q166" s="65">
        <f>+Q167-SUM(Q164:Q165)</f>
        <v/>
      </c>
      <c r="R166" s="71">
        <f>+Q166/Q164*R164</f>
        <v/>
      </c>
      <c r="S166" s="71">
        <f>+R166/R164*S164</f>
        <v/>
      </c>
      <c r="T166" s="71">
        <f>+S166/S164*T164</f>
        <v/>
      </c>
      <c r="U166" s="71">
        <f>+T166/T164*U164</f>
        <v/>
      </c>
      <c r="V166" s="71">
        <f>+U166/U164*V164</f>
        <v/>
      </c>
      <c r="W166" s="71">
        <f>+V166/V164*W164</f>
        <v/>
      </c>
      <c r="X166" s="71">
        <f>+W166/W164*X164</f>
        <v/>
      </c>
      <c r="Y166" s="71">
        <f>+X166/X164*Y164</f>
        <v/>
      </c>
      <c r="Z166" s="71">
        <f>+Y166/Y164*Z164</f>
        <v/>
      </c>
      <c r="AA166" s="71">
        <f>+Z166/Z164*AA164</f>
        <v/>
      </c>
      <c r="AB166" s="71">
        <f>+AA166/AA164*AB164</f>
        <v/>
      </c>
      <c r="AC166" s="71">
        <f>+AB166/AB164*AC164</f>
        <v/>
      </c>
    </row>
    <row r="167" customFormat="1" s="44">
      <c r="B167" s="110" t="inlineStr">
        <is>
          <t>Accumulated Depreciation, EOP</t>
        </is>
      </c>
      <c r="D167" s="111" t="n"/>
      <c r="E167" s="111">
        <f>+E162</f>
        <v/>
      </c>
      <c r="F167" s="111">
        <f>+F162</f>
        <v/>
      </c>
      <c r="G167" s="111">
        <f>+G162</f>
        <v/>
      </c>
      <c r="H167" s="111">
        <f>+H162</f>
        <v/>
      </c>
      <c r="I167" s="111">
        <f>+I162</f>
        <v/>
      </c>
      <c r="J167" s="111">
        <f>+J162</f>
        <v/>
      </c>
      <c r="K167" s="111">
        <f>+K162</f>
        <v/>
      </c>
      <c r="L167" s="111">
        <f>+L162</f>
        <v/>
      </c>
      <c r="M167" s="111">
        <f>+M162</f>
        <v/>
      </c>
      <c r="N167" s="111">
        <f>+N162</f>
        <v/>
      </c>
      <c r="O167" s="111">
        <f>+O162</f>
        <v/>
      </c>
      <c r="P167" s="111">
        <f>+P162</f>
        <v/>
      </c>
      <c r="Q167" s="111">
        <f>+Q162</f>
        <v/>
      </c>
      <c r="R167" s="111">
        <f>SUM(R164:R166)</f>
        <v/>
      </c>
      <c r="S167" s="111">
        <f>SUM(S164:S166)</f>
        <v/>
      </c>
      <c r="T167" s="111">
        <f>SUM(T164:T166)</f>
        <v/>
      </c>
      <c r="U167" s="111">
        <f>SUM(U164:U166)</f>
        <v/>
      </c>
      <c r="V167" s="111">
        <f>SUM(V164:V166)</f>
        <v/>
      </c>
      <c r="W167" s="111">
        <f>SUM(W164:W166)</f>
        <v/>
      </c>
      <c r="X167" s="111">
        <f>SUM(X164:X166)</f>
        <v/>
      </c>
      <c r="Y167" s="111">
        <f>SUM(Y164:Y166)</f>
        <v/>
      </c>
      <c r="Z167" s="111">
        <f>SUM(Z164:Z166)</f>
        <v/>
      </c>
      <c r="AA167" s="111">
        <f>SUM(AA164:AA166)</f>
        <v/>
      </c>
      <c r="AB167" s="111">
        <f>SUM(AB164:AB166)</f>
        <v/>
      </c>
      <c r="AC167" s="111">
        <f>SUM(AC164:AC166)</f>
        <v/>
      </c>
    </row>
    <row r="168">
      <c r="B168" s="60" t="n"/>
      <c r="D168" s="347" t="n"/>
      <c r="E168" s="347" t="n"/>
      <c r="F168" s="347" t="n"/>
      <c r="G168" s="347" t="n"/>
      <c r="H168" s="347" t="n"/>
      <c r="I168" s="347" t="n"/>
      <c r="J168" s="347" t="n"/>
      <c r="K168" s="347" t="n"/>
      <c r="L168" s="347" t="n"/>
      <c r="M168" s="347" t="n"/>
      <c r="N168" s="347" t="n"/>
      <c r="O168" s="347" t="n"/>
      <c r="P168" s="347" t="n"/>
      <c r="Q168" s="347" t="n"/>
    </row>
    <row r="169">
      <c r="B169" s="54" t="inlineStr">
        <is>
          <t>Net PP&amp;E</t>
        </is>
      </c>
    </row>
    <row r="170">
      <c r="B170" t="inlineStr">
        <is>
          <t>Gross PP&amp;E, EOP</t>
        </is>
      </c>
      <c r="D170" s="64">
        <f>+D152</f>
        <v/>
      </c>
      <c r="E170" s="64">
        <f>+E152</f>
        <v/>
      </c>
      <c r="F170" s="64">
        <f>+F152</f>
        <v/>
      </c>
      <c r="G170" s="64">
        <f>+G152</f>
        <v/>
      </c>
      <c r="H170" s="64">
        <f>+H152</f>
        <v/>
      </c>
      <c r="I170" s="64">
        <f>+I152</f>
        <v/>
      </c>
      <c r="J170" s="64">
        <f>+J152</f>
        <v/>
      </c>
      <c r="K170" s="64">
        <f>+K152</f>
        <v/>
      </c>
      <c r="L170" s="64">
        <f>+L152</f>
        <v/>
      </c>
      <c r="M170" s="64">
        <f>+M152</f>
        <v/>
      </c>
      <c r="N170" s="64">
        <f>+N152</f>
        <v/>
      </c>
      <c r="O170" s="64">
        <f>+O152</f>
        <v/>
      </c>
      <c r="P170" s="64">
        <f>+P152</f>
        <v/>
      </c>
      <c r="Q170" s="64">
        <f>+Q152</f>
        <v/>
      </c>
      <c r="R170" s="64">
        <f>+R152</f>
        <v/>
      </c>
      <c r="S170" s="64">
        <f>+S152</f>
        <v/>
      </c>
      <c r="T170" s="64">
        <f>+T152</f>
        <v/>
      </c>
      <c r="U170" s="64">
        <f>+U152</f>
        <v/>
      </c>
      <c r="V170" s="64">
        <f>+V152</f>
        <v/>
      </c>
      <c r="W170" s="64">
        <f>+W152</f>
        <v/>
      </c>
      <c r="X170" s="64">
        <f>+X152</f>
        <v/>
      </c>
      <c r="Y170" s="64">
        <f>+Y152</f>
        <v/>
      </c>
      <c r="Z170" s="64">
        <f>+Z152</f>
        <v/>
      </c>
      <c r="AA170" s="64">
        <f>+AA152</f>
        <v/>
      </c>
      <c r="AB170" s="64">
        <f>+AB152</f>
        <v/>
      </c>
      <c r="AC170" s="64">
        <f>+AC152</f>
        <v/>
      </c>
    </row>
    <row r="171" ht="13.5" customHeight="1">
      <c r="B171" t="inlineStr">
        <is>
          <t>Accumulated Depreciation, EOP</t>
        </is>
      </c>
      <c r="D171" s="65">
        <f>-D162</f>
        <v/>
      </c>
      <c r="E171" s="65">
        <f>-E162</f>
        <v/>
      </c>
      <c r="F171" s="65">
        <f>-F162</f>
        <v/>
      </c>
      <c r="G171" s="65">
        <f>-G162</f>
        <v/>
      </c>
      <c r="H171" s="65">
        <f>-H162</f>
        <v/>
      </c>
      <c r="I171" s="65">
        <f>-I162</f>
        <v/>
      </c>
      <c r="J171" s="65">
        <f>-J162</f>
        <v/>
      </c>
      <c r="K171" s="65">
        <f>-K162</f>
        <v/>
      </c>
      <c r="L171" s="65">
        <f>-L162</f>
        <v/>
      </c>
      <c r="M171" s="65">
        <f>-M162</f>
        <v/>
      </c>
      <c r="N171" s="65">
        <f>-N162</f>
        <v/>
      </c>
      <c r="O171" s="65">
        <f>-O162</f>
        <v/>
      </c>
      <c r="P171" s="65">
        <f>-P162</f>
        <v/>
      </c>
      <c r="Q171" s="65">
        <f>-Q162</f>
        <v/>
      </c>
      <c r="R171" s="65">
        <f>-R162</f>
        <v/>
      </c>
      <c r="S171" s="65">
        <f>-S162</f>
        <v/>
      </c>
      <c r="T171" s="65">
        <f>-T162</f>
        <v/>
      </c>
      <c r="U171" s="65">
        <f>-U162</f>
        <v/>
      </c>
      <c r="V171" s="65">
        <f>-V162</f>
        <v/>
      </c>
      <c r="W171" s="65">
        <f>-W162</f>
        <v/>
      </c>
      <c r="X171" s="65">
        <f>-X162</f>
        <v/>
      </c>
      <c r="Y171" s="65">
        <f>-Y162</f>
        <v/>
      </c>
      <c r="Z171" s="65">
        <f>-Z162</f>
        <v/>
      </c>
      <c r="AA171" s="65">
        <f>-AA162</f>
        <v/>
      </c>
      <c r="AB171" s="65">
        <f>-AB162</f>
        <v/>
      </c>
      <c r="AC171" s="65">
        <f>-AC162</f>
        <v/>
      </c>
    </row>
    <row r="172" customFormat="1" s="44">
      <c r="B172" s="110" t="inlineStr">
        <is>
          <t>Net PP&amp;E, EOP</t>
        </is>
      </c>
      <c r="D172" s="111">
        <f>SUM(D170:D171)</f>
        <v/>
      </c>
      <c r="E172" s="111">
        <f>SUM(E170:E171)</f>
        <v/>
      </c>
      <c r="F172" s="111">
        <f>SUM(F170:F171)</f>
        <v/>
      </c>
      <c r="G172" s="111">
        <f>SUM(G170:G171)</f>
        <v/>
      </c>
      <c r="H172" s="111">
        <f>SUM(H170:H171)</f>
        <v/>
      </c>
      <c r="I172" s="111">
        <f>SUM(I170:I171)</f>
        <v/>
      </c>
      <c r="J172" s="111">
        <f>SUM(J170:J171)</f>
        <v/>
      </c>
      <c r="K172" s="111">
        <f>SUM(K170:K171)</f>
        <v/>
      </c>
      <c r="L172" s="111">
        <f>SUM(L170:L171)</f>
        <v/>
      </c>
      <c r="M172" s="111">
        <f>SUM(M170:M171)</f>
        <v/>
      </c>
      <c r="N172" s="111">
        <f>SUM(N170:N171)</f>
        <v/>
      </c>
      <c r="O172" s="111">
        <f>SUM(O170:O171)</f>
        <v/>
      </c>
      <c r="P172" s="111">
        <f>SUM(P170:P171)</f>
        <v/>
      </c>
      <c r="Q172" s="111">
        <f>SUM(Q170:Q171)</f>
        <v/>
      </c>
      <c r="R172" s="111">
        <f>SUM(R170:R171)</f>
        <v/>
      </c>
      <c r="S172" s="111">
        <f>SUM(S170:S171)</f>
        <v/>
      </c>
      <c r="T172" s="111">
        <f>SUM(T170:T171)</f>
        <v/>
      </c>
      <c r="U172" s="111">
        <f>SUM(U170:U171)</f>
        <v/>
      </c>
      <c r="V172" s="111">
        <f>SUM(V170:V171)</f>
        <v/>
      </c>
      <c r="W172" s="111">
        <f>SUM(W170:W171)</f>
        <v/>
      </c>
      <c r="X172" s="111">
        <f>SUM(X170:X171)</f>
        <v/>
      </c>
      <c r="Y172" s="111">
        <f>SUM(Y170:Y171)</f>
        <v/>
      </c>
      <c r="Z172" s="111">
        <f>SUM(Z170:Z171)</f>
        <v/>
      </c>
      <c r="AA172" s="111">
        <f>SUM(AA170:AA171)</f>
        <v/>
      </c>
      <c r="AB172" s="111">
        <f>SUM(AB170:AB171)</f>
        <v/>
      </c>
      <c r="AC172" s="111">
        <f>SUM(AC170:AC171)</f>
        <v/>
      </c>
    </row>
    <row r="174">
      <c r="B174" t="inlineStr">
        <is>
          <t>Net PP&amp;E, BOP</t>
        </is>
      </c>
      <c r="D174" s="64" t="n"/>
      <c r="E174" s="64">
        <f>+D172</f>
        <v/>
      </c>
      <c r="F174" s="64">
        <f>+E172</f>
        <v/>
      </c>
      <c r="G174" s="64">
        <f>+F172</f>
        <v/>
      </c>
      <c r="H174" s="64">
        <f>+G172</f>
        <v/>
      </c>
      <c r="I174" s="64">
        <f>+H172</f>
        <v/>
      </c>
      <c r="J174" s="64">
        <f>+I172</f>
        <v/>
      </c>
      <c r="K174" s="64">
        <f>+J172</f>
        <v/>
      </c>
      <c r="L174" s="64">
        <f>+K172</f>
        <v/>
      </c>
      <c r="M174" s="64">
        <f>+L172</f>
        <v/>
      </c>
      <c r="N174" s="64">
        <f>+M172</f>
        <v/>
      </c>
      <c r="O174" s="64">
        <f>+N172</f>
        <v/>
      </c>
      <c r="P174" s="64">
        <f>+O172</f>
        <v/>
      </c>
      <c r="Q174" s="64">
        <f>+P172</f>
        <v/>
      </c>
      <c r="R174" s="64">
        <f>+Q172</f>
        <v/>
      </c>
      <c r="S174" s="64">
        <f>+R172</f>
        <v/>
      </c>
      <c r="T174" s="64">
        <f>+S172</f>
        <v/>
      </c>
      <c r="U174" s="64">
        <f>+T172</f>
        <v/>
      </c>
      <c r="V174" s="64">
        <f>+U172</f>
        <v/>
      </c>
      <c r="W174" s="64">
        <f>+V172</f>
        <v/>
      </c>
      <c r="X174" s="64">
        <f>+W172</f>
        <v/>
      </c>
      <c r="Y174" s="64">
        <f>+X172</f>
        <v/>
      </c>
      <c r="Z174" s="64">
        <f>+Y172</f>
        <v/>
      </c>
      <c r="AA174" s="64">
        <f>+Z172</f>
        <v/>
      </c>
      <c r="AB174" s="64">
        <f>+AA172</f>
        <v/>
      </c>
      <c r="AC174" s="64">
        <f>+AB172</f>
        <v/>
      </c>
    </row>
    <row r="175">
      <c r="B175" t="inlineStr">
        <is>
          <t>Purchase of PP&amp;E</t>
        </is>
      </c>
      <c r="D175" s="64" t="n"/>
      <c r="E175" s="64">
        <f>+E156</f>
        <v/>
      </c>
      <c r="F175" s="64">
        <f>+F156</f>
        <v/>
      </c>
      <c r="G175" s="64">
        <f>+G156</f>
        <v/>
      </c>
      <c r="H175" s="64">
        <f>+H156</f>
        <v/>
      </c>
      <c r="I175" s="64">
        <f>+I156</f>
        <v/>
      </c>
      <c r="J175" s="64">
        <f>+J156</f>
        <v/>
      </c>
      <c r="K175" s="64">
        <f>+K156</f>
        <v/>
      </c>
      <c r="L175" s="64">
        <f>+L156</f>
        <v/>
      </c>
      <c r="M175" s="64">
        <f>+M156</f>
        <v/>
      </c>
      <c r="N175" s="64">
        <f>+N156</f>
        <v/>
      </c>
      <c r="O175" s="64">
        <f>+O156</f>
        <v/>
      </c>
      <c r="P175" s="64">
        <f>+P156</f>
        <v/>
      </c>
      <c r="Q175" s="64">
        <f>+Q156</f>
        <v/>
      </c>
      <c r="R175" s="64">
        <f>+R156</f>
        <v/>
      </c>
      <c r="S175" s="64">
        <f>+S156</f>
        <v/>
      </c>
      <c r="T175" s="64">
        <f>+T156</f>
        <v/>
      </c>
      <c r="U175" s="64">
        <f>+U156</f>
        <v/>
      </c>
      <c r="V175" s="64">
        <f>+V156</f>
        <v/>
      </c>
      <c r="W175" s="64">
        <f>+W156</f>
        <v/>
      </c>
      <c r="X175" s="64">
        <f>+X156</f>
        <v/>
      </c>
      <c r="Y175" s="64">
        <f>+Y156</f>
        <v/>
      </c>
      <c r="Z175" s="64">
        <f>+Z156</f>
        <v/>
      </c>
      <c r="AA175" s="64">
        <f>+AA156</f>
        <v/>
      </c>
      <c r="AB175" s="64">
        <f>+AB156</f>
        <v/>
      </c>
      <c r="AC175" s="64">
        <f>+AC156</f>
        <v/>
      </c>
    </row>
    <row r="176">
      <c r="B176" t="inlineStr">
        <is>
          <t>Disposal of PP&amp;E</t>
        </is>
      </c>
      <c r="D176" s="64" t="n"/>
      <c r="E176" s="64">
        <f>+E157</f>
        <v/>
      </c>
      <c r="F176" s="64">
        <f>+F157</f>
        <v/>
      </c>
      <c r="G176" s="64">
        <f>+G157</f>
        <v/>
      </c>
      <c r="H176" s="64">
        <f>+H157</f>
        <v/>
      </c>
      <c r="I176" s="64">
        <f>+I157</f>
        <v/>
      </c>
      <c r="J176" s="64">
        <f>+J157</f>
        <v/>
      </c>
      <c r="K176" s="64">
        <f>+K157</f>
        <v/>
      </c>
      <c r="L176" s="64">
        <f>+L157</f>
        <v/>
      </c>
      <c r="M176" s="64">
        <f>+M157</f>
        <v/>
      </c>
      <c r="N176" s="64">
        <f>+N157</f>
        <v/>
      </c>
      <c r="O176" s="64">
        <f>+O157</f>
        <v/>
      </c>
      <c r="P176" s="64">
        <f>+P157</f>
        <v/>
      </c>
      <c r="Q176" s="64">
        <f>+Q157</f>
        <v/>
      </c>
      <c r="R176" s="64">
        <f>+R157</f>
        <v/>
      </c>
      <c r="S176" s="64">
        <f>+S157</f>
        <v/>
      </c>
      <c r="T176" s="64">
        <f>+T157</f>
        <v/>
      </c>
      <c r="U176" s="64">
        <f>+U157</f>
        <v/>
      </c>
      <c r="V176" s="64">
        <f>+V157</f>
        <v/>
      </c>
      <c r="W176" s="64">
        <f>+W157</f>
        <v/>
      </c>
      <c r="X176" s="64">
        <f>+X157</f>
        <v/>
      </c>
      <c r="Y176" s="64">
        <f>+Y157</f>
        <v/>
      </c>
      <c r="Z176" s="64">
        <f>+Z157</f>
        <v/>
      </c>
      <c r="AA176" s="64">
        <f>+AA157</f>
        <v/>
      </c>
      <c r="AB176" s="64">
        <f>+AB157</f>
        <v/>
      </c>
      <c r="AC176" s="64">
        <f>+AC157</f>
        <v/>
      </c>
    </row>
    <row r="177">
      <c r="B177" t="inlineStr">
        <is>
          <t>Depreciation of PP&amp;E</t>
        </is>
      </c>
      <c r="D177" s="64" t="n"/>
      <c r="E177" s="64">
        <f>+-E165</f>
        <v/>
      </c>
      <c r="F177" s="64">
        <f>+-F165</f>
        <v/>
      </c>
      <c r="G177" s="64">
        <f>+-G165</f>
        <v/>
      </c>
      <c r="H177" s="64">
        <f>+-H165</f>
        <v/>
      </c>
      <c r="I177" s="64">
        <f>+-I165</f>
        <v/>
      </c>
      <c r="J177" s="64">
        <f>+-J165</f>
        <v/>
      </c>
      <c r="K177" s="64">
        <f>+-K165</f>
        <v/>
      </c>
      <c r="L177" s="64">
        <f>+-L165</f>
        <v/>
      </c>
      <c r="M177" s="64">
        <f>+-M165</f>
        <v/>
      </c>
      <c r="N177" s="64">
        <f>+-N165</f>
        <v/>
      </c>
      <c r="O177" s="64">
        <f>+-O165</f>
        <v/>
      </c>
      <c r="P177" s="64">
        <f>+-P165</f>
        <v/>
      </c>
      <c r="Q177" s="64">
        <f>+-Q165</f>
        <v/>
      </c>
      <c r="R177" s="64">
        <f>+-R165</f>
        <v/>
      </c>
      <c r="S177" s="64">
        <f>+-S165</f>
        <v/>
      </c>
      <c r="T177" s="64">
        <f>+-T165</f>
        <v/>
      </c>
      <c r="U177" s="64">
        <f>+-U165</f>
        <v/>
      </c>
      <c r="V177" s="64">
        <f>+-V165</f>
        <v/>
      </c>
      <c r="W177" s="64">
        <f>+-W165</f>
        <v/>
      </c>
      <c r="X177" s="64">
        <f>+-X165</f>
        <v/>
      </c>
      <c r="Y177" s="64">
        <f>+-Y165</f>
        <v/>
      </c>
      <c r="Z177" s="64">
        <f>+-Z165</f>
        <v/>
      </c>
      <c r="AA177" s="64">
        <f>+-AA165</f>
        <v/>
      </c>
      <c r="AB177" s="64">
        <f>+-AB165</f>
        <v/>
      </c>
      <c r="AC177" s="64">
        <f>+-AC165</f>
        <v/>
      </c>
    </row>
    <row r="178" ht="13.5" customHeight="1">
      <c r="B178" t="inlineStr">
        <is>
          <t>Other</t>
        </is>
      </c>
      <c r="D178" s="65" t="n"/>
      <c r="E178" s="65">
        <f>+E179-SUM(E174:E177)</f>
        <v/>
      </c>
      <c r="F178" s="65">
        <f>+F179-SUM(F174:F177)</f>
        <v/>
      </c>
      <c r="G178" s="65">
        <f>+G179-SUM(G174:G177)</f>
        <v/>
      </c>
      <c r="H178" s="65">
        <f>+H179-SUM(H174:H177)</f>
        <v/>
      </c>
      <c r="I178" s="65">
        <f>+I179-SUM(I174:I177)</f>
        <v/>
      </c>
      <c r="J178" s="65">
        <f>+J179-SUM(J174:J177)</f>
        <v/>
      </c>
      <c r="K178" s="65">
        <f>+K179-SUM(K174:K177)</f>
        <v/>
      </c>
      <c r="L178" s="65">
        <f>+L179-SUM(L174:L177)</f>
        <v/>
      </c>
      <c r="M178" s="65">
        <f>+M179-SUM(M174:M177)</f>
        <v/>
      </c>
      <c r="N178" s="65">
        <f>+N179-SUM(N174:N177)</f>
        <v/>
      </c>
      <c r="O178" s="65">
        <f>+O179-SUM(O174:O177)</f>
        <v/>
      </c>
      <c r="P178" s="65">
        <f>+P179-SUM(P174:P177)</f>
        <v/>
      </c>
      <c r="Q178" s="65">
        <f>+Q179-SUM(Q174:Q177)</f>
        <v/>
      </c>
      <c r="R178" s="65">
        <f>+R179-SUM(R174:R177)</f>
        <v/>
      </c>
      <c r="S178" s="65">
        <f>+S179-SUM(S174:S177)</f>
        <v/>
      </c>
      <c r="T178" s="65">
        <f>+T179-SUM(T174:T177)</f>
        <v/>
      </c>
      <c r="U178" s="65">
        <f>+U179-SUM(U174:U177)</f>
        <v/>
      </c>
      <c r="V178" s="65">
        <f>+V179-SUM(V174:V177)</f>
        <v/>
      </c>
      <c r="W178" s="65">
        <f>+W179-SUM(W174:W177)</f>
        <v/>
      </c>
      <c r="X178" s="65">
        <f>+X179-SUM(X174:X177)</f>
        <v/>
      </c>
      <c r="Y178" s="65">
        <f>+Y179-SUM(Y174:Y177)</f>
        <v/>
      </c>
      <c r="Z178" s="65">
        <f>+Z179-SUM(Z174:Z177)</f>
        <v/>
      </c>
      <c r="AA178" s="65">
        <f>+AA179-SUM(AA174:AA177)</f>
        <v/>
      </c>
      <c r="AB178" s="65">
        <f>+AB179-SUM(AB174:AB177)</f>
        <v/>
      </c>
      <c r="AC178" s="65">
        <f>+AC179-SUM(AC174:AC177)</f>
        <v/>
      </c>
    </row>
    <row r="179" customFormat="1" s="44">
      <c r="B179" s="110" t="inlineStr">
        <is>
          <t>Net PP&amp;E, EOP</t>
        </is>
      </c>
      <c r="D179" s="111" t="n"/>
      <c r="E179" s="111">
        <f>+E172</f>
        <v/>
      </c>
      <c r="F179" s="111">
        <f>+F172</f>
        <v/>
      </c>
      <c r="G179" s="111">
        <f>+G172</f>
        <v/>
      </c>
      <c r="H179" s="111">
        <f>+H172</f>
        <v/>
      </c>
      <c r="I179" s="111">
        <f>+I172</f>
        <v/>
      </c>
      <c r="J179" s="111">
        <f>+J172</f>
        <v/>
      </c>
      <c r="K179" s="111">
        <f>+K172</f>
        <v/>
      </c>
      <c r="L179" s="111">
        <f>+L172</f>
        <v/>
      </c>
      <c r="M179" s="111">
        <f>+M172</f>
        <v/>
      </c>
      <c r="N179" s="111">
        <f>+N172</f>
        <v/>
      </c>
      <c r="O179" s="111">
        <f>+O172</f>
        <v/>
      </c>
      <c r="P179" s="111">
        <f>+P172</f>
        <v/>
      </c>
      <c r="Q179" s="111">
        <f>+Q172</f>
        <v/>
      </c>
      <c r="R179" s="111">
        <f>+R172</f>
        <v/>
      </c>
      <c r="S179" s="111">
        <f>+S172</f>
        <v/>
      </c>
      <c r="T179" s="111">
        <f>+T172</f>
        <v/>
      </c>
      <c r="U179" s="111">
        <f>+U172</f>
        <v/>
      </c>
      <c r="V179" s="111">
        <f>+V172</f>
        <v/>
      </c>
      <c r="W179" s="111">
        <f>+W172</f>
        <v/>
      </c>
      <c r="X179" s="111">
        <f>+X172</f>
        <v/>
      </c>
      <c r="Y179" s="111">
        <f>+Y172</f>
        <v/>
      </c>
      <c r="Z179" s="111">
        <f>+Z172</f>
        <v/>
      </c>
      <c r="AA179" s="111">
        <f>+AA172</f>
        <v/>
      </c>
      <c r="AB179" s="111">
        <f>+AB172</f>
        <v/>
      </c>
      <c r="AC179" s="111">
        <f>+AC172</f>
        <v/>
      </c>
    </row>
    <row r="180" customFormat="1" s="44">
      <c r="B180" s="110" t="n"/>
      <c r="D180" s="111" t="n"/>
      <c r="E180" s="111" t="n"/>
      <c r="F180" s="111" t="n"/>
      <c r="G180" s="111" t="n"/>
      <c r="H180" s="111" t="n"/>
      <c r="I180" s="111" t="n"/>
      <c r="J180" s="111" t="n"/>
      <c r="K180" s="111" t="n"/>
      <c r="L180" s="111" t="n"/>
      <c r="M180" s="111" t="n"/>
      <c r="N180" s="111" t="n"/>
      <c r="O180" s="111" t="n"/>
      <c r="P180" s="111" t="n"/>
      <c r="Q180" s="111" t="n"/>
    </row>
    <row r="181" customFormat="1" s="44">
      <c r="B181" s="54" t="inlineStr">
        <is>
          <t>Reported Useful Life (Years)</t>
        </is>
      </c>
      <c r="D181" s="111" t="n"/>
      <c r="E181" s="111" t="n"/>
      <c r="F181" s="111" t="n"/>
      <c r="G181" s="111" t="n"/>
      <c r="H181" s="111" t="n"/>
      <c r="I181" s="111" t="n"/>
      <c r="J181" s="111" t="n"/>
      <c r="K181" s="111" t="n"/>
      <c r="L181" s="111" t="n"/>
      <c r="M181" s="111" t="n"/>
      <c r="N181" s="111" t="n"/>
      <c r="O181" s="111" t="n"/>
      <c r="P181" s="111" t="n"/>
      <c r="Q181" s="111" t="n"/>
    </row>
    <row r="182" customFormat="1" s="44">
      <c r="B182" t="inlineStr">
        <is>
          <t>Land</t>
        </is>
      </c>
      <c r="D182" s="83" t="n">
        <v>0</v>
      </c>
      <c r="E182" s="83" t="n">
        <v>0</v>
      </c>
      <c r="F182" s="83" t="n">
        <v>0</v>
      </c>
      <c r="G182" s="83" t="n">
        <v>0</v>
      </c>
      <c r="H182" s="83" t="n">
        <v>0</v>
      </c>
      <c r="I182" s="83" t="n">
        <v>0</v>
      </c>
      <c r="J182" s="83" t="n">
        <v>0</v>
      </c>
      <c r="K182" s="83" t="n">
        <v>0</v>
      </c>
      <c r="L182" s="83" t="n">
        <v>0</v>
      </c>
      <c r="M182" s="83" t="n">
        <v>0</v>
      </c>
      <c r="N182" s="83" t="n">
        <v>0</v>
      </c>
      <c r="O182" s="83" t="n">
        <v>0</v>
      </c>
      <c r="P182" s="83" t="n">
        <v>0</v>
      </c>
      <c r="Q182" s="83" t="n">
        <v>0</v>
      </c>
    </row>
    <row r="183" customFormat="1" s="44">
      <c r="B183" t="inlineStr">
        <is>
          <t>Servers and Network Assets</t>
        </is>
      </c>
      <c r="D183" s="207" t="inlineStr">
        <is>
          <t>3-4</t>
        </is>
      </c>
      <c r="E183" s="207" t="inlineStr">
        <is>
          <t>3-4</t>
        </is>
      </c>
      <c r="F183" s="207" t="inlineStr">
        <is>
          <t>3-4</t>
        </is>
      </c>
      <c r="G183" s="207" t="inlineStr">
        <is>
          <t>3-5</t>
        </is>
      </c>
      <c r="H183" s="207" t="inlineStr">
        <is>
          <t>3-5</t>
        </is>
      </c>
      <c r="I183" s="207" t="inlineStr">
        <is>
          <t>3-5</t>
        </is>
      </c>
      <c r="J183" s="207" t="inlineStr">
        <is>
          <t>3-25</t>
        </is>
      </c>
      <c r="K183" s="207" t="inlineStr">
        <is>
          <t>3-20</t>
        </is>
      </c>
      <c r="L183" s="207" t="inlineStr">
        <is>
          <t>3-25</t>
        </is>
      </c>
      <c r="M183" s="207" t="inlineStr">
        <is>
          <t>3-20</t>
        </is>
      </c>
      <c r="N183" s="207" t="inlineStr">
        <is>
          <t>3-20</t>
        </is>
      </c>
      <c r="O183" s="207" t="n">
        <v>4</v>
      </c>
      <c r="P183" s="207" t="inlineStr">
        <is>
          <t>4-5</t>
        </is>
      </c>
      <c r="Q183" s="207" t="inlineStr">
        <is>
          <t>4-5</t>
        </is>
      </c>
    </row>
    <row r="184" customFormat="1" s="44">
      <c r="B184" t="inlineStr">
        <is>
          <t>Buildings</t>
        </is>
      </c>
      <c r="D184" s="207" t="inlineStr">
        <is>
          <t>15-20</t>
        </is>
      </c>
      <c r="E184" s="207" t="inlineStr">
        <is>
          <t>15-20</t>
        </is>
      </c>
      <c r="F184" s="207" t="inlineStr">
        <is>
          <t>15-20</t>
        </is>
      </c>
      <c r="G184" s="207" t="inlineStr">
        <is>
          <t>15-20</t>
        </is>
      </c>
      <c r="H184" s="207" t="inlineStr">
        <is>
          <t>4-20</t>
        </is>
      </c>
      <c r="I184" s="207" t="inlineStr">
        <is>
          <t>3-30</t>
        </is>
      </c>
      <c r="J184" s="207" t="inlineStr">
        <is>
          <t>3-30</t>
        </is>
      </c>
      <c r="K184" s="207" t="inlineStr">
        <is>
          <t>3-30</t>
        </is>
      </c>
      <c r="L184" s="207" t="inlineStr">
        <is>
          <t>3-30</t>
        </is>
      </c>
      <c r="M184" s="207" t="inlineStr">
        <is>
          <t>3-30</t>
        </is>
      </c>
      <c r="N184" s="207" t="inlineStr">
        <is>
          <t>3-30</t>
        </is>
      </c>
      <c r="O184" s="207" t="inlineStr">
        <is>
          <t>25-30</t>
        </is>
      </c>
      <c r="P184" s="207" t="inlineStr">
        <is>
          <t>25-30</t>
        </is>
      </c>
      <c r="Q184" s="207" t="inlineStr">
        <is>
          <t>25-30</t>
        </is>
      </c>
    </row>
    <row r="185" customFormat="1" s="44">
      <c r="B185" t="inlineStr">
        <is>
          <t>Equipment and Other</t>
        </is>
      </c>
      <c r="D185" s="207" t="inlineStr">
        <is>
          <t>2-5</t>
        </is>
      </c>
      <c r="E185" s="207" t="inlineStr">
        <is>
          <t>2-5</t>
        </is>
      </c>
      <c r="F185" s="207" t="inlineStr">
        <is>
          <t>2-5</t>
        </is>
      </c>
      <c r="G185" s="207" t="inlineStr">
        <is>
          <t>3-5</t>
        </is>
      </c>
      <c r="H185" s="207" t="inlineStr">
        <is>
          <t>3-5</t>
        </is>
      </c>
      <c r="I185" s="207" t="inlineStr">
        <is>
          <t>3-5</t>
        </is>
      </c>
      <c r="J185" s="207" t="inlineStr">
        <is>
          <t>3-5</t>
        </is>
      </c>
      <c r="K185" s="207" t="inlineStr">
        <is>
          <t>2-5</t>
        </is>
      </c>
      <c r="L185" s="207" t="inlineStr">
        <is>
          <t>2-5</t>
        </is>
      </c>
      <c r="M185" s="207" t="inlineStr">
        <is>
          <t>2-5</t>
        </is>
      </c>
      <c r="N185" s="207" t="inlineStr">
        <is>
          <t>2-5</t>
        </is>
      </c>
      <c r="O185" s="207" t="inlineStr">
        <is>
          <t>1-25</t>
        </is>
      </c>
      <c r="P185" s="207" t="inlineStr">
        <is>
          <t>1-25</t>
        </is>
      </c>
      <c r="Q185" s="207" t="inlineStr">
        <is>
          <t>1-25</t>
        </is>
      </c>
    </row>
    <row r="186" customFormat="1" s="44">
      <c r="B186" t="inlineStr">
        <is>
          <t>Finance Lease Right-of-Use Assets</t>
        </is>
      </c>
      <c r="D186" s="207" t="inlineStr">
        <is>
          <t>n/a</t>
        </is>
      </c>
      <c r="E186" s="207" t="inlineStr">
        <is>
          <t>n/a</t>
        </is>
      </c>
      <c r="F186" s="207" t="inlineStr">
        <is>
          <t>n/a</t>
        </is>
      </c>
      <c r="G186" s="207" t="inlineStr">
        <is>
          <t>n/a</t>
        </is>
      </c>
      <c r="H186" s="207" t="inlineStr">
        <is>
          <t>n/a</t>
        </is>
      </c>
      <c r="I186" s="207" t="inlineStr">
        <is>
          <t>n/a</t>
        </is>
      </c>
      <c r="J186" s="207" t="inlineStr">
        <is>
          <t>n/a</t>
        </is>
      </c>
      <c r="K186" s="207" t="inlineStr">
        <is>
          <t>n/a</t>
        </is>
      </c>
      <c r="L186" s="207" t="inlineStr">
        <is>
          <t>n/a</t>
        </is>
      </c>
      <c r="M186" s="207" t="inlineStr">
        <is>
          <t>3-20</t>
        </is>
      </c>
      <c r="N186" s="207" t="inlineStr">
        <is>
          <t>3-20</t>
        </is>
      </c>
      <c r="O186" s="207" t="inlineStr">
        <is>
          <t>3-20</t>
        </is>
      </c>
      <c r="P186" s="207" t="inlineStr">
        <is>
          <t>3-20</t>
        </is>
      </c>
      <c r="Q186" s="207" t="inlineStr">
        <is>
          <t>3-20</t>
        </is>
      </c>
    </row>
    <row r="188">
      <c r="B188" s="60" t="inlineStr">
        <is>
          <t>Memo: Change in Useful Life of Servers and Network Assets</t>
        </is>
      </c>
      <c r="O188" s="209" t="inlineStr">
        <is>
          <t>3 to 4</t>
        </is>
      </c>
      <c r="P188" s="208" t="inlineStr">
        <is>
          <t>4 to 4.5 in 2Q22</t>
        </is>
      </c>
    </row>
    <row r="189">
      <c r="P189" s="208" t="inlineStr">
        <is>
          <t>4.5 to 5 in 4Q22</t>
        </is>
      </c>
    </row>
    <row r="190">
      <c r="B190" s="54" t="inlineStr">
        <is>
          <t>Implied Useful Life (Years)</t>
        </is>
      </c>
    </row>
    <row r="191">
      <c r="B191" t="inlineStr">
        <is>
          <t>Gross PP&amp;E / D&amp;A</t>
        </is>
      </c>
      <c r="G191" s="348">
        <f>+G152/G165</f>
        <v/>
      </c>
      <c r="H191" s="348">
        <f>+H152/H165</f>
        <v/>
      </c>
      <c r="I191" s="348">
        <f>+I152/I165</f>
        <v/>
      </c>
      <c r="J191" s="348">
        <f>+J152/J165</f>
        <v/>
      </c>
      <c r="K191" s="348">
        <f>+K152/K165</f>
        <v/>
      </c>
      <c r="L191" s="348">
        <f>+L152/L165</f>
        <v/>
      </c>
      <c r="M191" s="348">
        <f>+M152/M165</f>
        <v/>
      </c>
      <c r="N191" s="348">
        <f>+N152/N165</f>
        <v/>
      </c>
      <c r="O191" s="348">
        <f>+O152/O165</f>
        <v/>
      </c>
      <c r="P191" s="348">
        <f>+P152/P165</f>
        <v/>
      </c>
      <c r="Q191" s="348">
        <f>+Q152/Q165</f>
        <v/>
      </c>
      <c r="R191" s="348">
        <f>+R152/R165</f>
        <v/>
      </c>
      <c r="S191" s="348">
        <f>+S152/S165</f>
        <v/>
      </c>
      <c r="T191" s="348">
        <f>+T152/T165</f>
        <v/>
      </c>
      <c r="U191" s="348">
        <f>+U152/U165</f>
        <v/>
      </c>
      <c r="V191" s="348">
        <f>+V152/V165</f>
        <v/>
      </c>
      <c r="W191" s="348">
        <f>+W152/W165</f>
        <v/>
      </c>
      <c r="X191" s="348">
        <f>+X152/X165</f>
        <v/>
      </c>
      <c r="Y191" s="348">
        <f>+Y152/Y165</f>
        <v/>
      </c>
      <c r="Z191" s="348">
        <f>+Z152/Z165</f>
        <v/>
      </c>
      <c r="AA191" s="348">
        <f>+AA152/AA165</f>
        <v/>
      </c>
      <c r="AB191" s="348">
        <f>+AB152/AB165</f>
        <v/>
      </c>
      <c r="AC191" s="348">
        <f>+AC152/AC165</f>
        <v/>
      </c>
    </row>
    <row r="192">
      <c r="B192" t="inlineStr">
        <is>
          <t>Depreciable Assets / D&amp;A</t>
        </is>
      </c>
      <c r="G192" s="348">
        <f>+G153/G165</f>
        <v/>
      </c>
      <c r="H192" s="348">
        <f>+H153/H165</f>
        <v/>
      </c>
      <c r="I192" s="348">
        <f>+I153/I165</f>
        <v/>
      </c>
      <c r="J192" s="348">
        <f>+J153/J165</f>
        <v/>
      </c>
      <c r="K192" s="348">
        <f>+K153/K165</f>
        <v/>
      </c>
      <c r="L192" s="348">
        <f>+L153/L165</f>
        <v/>
      </c>
      <c r="M192" s="348">
        <f>+M153/M165</f>
        <v/>
      </c>
      <c r="N192" s="348">
        <f>+N153/N165</f>
        <v/>
      </c>
      <c r="O192" s="348">
        <f>+O153/O165</f>
        <v/>
      </c>
      <c r="P192" s="348">
        <f>+P153/P165</f>
        <v/>
      </c>
      <c r="Q192" s="348">
        <f>+Q153/Q165</f>
        <v/>
      </c>
      <c r="R192" s="348">
        <f>+R153/R165</f>
        <v/>
      </c>
      <c r="S192" s="348">
        <f>+S153/S165</f>
        <v/>
      </c>
      <c r="T192" s="348">
        <f>+T153/T165</f>
        <v/>
      </c>
      <c r="U192" s="348">
        <f>+U153/U165</f>
        <v/>
      </c>
      <c r="V192" s="348">
        <f>+V153/V165</f>
        <v/>
      </c>
      <c r="W192" s="348">
        <f>+W153/W165</f>
        <v/>
      </c>
      <c r="X192" s="348">
        <f>+X153/X165</f>
        <v/>
      </c>
      <c r="Y192" s="348">
        <f>+Y153/Y165</f>
        <v/>
      </c>
      <c r="Z192" s="348">
        <f>+Z153/Z165</f>
        <v/>
      </c>
      <c r="AA192" s="348">
        <f>+AA153/AA165</f>
        <v/>
      </c>
      <c r="AB192" s="348">
        <f>+AB153/AB165</f>
        <v/>
      </c>
      <c r="AC192" s="348">
        <f>+AC153/AC165</f>
        <v/>
      </c>
    </row>
    <row r="193">
      <c r="B193" t="inlineStr">
        <is>
          <t>Net PP&amp;E / D&amp;A</t>
        </is>
      </c>
      <c r="G193" s="348">
        <f>+G172/G165</f>
        <v/>
      </c>
      <c r="H193" s="348">
        <f>+H172/H165</f>
        <v/>
      </c>
      <c r="I193" s="348">
        <f>+I172/I165</f>
        <v/>
      </c>
      <c r="J193" s="348">
        <f>+J172/J165</f>
        <v/>
      </c>
      <c r="K193" s="348">
        <f>+K172/K165</f>
        <v/>
      </c>
      <c r="L193" s="348">
        <f>+L172/L165</f>
        <v/>
      </c>
      <c r="M193" s="348">
        <f>+M172/M165</f>
        <v/>
      </c>
      <c r="N193" s="348">
        <f>+N172/N165</f>
        <v/>
      </c>
      <c r="O193" s="348">
        <f>+O172/O165</f>
        <v/>
      </c>
      <c r="P193" s="348">
        <f>+P172/P165</f>
        <v/>
      </c>
      <c r="Q193" s="348">
        <f>+Q172/Q165</f>
        <v/>
      </c>
      <c r="R193" s="348">
        <f>+R172/R165</f>
        <v/>
      </c>
      <c r="S193" s="348">
        <f>+S172/S165</f>
        <v/>
      </c>
      <c r="T193" s="348">
        <f>+T172/T165</f>
        <v/>
      </c>
      <c r="U193" s="348">
        <f>+U172/U165</f>
        <v/>
      </c>
      <c r="V193" s="348">
        <f>+V172/V165</f>
        <v/>
      </c>
      <c r="W193" s="348">
        <f>+W172/W165</f>
        <v/>
      </c>
      <c r="X193" s="348">
        <f>+X172/X165</f>
        <v/>
      </c>
      <c r="Y193" s="348">
        <f>+Y172/Y165</f>
        <v/>
      </c>
      <c r="Z193" s="348">
        <f>+Z172/Z165</f>
        <v/>
      </c>
      <c r="AA193" s="348">
        <f>+AA172/AA165</f>
        <v/>
      </c>
      <c r="AB193" s="348">
        <f>+AB172/AB165</f>
        <v/>
      </c>
      <c r="AC193" s="348">
        <f>+AC172/AC165</f>
        <v/>
      </c>
    </row>
  </sheetData>
  <pageMargins left="0.3" right="0.3" top="0.3" bottom="0.3" header="0.3" footer="0.3"/>
  <pageSetup orientation="portrait" scale="53" fitToHeight="0"/>
</worksheet>
</file>

<file path=xl/worksheets/sheet12.xml><?xml version="1.0" encoding="utf-8"?>
<worksheet xmlns="http://schemas.openxmlformats.org/spreadsheetml/2006/main">
  <sheetPr>
    <outlinePr summaryBelow="1" summaryRight="1"/>
    <pageSetUpPr fitToPage="1"/>
  </sheetPr>
  <dimension ref="A1:AH261"/>
  <sheetViews>
    <sheetView view="pageBreakPreview" topLeftCell="A235" zoomScale="115" zoomScaleNormal="85" zoomScaleSheetLayoutView="115" workbookViewId="0">
      <selection activeCell="B262" sqref="A262:XFD268"/>
    </sheetView>
  </sheetViews>
  <sheetFormatPr baseColWidth="8" defaultRowHeight="11.25" outlineLevelRow="1"/>
  <cols>
    <col width="2.6640625" customWidth="1" style="253" min="1" max="1"/>
    <col width="32.83203125" customWidth="1" min="2" max="2"/>
    <col width="2.6640625" customWidth="1" min="3" max="3"/>
    <col width="10.33203125" customWidth="1" min="4" max="20"/>
    <col hidden="1" outlineLevel="1" width="9.1640625" customWidth="1" min="21" max="21"/>
    <col collapsed="1" width="10.33203125" customWidth="1" min="22" max="22"/>
    <col width="10.33203125" customWidth="1" min="23" max="33"/>
  </cols>
  <sheetData>
    <row r="1">
      <c r="Q1" t="inlineStr">
        <is>
          <t>2Q24</t>
        </is>
      </c>
      <c r="R1" t="inlineStr">
        <is>
          <t>3Q24</t>
        </is>
      </c>
      <c r="S1" t="inlineStr">
        <is>
          <t>4Q24</t>
        </is>
      </c>
      <c r="AC1" t="inlineStr">
        <is>
          <t>FY25</t>
        </is>
      </c>
      <c r="AD1" t="inlineStr">
        <is>
          <t>FY26</t>
        </is>
      </c>
    </row>
    <row r="2" customFormat="1" s="44">
      <c r="A2" s="254" t="n"/>
      <c r="B2" s="44" t="inlineStr">
        <is>
          <t>META</t>
        </is>
      </c>
      <c r="AC2" s="174" t="n"/>
      <c r="AD2" s="174">
        <f>+TODAY()</f>
        <v/>
      </c>
      <c r="AE2" s="174" t="n"/>
      <c r="AF2" s="174" t="n"/>
    </row>
    <row r="3" customFormat="1" s="46">
      <c r="A3" s="255" t="n"/>
      <c r="B3" s="46" t="inlineStr">
        <is>
          <t>PP&amp;E, Capex, D&amp;A</t>
        </is>
      </c>
    </row>
    <row r="4">
      <c r="B4" s="76" t="inlineStr">
        <is>
          <t>($ in mm)</t>
        </is>
      </c>
    </row>
    <row r="5">
      <c r="B5" s="76" t="n"/>
      <c r="D5" s="162" t="inlineStr">
        <is>
          <t>Quarterly,</t>
        </is>
      </c>
      <c r="E5" s="163" t="n"/>
      <c r="F5" s="163" t="n"/>
      <c r="G5" s="163" t="n"/>
      <c r="H5" s="163" t="n"/>
      <c r="I5" s="163" t="n"/>
      <c r="J5" s="163" t="n"/>
      <c r="K5" s="163" t="n"/>
      <c r="L5" s="163" t="n"/>
      <c r="M5" s="163" t="n"/>
      <c r="N5" s="163" t="n"/>
      <c r="O5" s="163" t="n"/>
      <c r="P5" s="163" t="n"/>
      <c r="Q5" s="163" t="n"/>
      <c r="R5" s="163" t="n"/>
      <c r="S5" s="163" t="n"/>
      <c r="V5" s="162" t="inlineStr">
        <is>
          <t>FYE December 31,</t>
        </is>
      </c>
      <c r="W5" s="163" t="n"/>
      <c r="X5" s="163" t="n"/>
      <c r="Y5" s="163" t="n"/>
      <c r="Z5" s="163" t="n"/>
      <c r="AA5" s="163" t="n"/>
      <c r="AB5" s="163" t="n"/>
      <c r="AC5" s="163" t="n"/>
      <c r="AD5" s="163" t="n"/>
    </row>
    <row r="6" ht="11.25" customHeight="1">
      <c r="D6" s="51" t="inlineStr">
        <is>
          <t>1Q21</t>
        </is>
      </c>
      <c r="E6" s="51" t="inlineStr">
        <is>
          <t>2Q21</t>
        </is>
      </c>
      <c r="F6" s="51" t="inlineStr">
        <is>
          <t>3Q21</t>
        </is>
      </c>
      <c r="G6" s="51" t="inlineStr">
        <is>
          <t>4Q21</t>
        </is>
      </c>
      <c r="H6" s="51" t="inlineStr">
        <is>
          <t>1Q22</t>
        </is>
      </c>
      <c r="I6" s="51" t="inlineStr">
        <is>
          <t>2Q22</t>
        </is>
      </c>
      <c r="J6" s="51" t="inlineStr">
        <is>
          <t>3Q22</t>
        </is>
      </c>
      <c r="K6" s="51" t="inlineStr">
        <is>
          <t>4Q22</t>
        </is>
      </c>
      <c r="L6" s="51" t="inlineStr">
        <is>
          <t>1Q23</t>
        </is>
      </c>
      <c r="M6" s="51" t="inlineStr">
        <is>
          <t>2Q23</t>
        </is>
      </c>
      <c r="N6" s="51" t="inlineStr">
        <is>
          <t>3Q23</t>
        </is>
      </c>
      <c r="O6" s="51" t="inlineStr">
        <is>
          <t>4Q23</t>
        </is>
      </c>
      <c r="P6" s="51" t="inlineStr">
        <is>
          <t>1Q24</t>
        </is>
      </c>
      <c r="Q6" s="51" t="inlineStr">
        <is>
          <t>2Q24e</t>
        </is>
      </c>
      <c r="R6" s="51" t="inlineStr">
        <is>
          <t>3Q24e</t>
        </is>
      </c>
      <c r="S6" s="51" t="inlineStr">
        <is>
          <t>4Q24e</t>
        </is>
      </c>
      <c r="V6" s="51" t="inlineStr">
        <is>
          <t>FY18</t>
        </is>
      </c>
      <c r="W6" s="51" t="inlineStr">
        <is>
          <t>FY19</t>
        </is>
      </c>
      <c r="X6" s="51" t="inlineStr">
        <is>
          <t>FY20</t>
        </is>
      </c>
      <c r="Y6" s="51" t="inlineStr">
        <is>
          <t>FY21</t>
        </is>
      </c>
      <c r="Z6" s="51" t="inlineStr">
        <is>
          <t>FY22</t>
        </is>
      </c>
      <c r="AA6" s="51" t="inlineStr">
        <is>
          <t>FY23</t>
        </is>
      </c>
      <c r="AB6" s="51" t="inlineStr">
        <is>
          <t>FY24e</t>
        </is>
      </c>
      <c r="AC6" s="51" t="inlineStr">
        <is>
          <t>FY25e</t>
        </is>
      </c>
      <c r="AD6" s="51" t="inlineStr">
        <is>
          <t>FY26e</t>
        </is>
      </c>
      <c r="AE6" s="51" t="n"/>
      <c r="AF6" s="51" t="n"/>
    </row>
    <row r="8" hidden="1" outlineLevel="1">
      <c r="B8" s="52" t="inlineStr">
        <is>
          <t>CRC Estimates</t>
        </is>
      </c>
      <c r="C8" s="53" t="n"/>
    </row>
    <row r="9" hidden="1" outlineLevel="1"/>
    <row r="10" collapsed="1">
      <c r="B10" s="54" t="inlineStr">
        <is>
          <t>Gross PP&amp;E</t>
        </is>
      </c>
    </row>
    <row r="11">
      <c r="B11" t="inlineStr">
        <is>
          <t>Servers and Network Assets PP&amp;E</t>
        </is>
      </c>
      <c r="D11" s="81" t="n">
        <v>22580</v>
      </c>
      <c r="E11" s="81" t="n">
        <v>24085</v>
      </c>
      <c r="F11" s="81" t="n">
        <v>25050</v>
      </c>
      <c r="G11" s="81" t="n">
        <v>25584</v>
      </c>
      <c r="H11" s="81" t="n">
        <v>27094</v>
      </c>
      <c r="I11" s="81" t="n">
        <v>28996</v>
      </c>
      <c r="J11" s="81" t="n">
        <v>31438</v>
      </c>
      <c r="K11" s="81" t="n">
        <v>34330</v>
      </c>
      <c r="L11" s="81" t="n">
        <v>37282</v>
      </c>
      <c r="M11" s="81" t="n">
        <v>40824</v>
      </c>
      <c r="N11" s="81" t="n">
        <v>44662</v>
      </c>
      <c r="O11" s="81" t="n">
        <v>46838</v>
      </c>
      <c r="P11" s="81" t="n">
        <v>51882</v>
      </c>
      <c r="U11" s="81" t="n">
        <v>7998</v>
      </c>
      <c r="V11" s="81" t="n">
        <v>13017</v>
      </c>
      <c r="W11" s="81" t="n">
        <v>17004</v>
      </c>
      <c r="X11" s="81" t="n">
        <v>22003</v>
      </c>
      <c r="Y11" s="81" t="n">
        <v>25584</v>
      </c>
      <c r="Z11" s="81" t="n">
        <v>34330</v>
      </c>
      <c r="AA11" s="81" t="n">
        <v>46838</v>
      </c>
    </row>
    <row r="12" ht="13.5" customHeight="1">
      <c r="B12" t="inlineStr">
        <is>
          <t>Other PP&amp;E</t>
        </is>
      </c>
      <c r="D12" s="65">
        <f>+D13-D11</f>
        <v/>
      </c>
      <c r="E12" s="65">
        <f>+E13-E11</f>
        <v/>
      </c>
      <c r="F12" s="65">
        <f>+F13-F11</f>
        <v/>
      </c>
      <c r="G12" s="65">
        <f>+G13-G11</f>
        <v/>
      </c>
      <c r="H12" s="65">
        <f>+H13-H11</f>
        <v/>
      </c>
      <c r="I12" s="65">
        <f>+I13-I11</f>
        <v/>
      </c>
      <c r="J12" s="65">
        <f>+J13-J11</f>
        <v/>
      </c>
      <c r="K12" s="65">
        <f>+K13-K11</f>
        <v/>
      </c>
      <c r="L12" s="65">
        <f>+L13-L11</f>
        <v/>
      </c>
      <c r="M12" s="65">
        <f>+M13-M11</f>
        <v/>
      </c>
      <c r="N12" s="65">
        <f>+N13-N11</f>
        <v/>
      </c>
      <c r="O12" s="65">
        <f>+O13-O11</f>
        <v/>
      </c>
      <c r="P12" s="65">
        <f>+P13-P11</f>
        <v/>
      </c>
      <c r="U12" s="65">
        <f>+U13-U11</f>
        <v/>
      </c>
      <c r="V12" s="65">
        <f>+V13-V11</f>
        <v/>
      </c>
      <c r="W12" s="65">
        <f>+W13-W11</f>
        <v/>
      </c>
      <c r="X12" s="65">
        <f>+X13-X11</f>
        <v/>
      </c>
      <c r="Y12" s="65">
        <f>+Y13-Y11</f>
        <v/>
      </c>
      <c r="Z12" s="65">
        <f>+Z13-Z11</f>
        <v/>
      </c>
      <c r="AA12" s="65">
        <f>+AA13-AA11</f>
        <v/>
      </c>
    </row>
    <row r="13" customFormat="1" s="44">
      <c r="A13" s="254" t="n"/>
      <c r="B13" s="110" t="inlineStr">
        <is>
          <t>Gross PP&amp;E</t>
        </is>
      </c>
      <c r="D13" s="113" t="n">
        <v>64210</v>
      </c>
      <c r="E13" s="113" t="n">
        <v>68644</v>
      </c>
      <c r="F13" s="113" t="n">
        <v>72375</v>
      </c>
      <c r="G13" s="113" t="n">
        <v>77889</v>
      </c>
      <c r="H13" s="113" t="n">
        <v>83035</v>
      </c>
      <c r="I13" s="113" t="n">
        <v>90022</v>
      </c>
      <c r="J13" s="113" t="n">
        <v>97131</v>
      </c>
      <c r="K13" s="113" t="n">
        <v>104493</v>
      </c>
      <c r="L13" s="113" t="n">
        <v>111135</v>
      </c>
      <c r="M13" s="113" t="n">
        <v>116902</v>
      </c>
      <c r="N13" s="113" t="n">
        <v>122620</v>
      </c>
      <c r="O13" s="113" t="n">
        <v>129721</v>
      </c>
      <c r="P13" s="113" t="n">
        <v>134818</v>
      </c>
      <c r="Q13" s="118">
        <f>+Q27</f>
        <v/>
      </c>
      <c r="R13" s="118">
        <f>+R27</f>
        <v/>
      </c>
      <c r="S13" s="118">
        <f>+S27</f>
        <v/>
      </c>
      <c r="T13" s="113" t="n"/>
      <c r="U13" s="113" t="n">
        <v>18337</v>
      </c>
      <c r="V13" s="113" t="n">
        <v>31573</v>
      </c>
      <c r="W13" s="113" t="n">
        <v>45986</v>
      </c>
      <c r="X13" s="113" t="n">
        <v>61051</v>
      </c>
      <c r="Y13" s="113" t="n">
        <v>77889</v>
      </c>
      <c r="Z13" s="113" t="n">
        <v>104493</v>
      </c>
      <c r="AA13" s="113" t="n">
        <v>129721</v>
      </c>
      <c r="AB13" s="111">
        <f>+S13</f>
        <v/>
      </c>
      <c r="AC13" s="118">
        <f>+AC27</f>
        <v/>
      </c>
      <c r="AD13" s="118">
        <f>+AD27</f>
        <v/>
      </c>
      <c r="AE13" s="118" t="n"/>
      <c r="AF13" s="118" t="n"/>
    </row>
    <row r="14" ht="13.5" customFormat="1" customHeight="1" s="44">
      <c r="A14" s="254" t="n"/>
      <c r="B14" s="226" t="inlineStr">
        <is>
          <t>Construction in Progress, EOP</t>
        </is>
      </c>
      <c r="D14" s="82" t="n">
        <v>-12318</v>
      </c>
      <c r="E14" s="82" t="n">
        <v>-12593</v>
      </c>
      <c r="F14" s="82" t="n">
        <v>-13201</v>
      </c>
      <c r="G14" s="82" t="n">
        <v>-14687</v>
      </c>
      <c r="H14" s="82" t="n">
        <v>-17031</v>
      </c>
      <c r="I14" s="82" t="n">
        <v>-21100</v>
      </c>
      <c r="J14" s="82" t="n">
        <v>-23623</v>
      </c>
      <c r="K14" s="82" t="n">
        <v>-25052</v>
      </c>
      <c r="L14" s="82" t="n">
        <v>-25039</v>
      </c>
      <c r="M14" s="82" t="n">
        <v>-24843</v>
      </c>
      <c r="N14" s="82" t="n">
        <v>-22945</v>
      </c>
      <c r="O14" s="82" t="n">
        <v>-24269</v>
      </c>
      <c r="P14" s="82" t="n">
        <v>-22975</v>
      </c>
      <c r="Q14" s="72">
        <f>-Q16*Q13</f>
        <v/>
      </c>
      <c r="R14" s="72">
        <f>-R16*R13</f>
        <v/>
      </c>
      <c r="S14" s="72">
        <f>-S16*S13</f>
        <v/>
      </c>
      <c r="T14" s="82" t="n"/>
      <c r="U14" s="82" t="n">
        <v>-2992</v>
      </c>
      <c r="V14" s="82" t="n">
        <v>-7228</v>
      </c>
      <c r="W14" s="82" t="n">
        <v>-10099</v>
      </c>
      <c r="X14" s="82" t="n">
        <v>-11288</v>
      </c>
      <c r="Y14" s="82" t="n">
        <v>-14687</v>
      </c>
      <c r="Z14" s="82" t="n">
        <v>-25052</v>
      </c>
      <c r="AA14" s="82" t="n">
        <v>-24269</v>
      </c>
      <c r="AB14" s="72">
        <f>+S14</f>
        <v/>
      </c>
      <c r="AC14" s="72">
        <f>-AC16*AC13</f>
        <v/>
      </c>
      <c r="AD14" s="72">
        <f>-AD16*AD13</f>
        <v/>
      </c>
      <c r="AE14" s="72" t="n"/>
      <c r="AF14" s="72" t="n"/>
    </row>
    <row r="15" customFormat="1" s="44">
      <c r="A15" s="254" t="n"/>
      <c r="B15" s="110" t="inlineStr">
        <is>
          <t>Depreciable Assets</t>
        </is>
      </c>
      <c r="D15" s="118">
        <f>+SUM(D13:D14)</f>
        <v/>
      </c>
      <c r="E15" s="118">
        <f>+SUM(E13:E14)</f>
        <v/>
      </c>
      <c r="F15" s="118">
        <f>+SUM(F13:F14)</f>
        <v/>
      </c>
      <c r="G15" s="118">
        <f>+SUM(G13:G14)</f>
        <v/>
      </c>
      <c r="H15" s="118">
        <f>+SUM(H13:H14)</f>
        <v/>
      </c>
      <c r="I15" s="118">
        <f>+SUM(I13:I14)</f>
        <v/>
      </c>
      <c r="J15" s="118">
        <f>+SUM(J13:J14)</f>
        <v/>
      </c>
      <c r="K15" s="118">
        <f>+SUM(K13:K14)</f>
        <v/>
      </c>
      <c r="L15" s="118">
        <f>+SUM(L13:L14)</f>
        <v/>
      </c>
      <c r="M15" s="118">
        <f>+SUM(M13:M14)</f>
        <v/>
      </c>
      <c r="N15" s="118">
        <f>+SUM(N13:N14)</f>
        <v/>
      </c>
      <c r="O15" s="118">
        <f>+SUM(O13:O14)</f>
        <v/>
      </c>
      <c r="P15" s="118">
        <f>+SUM(P13:P14)</f>
        <v/>
      </c>
      <c r="Q15" s="118">
        <f>+SUM(Q13:Q14)</f>
        <v/>
      </c>
      <c r="R15" s="118">
        <f>+SUM(R13:R14)</f>
        <v/>
      </c>
      <c r="S15" s="118">
        <f>+SUM(S13:S14)</f>
        <v/>
      </c>
      <c r="T15" s="113" t="n"/>
      <c r="U15" s="118">
        <f>+SUM(U13:U14)</f>
        <v/>
      </c>
      <c r="V15" s="118">
        <f>+SUM(V13:V14)</f>
        <v/>
      </c>
      <c r="W15" s="118">
        <f>+SUM(W13:W14)</f>
        <v/>
      </c>
      <c r="X15" s="118">
        <f>+SUM(X13:X14)</f>
        <v/>
      </c>
      <c r="Y15" s="118">
        <f>+SUM(Y13:Y14)</f>
        <v/>
      </c>
      <c r="Z15" s="118">
        <f>+SUM(Z13:Z14)</f>
        <v/>
      </c>
      <c r="AA15" s="118">
        <f>+SUM(AA13:AA14)</f>
        <v/>
      </c>
      <c r="AB15" s="118">
        <f>+S15</f>
        <v/>
      </c>
      <c r="AC15" s="118">
        <f>+SUM(AC13:AC14)</f>
        <v/>
      </c>
      <c r="AD15" s="118">
        <f>+SUM(AD13:AD14)</f>
        <v/>
      </c>
      <c r="AE15" s="118" t="n"/>
      <c r="AF15" s="118" t="n"/>
    </row>
    <row r="16" customFormat="1" s="44">
      <c r="A16" s="254" t="n"/>
      <c r="B16" s="101" t="inlineStr">
        <is>
          <t>CIP Assets as % of Gross PP&amp;E</t>
        </is>
      </c>
      <c r="D16" s="312">
        <f>+-D14/D13</f>
        <v/>
      </c>
      <c r="E16" s="312">
        <f>+-E14/E13</f>
        <v/>
      </c>
      <c r="F16" s="312">
        <f>+-F14/F13</f>
        <v/>
      </c>
      <c r="G16" s="312">
        <f>+-G14/G13</f>
        <v/>
      </c>
      <c r="H16" s="312">
        <f>+-H14/H13</f>
        <v/>
      </c>
      <c r="I16" s="312">
        <f>+-I14/I13</f>
        <v/>
      </c>
      <c r="J16" s="312">
        <f>+-J14/J13</f>
        <v/>
      </c>
      <c r="K16" s="312">
        <f>+-K14/K13</f>
        <v/>
      </c>
      <c r="L16" s="312">
        <f>+-L14/L13</f>
        <v/>
      </c>
      <c r="M16" s="312">
        <f>+-M14/M13</f>
        <v/>
      </c>
      <c r="N16" s="312">
        <f>+-N14/N13</f>
        <v/>
      </c>
      <c r="O16" s="312">
        <f>+-O14/O13</f>
        <v/>
      </c>
      <c r="P16" s="312">
        <f>+-P14/P13</f>
        <v/>
      </c>
      <c r="Q16" s="305" t="n">
        <v>0.18</v>
      </c>
      <c r="R16" s="305" t="n">
        <v>0.19</v>
      </c>
      <c r="S16" s="305" t="n">
        <v>0.2</v>
      </c>
      <c r="T16" s="113" t="n"/>
      <c r="U16" s="118" t="n"/>
      <c r="V16" s="312">
        <f>+-V14/V13</f>
        <v/>
      </c>
      <c r="W16" s="312">
        <f>+-W14/W13</f>
        <v/>
      </c>
      <c r="X16" s="312">
        <f>+-X14/X13</f>
        <v/>
      </c>
      <c r="Y16" s="312">
        <f>+-Y14/Y13</f>
        <v/>
      </c>
      <c r="Z16" s="312">
        <f>+-Z14/Z13</f>
        <v/>
      </c>
      <c r="AA16" s="312">
        <f>+-AA14/AA13</f>
        <v/>
      </c>
      <c r="AB16" s="312">
        <f>+-AB14/AB13</f>
        <v/>
      </c>
      <c r="AC16" s="305" t="n">
        <v>0.2</v>
      </c>
      <c r="AD16" s="305" t="n">
        <v>0.19</v>
      </c>
      <c r="AE16" s="305" t="n"/>
      <c r="AF16" s="305" t="n"/>
    </row>
    <row r="17" customFormat="1" s="44">
      <c r="A17" s="254" t="n"/>
      <c r="B17" s="101" t="inlineStr">
        <is>
          <t>S&amp;N Assets as % of Gross PP&amp;E</t>
        </is>
      </c>
      <c r="D17" s="312">
        <f>+IFERROR(D11/D13,"n/a")</f>
        <v/>
      </c>
      <c r="E17" s="312">
        <f>+IFERROR(E11/E13,"n/a")</f>
        <v/>
      </c>
      <c r="F17" s="312">
        <f>+IFERROR(F11/F13,"n/a")</f>
        <v/>
      </c>
      <c r="G17" s="312">
        <f>+IFERROR(G11/G13,"n/a")</f>
        <v/>
      </c>
      <c r="H17" s="312">
        <f>+IFERROR(H11/H13,"n/a")</f>
        <v/>
      </c>
      <c r="I17" s="312">
        <f>+IFERROR(I11/I13,"n/a")</f>
        <v/>
      </c>
      <c r="J17" s="312">
        <f>+IFERROR(J11/J13,"n/a")</f>
        <v/>
      </c>
      <c r="K17" s="312">
        <f>+IFERROR(K11/K13,"n/a")</f>
        <v/>
      </c>
      <c r="L17" s="312">
        <f>+IFERROR(L11/L13,"n/a")</f>
        <v/>
      </c>
      <c r="M17" s="312">
        <f>+IFERROR(M11/M13,"n/a")</f>
        <v/>
      </c>
      <c r="N17" s="312">
        <f>+IFERROR(N11/N13,"n/a")</f>
        <v/>
      </c>
      <c r="O17" s="312">
        <f>+IFERROR(O11/O13,"n/a")</f>
        <v/>
      </c>
      <c r="P17" s="312">
        <f>+IFERROR(P11/P13,"n/a")</f>
        <v/>
      </c>
      <c r="Q17" s="312" t="n"/>
      <c r="R17" s="312" t="n"/>
      <c r="S17" s="312" t="n"/>
      <c r="T17" s="113" t="n"/>
      <c r="U17" s="113" t="n"/>
      <c r="V17" s="312">
        <f>+IFERROR(V11/V13,"n/a")</f>
        <v/>
      </c>
      <c r="W17" s="312">
        <f>+IFERROR(W11/W13,"n/a")</f>
        <v/>
      </c>
      <c r="X17" s="312">
        <f>+IFERROR(X11/X13,"n/a")</f>
        <v/>
      </c>
      <c r="Y17" s="312">
        <f>+IFERROR(Y11/Y13,"n/a")</f>
        <v/>
      </c>
      <c r="Z17" s="312">
        <f>+IFERROR(Z11/Z13,"n/a")</f>
        <v/>
      </c>
      <c r="AA17" s="312">
        <f>+IFERROR(AA11/AA13,"n/a")</f>
        <v/>
      </c>
      <c r="AB17" s="111" t="n"/>
      <c r="AC17" s="118" t="n"/>
      <c r="AD17" s="118" t="n"/>
      <c r="AE17" s="118" t="n"/>
      <c r="AF17" s="118" t="n"/>
    </row>
    <row r="18" customFormat="1" s="44">
      <c r="A18" s="254" t="n"/>
      <c r="B18" s="67" t="n"/>
      <c r="D18" s="312" t="n"/>
      <c r="E18" s="100" t="n"/>
      <c r="F18" s="100" t="n"/>
      <c r="G18" s="100" t="n"/>
      <c r="H18" s="100" t="n"/>
      <c r="I18" s="100" t="n"/>
      <c r="J18" s="100" t="n"/>
      <c r="K18" s="100" t="n"/>
      <c r="L18" s="100" t="n"/>
      <c r="M18" s="100" t="n"/>
      <c r="N18" s="100" t="n"/>
      <c r="O18" s="100" t="n"/>
      <c r="P18" s="100" t="n"/>
      <c r="Q18" s="100" t="n"/>
      <c r="R18" s="100" t="n"/>
      <c r="S18" s="100" t="n"/>
      <c r="T18" s="113" t="n"/>
      <c r="U18" s="312" t="n"/>
      <c r="V18" s="312" t="n"/>
      <c r="W18" s="312" t="n"/>
      <c r="X18" s="312" t="n"/>
      <c r="Y18" s="312" t="n"/>
      <c r="Z18" s="312" t="n"/>
      <c r="AA18" s="312" t="n"/>
      <c r="AB18" s="312" t="n"/>
      <c r="AC18" s="305" t="n"/>
      <c r="AD18" s="305" t="n"/>
      <c r="AE18" s="305" t="n"/>
      <c r="AF18" s="305" t="n"/>
    </row>
    <row r="19" customFormat="1" s="44">
      <c r="A19" s="254" t="n"/>
      <c r="B19" s="62" t="inlineStr">
        <is>
          <t>Y/Y % Change</t>
        </is>
      </c>
      <c r="D19" s="312" t="n"/>
      <c r="E19" s="312" t="n"/>
      <c r="F19" s="312" t="n"/>
      <c r="G19" s="312" t="n"/>
      <c r="H19" s="312" t="n"/>
      <c r="I19" s="312" t="n"/>
      <c r="J19" s="312" t="n"/>
      <c r="K19" s="312" t="n"/>
      <c r="L19" s="312" t="n"/>
      <c r="M19" s="312" t="n"/>
      <c r="N19" s="312" t="n"/>
      <c r="O19" s="312" t="n"/>
      <c r="P19" s="312" t="n"/>
      <c r="Q19" s="305" t="n"/>
      <c r="R19" s="305" t="n"/>
      <c r="S19" s="305" t="n"/>
      <c r="T19" s="113" t="n"/>
      <c r="U19" s="312" t="n"/>
      <c r="V19" s="312" t="n"/>
      <c r="W19" s="312" t="n"/>
      <c r="X19" s="312" t="n"/>
      <c r="Y19" s="312" t="n"/>
      <c r="Z19" s="312" t="n"/>
      <c r="AA19" s="312" t="n"/>
      <c r="AB19" s="312" t="n"/>
      <c r="AC19" s="305" t="n"/>
      <c r="AD19" s="305" t="n"/>
      <c r="AE19" s="305" t="n"/>
      <c r="AF19" s="305" t="n"/>
    </row>
    <row r="20" customFormat="1" s="44">
      <c r="A20" s="254" t="n"/>
      <c r="B20" s="60" t="inlineStr">
        <is>
          <t>Gross PP&amp;E, EOP</t>
        </is>
      </c>
      <c r="D20" s="312" t="n"/>
      <c r="E20" s="312" t="n"/>
      <c r="F20" s="312" t="n"/>
      <c r="G20" s="312" t="n"/>
      <c r="H20" s="312">
        <f>+IFERROR(H13/D13-1,"n/a")</f>
        <v/>
      </c>
      <c r="I20" s="312">
        <f>+IFERROR(I27/E27-1,"n/a")</f>
        <v/>
      </c>
      <c r="J20" s="312">
        <f>+IFERROR(J27/F27-1,"n/a")</f>
        <v/>
      </c>
      <c r="K20" s="312">
        <f>+IFERROR(K27/G27-1,"n/a")</f>
        <v/>
      </c>
      <c r="L20" s="312">
        <f>+IFERROR(L27/H27-1,"n/a")</f>
        <v/>
      </c>
      <c r="M20" s="312">
        <f>+IFERROR(M27/I27-1,"n/a")</f>
        <v/>
      </c>
      <c r="N20" s="312">
        <f>+IFERROR(N27/J27-1,"n/a")</f>
        <v/>
      </c>
      <c r="O20" s="312">
        <f>+IFERROR(O27/K27-1,"n/a")</f>
        <v/>
      </c>
      <c r="P20" s="312">
        <f>+IFERROR(P27/L27-1,"n/a")</f>
        <v/>
      </c>
      <c r="Q20" s="312">
        <f>+IFERROR(Q27/M27-1,"n/a")</f>
        <v/>
      </c>
      <c r="R20" s="312">
        <f>+IFERROR(R27/N27-1,"n/a")</f>
        <v/>
      </c>
      <c r="S20" s="312">
        <f>+IFERROR(S27/O27-1,"n/a")</f>
        <v/>
      </c>
      <c r="T20" s="113" t="n"/>
      <c r="U20" s="312" t="n"/>
      <c r="V20" s="312">
        <f>+IFERROR(V13/U13-1,"n/a")</f>
        <v/>
      </c>
      <c r="W20" s="312">
        <f>+IFERROR(W13/V13-1,"n/a")</f>
        <v/>
      </c>
      <c r="X20" s="312">
        <f>+IFERROR(X13/W13-1,"n/a")</f>
        <v/>
      </c>
      <c r="Y20" s="312">
        <f>+IFERROR(Y13/X13-1,"n/a")</f>
        <v/>
      </c>
      <c r="Z20" s="312">
        <f>+IFERROR(Z13/Y13-1,"n/a")</f>
        <v/>
      </c>
      <c r="AA20" s="312">
        <f>+IFERROR(AA13/Z13-1,"n/a")</f>
        <v/>
      </c>
      <c r="AB20" s="312">
        <f>+IFERROR(AB13/AA13-1,"n/a")</f>
        <v/>
      </c>
      <c r="AC20" s="312">
        <f>+IFERROR(AC13/AB13-1,"n/a")</f>
        <v/>
      </c>
      <c r="AD20" s="312">
        <f>+IFERROR(AD13/AC13-1,"n/a")</f>
        <v/>
      </c>
      <c r="AE20" s="312" t="n"/>
      <c r="AF20" s="312" t="n"/>
    </row>
    <row r="21" customFormat="1" s="44">
      <c r="A21" s="254" t="n"/>
      <c r="B21" s="60" t="inlineStr">
        <is>
          <t>Depreciable Assets, EOP</t>
        </is>
      </c>
      <c r="D21" s="312" t="n"/>
      <c r="E21" s="312" t="n"/>
      <c r="F21" s="312" t="n"/>
      <c r="G21" s="312" t="n"/>
      <c r="H21" s="312">
        <f>+IFERROR(H15/D15-1,"n/a")</f>
        <v/>
      </c>
      <c r="I21" s="312">
        <f>+IFERROR(I15/E15-1,"n/a")</f>
        <v/>
      </c>
      <c r="J21" s="312">
        <f>+IFERROR(J15/F15-1,"n/a")</f>
        <v/>
      </c>
      <c r="K21" s="312">
        <f>+IFERROR(K15/G15-1,"n/a")</f>
        <v/>
      </c>
      <c r="L21" s="312">
        <f>+IFERROR(L15/H15-1,"n/a")</f>
        <v/>
      </c>
      <c r="M21" s="312">
        <f>+IFERROR(M15/I15-1,"n/a")</f>
        <v/>
      </c>
      <c r="N21" s="312">
        <f>+IFERROR(N15/J15-1,"n/a")</f>
        <v/>
      </c>
      <c r="O21" s="312">
        <f>+IFERROR(O15/K15-1,"n/a")</f>
        <v/>
      </c>
      <c r="P21" s="312">
        <f>+IFERROR(P15/L15-1,"n/a")</f>
        <v/>
      </c>
      <c r="Q21" s="312">
        <f>+IFERROR(Q15/M15-1,"n/a")</f>
        <v/>
      </c>
      <c r="R21" s="312">
        <f>+IFERROR(R15/N15-1,"n/a")</f>
        <v/>
      </c>
      <c r="S21" s="312">
        <f>+IFERROR(S15/O15-1,"n/a")</f>
        <v/>
      </c>
      <c r="T21" s="113" t="n"/>
      <c r="U21" s="312" t="n"/>
      <c r="V21" s="312">
        <f>+IFERROR(V15/U15-1,"n/a")</f>
        <v/>
      </c>
      <c r="W21" s="312">
        <f>+IFERROR(W15/V15-1,"n/a")</f>
        <v/>
      </c>
      <c r="X21" s="312">
        <f>+IFERROR(X15/W15-1,"n/a")</f>
        <v/>
      </c>
      <c r="Y21" s="312">
        <f>+IFERROR(Y15/X15-1,"n/a")</f>
        <v/>
      </c>
      <c r="Z21" s="312">
        <f>+IFERROR(Z15/Y15-1,"n/a")</f>
        <v/>
      </c>
      <c r="AA21" s="312">
        <f>+IFERROR(AA15/Z15-1,"n/a")</f>
        <v/>
      </c>
      <c r="AB21" s="312">
        <f>+IFERROR(AB15/AA15-1,"n/a")</f>
        <v/>
      </c>
      <c r="AC21" s="312">
        <f>+IFERROR(AC15/AB15-1,"n/a")</f>
        <v/>
      </c>
      <c r="AD21" s="312">
        <f>+IFERROR(AD15/AC15-1,"n/a")</f>
        <v/>
      </c>
      <c r="AE21" s="312" t="n"/>
      <c r="AF21" s="312" t="n"/>
    </row>
    <row r="22" customFormat="1" s="44">
      <c r="A22" s="254" t="n"/>
      <c r="B22" s="101" t="n"/>
      <c r="D22" s="113" t="n"/>
      <c r="E22" s="113" t="n"/>
      <c r="F22" s="113" t="n"/>
      <c r="G22" s="113" t="n"/>
      <c r="H22" s="113" t="n"/>
      <c r="I22" s="113" t="n"/>
      <c r="J22" s="113" t="n"/>
      <c r="K22" s="113" t="n"/>
      <c r="L22" s="113" t="n"/>
      <c r="M22" s="113" t="n"/>
      <c r="N22" s="113" t="n"/>
      <c r="O22" s="113" t="n"/>
      <c r="P22" s="113" t="n"/>
      <c r="Q22" s="118" t="n"/>
      <c r="R22" s="118" t="n"/>
      <c r="S22" s="118" t="n"/>
      <c r="T22" s="113" t="n"/>
      <c r="U22" s="113" t="n"/>
      <c r="V22" s="113" t="n"/>
      <c r="W22" s="113" t="n"/>
      <c r="X22" s="113" t="n"/>
      <c r="Y22" s="113" t="n"/>
      <c r="Z22" s="113" t="n"/>
      <c r="AA22" s="113" t="n"/>
      <c r="AB22" s="111" t="n"/>
      <c r="AC22" s="118" t="n"/>
      <c r="AD22" s="118" t="n"/>
      <c r="AE22" s="118" t="n"/>
      <c r="AF22" s="118" t="n"/>
    </row>
    <row r="23" customFormat="1" s="44">
      <c r="A23" s="254" t="n"/>
      <c r="B23" s="89" t="inlineStr">
        <is>
          <t>Memo:</t>
        </is>
      </c>
      <c r="D23" s="113" t="n"/>
      <c r="E23" s="113" t="n"/>
      <c r="F23" s="113" t="n"/>
      <c r="G23" s="113" t="n"/>
      <c r="H23" s="113" t="n"/>
      <c r="I23" s="113" t="n"/>
      <c r="J23" s="113" t="n"/>
      <c r="K23" s="113" t="n"/>
      <c r="L23" s="113" t="n"/>
      <c r="M23" s="113" t="n"/>
      <c r="N23" s="113" t="n"/>
      <c r="O23" s="113" t="n"/>
      <c r="P23" s="113" t="n"/>
      <c r="Q23" s="118" t="n"/>
      <c r="R23" s="118" t="n"/>
      <c r="S23" s="118" t="n"/>
      <c r="T23" s="113" t="n"/>
      <c r="U23" s="113" t="n"/>
      <c r="V23" s="113" t="n"/>
      <c r="W23" s="113" t="n"/>
      <c r="X23" s="113" t="n"/>
      <c r="Y23" s="113" t="n"/>
      <c r="Z23" s="113" t="n"/>
      <c r="AA23" s="113" t="n"/>
      <c r="AB23" s="111" t="n"/>
      <c r="AC23" s="118" t="n"/>
      <c r="AD23" s="118" t="n"/>
      <c r="AE23" s="118" t="n"/>
      <c r="AF23" s="118" t="n"/>
    </row>
    <row r="24" customFormat="1" s="44">
      <c r="A24" s="254" t="n"/>
      <c r="B24" s="101" t="inlineStr">
        <is>
          <t>Gross PP&amp;E, BOP</t>
        </is>
      </c>
      <c r="D24" s="100">
        <f>+X13</f>
        <v/>
      </c>
      <c r="E24" s="100">
        <f>+D27</f>
        <v/>
      </c>
      <c r="F24" s="100">
        <f>+E27</f>
        <v/>
      </c>
      <c r="G24" s="100">
        <f>+F27</f>
        <v/>
      </c>
      <c r="H24" s="100">
        <f>+G27</f>
        <v/>
      </c>
      <c r="I24" s="100">
        <f>+H27</f>
        <v/>
      </c>
      <c r="J24" s="100">
        <f>+I27</f>
        <v/>
      </c>
      <c r="K24" s="100">
        <f>+J27</f>
        <v/>
      </c>
      <c r="L24" s="100">
        <f>+K27</f>
        <v/>
      </c>
      <c r="M24" s="100">
        <f>+L27</f>
        <v/>
      </c>
      <c r="N24" s="100">
        <f>+M27</f>
        <v/>
      </c>
      <c r="O24" s="100">
        <f>+N27</f>
        <v/>
      </c>
      <c r="P24" s="100">
        <f>+O27</f>
        <v/>
      </c>
      <c r="Q24" s="100">
        <f>+P27</f>
        <v/>
      </c>
      <c r="R24" s="100">
        <f>+Q27</f>
        <v/>
      </c>
      <c r="S24" s="100">
        <f>+R27</f>
        <v/>
      </c>
      <c r="T24" s="113" t="n"/>
      <c r="U24" s="113" t="n"/>
      <c r="V24" s="100">
        <f>+U13</f>
        <v/>
      </c>
      <c r="W24" s="100">
        <f>+V27</f>
        <v/>
      </c>
      <c r="X24" s="100">
        <f>+W27</f>
        <v/>
      </c>
      <c r="Y24" s="100">
        <f>+X27</f>
        <v/>
      </c>
      <c r="Z24" s="100">
        <f>+Y27</f>
        <v/>
      </c>
      <c r="AA24" s="100">
        <f>+Z27</f>
        <v/>
      </c>
      <c r="AB24" s="100">
        <f>+AA27</f>
        <v/>
      </c>
      <c r="AC24" s="100">
        <f>+AB27</f>
        <v/>
      </c>
      <c r="AD24" s="100">
        <f>+AC27</f>
        <v/>
      </c>
      <c r="AE24" s="100" t="n"/>
      <c r="AF24" s="100" t="n"/>
    </row>
    <row r="25" customFormat="1" s="44">
      <c r="A25" s="254" t="n"/>
      <c r="B25" s="101" t="inlineStr">
        <is>
          <t>Purchase of PP&amp;E</t>
        </is>
      </c>
      <c r="D25" s="100">
        <f>+D32</f>
        <v/>
      </c>
      <c r="E25" s="100">
        <f>+E32</f>
        <v/>
      </c>
      <c r="F25" s="100">
        <f>+F32</f>
        <v/>
      </c>
      <c r="G25" s="100">
        <f>+G32</f>
        <v/>
      </c>
      <c r="H25" s="100">
        <f>+H32</f>
        <v/>
      </c>
      <c r="I25" s="100">
        <f>+I32</f>
        <v/>
      </c>
      <c r="J25" s="100">
        <f>+J32</f>
        <v/>
      </c>
      <c r="K25" s="100">
        <f>+K32</f>
        <v/>
      </c>
      <c r="L25" s="100">
        <f>+L32</f>
        <v/>
      </c>
      <c r="M25" s="100">
        <f>+M32</f>
        <v/>
      </c>
      <c r="N25" s="100">
        <f>+N32</f>
        <v/>
      </c>
      <c r="O25" s="100">
        <f>+O32</f>
        <v/>
      </c>
      <c r="P25" s="100">
        <f>+P32</f>
        <v/>
      </c>
      <c r="Q25" s="100">
        <f>+Q32</f>
        <v/>
      </c>
      <c r="R25" s="100">
        <f>+R32</f>
        <v/>
      </c>
      <c r="S25" s="100">
        <f>+S32</f>
        <v/>
      </c>
      <c r="T25" s="113" t="n"/>
      <c r="U25" s="113" t="n"/>
      <c r="V25" s="100">
        <f>+V32</f>
        <v/>
      </c>
      <c r="W25" s="100">
        <f>+W32</f>
        <v/>
      </c>
      <c r="X25" s="100">
        <f>+X32</f>
        <v/>
      </c>
      <c r="Y25" s="100">
        <f>+Y32</f>
        <v/>
      </c>
      <c r="Z25" s="100">
        <f>+Z32</f>
        <v/>
      </c>
      <c r="AA25" s="100">
        <f>+AA32</f>
        <v/>
      </c>
      <c r="AB25" s="100">
        <f>+AB32</f>
        <v/>
      </c>
      <c r="AC25" s="100">
        <f>+AC32</f>
        <v/>
      </c>
      <c r="AD25" s="100">
        <f>+AD32</f>
        <v/>
      </c>
      <c r="AE25" s="100" t="n"/>
      <c r="AF25" s="100" t="n"/>
    </row>
    <row r="26" ht="13.5" customFormat="1" customHeight="1" s="44">
      <c r="A26" s="254" t="n"/>
      <c r="B26" s="101" t="inlineStr">
        <is>
          <t>Other</t>
        </is>
      </c>
      <c r="D26" s="102">
        <f>+D27-SUM(D24:D25)</f>
        <v/>
      </c>
      <c r="E26" s="102">
        <f>+E27-SUM(E24:E25)</f>
        <v/>
      </c>
      <c r="F26" s="102">
        <f>+F27-SUM(F24:F25)</f>
        <v/>
      </c>
      <c r="G26" s="102">
        <f>+G27-SUM(G24:G25)</f>
        <v/>
      </c>
      <c r="H26" s="102">
        <f>+H27-SUM(H24:H25)</f>
        <v/>
      </c>
      <c r="I26" s="102">
        <f>+I27-SUM(I24:I25)</f>
        <v/>
      </c>
      <c r="J26" s="102">
        <f>+J27-SUM(J24:J25)</f>
        <v/>
      </c>
      <c r="K26" s="102">
        <f>+K27-SUM(K24:K25)</f>
        <v/>
      </c>
      <c r="L26" s="102">
        <f>+L27-SUM(L24:L25)</f>
        <v/>
      </c>
      <c r="M26" s="102">
        <f>+M27-SUM(M24:M25)</f>
        <v/>
      </c>
      <c r="N26" s="102">
        <f>+N27-SUM(N24:N25)</f>
        <v/>
      </c>
      <c r="O26" s="102">
        <f>+O27-SUM(O24:O25)</f>
        <v/>
      </c>
      <c r="P26" s="102">
        <f>+P27-SUM(P24:P25)</f>
        <v/>
      </c>
      <c r="Q26" s="103" t="n">
        <v>-700</v>
      </c>
      <c r="R26" s="103" t="n">
        <v>-700</v>
      </c>
      <c r="S26" s="103" t="n">
        <v>-700</v>
      </c>
      <c r="T26" s="113" t="n"/>
      <c r="U26" s="113" t="n"/>
      <c r="V26" s="102">
        <f>+V27-SUM(V24:V25)</f>
        <v/>
      </c>
      <c r="W26" s="102">
        <f>+W27-SUM(W24:W25)</f>
        <v/>
      </c>
      <c r="X26" s="102">
        <f>+X27-SUM(X24:X25)</f>
        <v/>
      </c>
      <c r="Y26" s="102">
        <f>+Y27-SUM(Y24:Y25)</f>
        <v/>
      </c>
      <c r="Z26" s="102">
        <f>+Z27-SUM(Z24:Z25)</f>
        <v/>
      </c>
      <c r="AA26" s="102">
        <f>+AA27-SUM(AA24:AA25)</f>
        <v/>
      </c>
      <c r="AB26" s="102">
        <f>+AB27-SUM(AB24:AB25)</f>
        <v/>
      </c>
      <c r="AC26" s="103" t="n">
        <v>-3500</v>
      </c>
      <c r="AD26" s="103" t="n">
        <v>-4000</v>
      </c>
      <c r="AE26" s="103" t="n"/>
      <c r="AF26" s="103" t="n"/>
    </row>
    <row r="27" customFormat="1" s="44">
      <c r="A27" s="254" t="n"/>
      <c r="B27" s="67" t="inlineStr">
        <is>
          <t>Gross PP&amp;E, EOP</t>
        </is>
      </c>
      <c r="D27" s="100">
        <f>+D13</f>
        <v/>
      </c>
      <c r="E27" s="100">
        <f>+E13</f>
        <v/>
      </c>
      <c r="F27" s="100">
        <f>+F13</f>
        <v/>
      </c>
      <c r="G27" s="100">
        <f>+G13</f>
        <v/>
      </c>
      <c r="H27" s="100">
        <f>+H13</f>
        <v/>
      </c>
      <c r="I27" s="100">
        <f>+I13</f>
        <v/>
      </c>
      <c r="J27" s="100">
        <f>+J13</f>
        <v/>
      </c>
      <c r="K27" s="100">
        <f>+K13</f>
        <v/>
      </c>
      <c r="L27" s="100">
        <f>+L13</f>
        <v/>
      </c>
      <c r="M27" s="100">
        <f>+M13</f>
        <v/>
      </c>
      <c r="N27" s="100">
        <f>+N13</f>
        <v/>
      </c>
      <c r="O27" s="100">
        <f>+O13</f>
        <v/>
      </c>
      <c r="P27" s="100">
        <f>+P13</f>
        <v/>
      </c>
      <c r="Q27" s="100">
        <f>SUM(Q24:Q26)</f>
        <v/>
      </c>
      <c r="R27" s="100">
        <f>SUM(R24:R26)</f>
        <v/>
      </c>
      <c r="S27" s="100">
        <f>SUM(S24:S26)</f>
        <v/>
      </c>
      <c r="T27" s="113" t="n"/>
      <c r="U27" s="100">
        <f>+U13</f>
        <v/>
      </c>
      <c r="V27" s="100">
        <f>+V13</f>
        <v/>
      </c>
      <c r="W27" s="100">
        <f>+W13</f>
        <v/>
      </c>
      <c r="X27" s="100">
        <f>+X13</f>
        <v/>
      </c>
      <c r="Y27" s="100">
        <f>+Y13</f>
        <v/>
      </c>
      <c r="Z27" s="100">
        <f>+Z13</f>
        <v/>
      </c>
      <c r="AA27" s="100">
        <f>+AA13</f>
        <v/>
      </c>
      <c r="AB27" s="100">
        <f>+AB13</f>
        <v/>
      </c>
      <c r="AC27" s="100">
        <f>SUM(AC24:AC26)</f>
        <v/>
      </c>
      <c r="AD27" s="100">
        <f>SUM(AD24:AD26)</f>
        <v/>
      </c>
      <c r="AE27" s="100" t="n"/>
      <c r="AF27" s="100" t="n"/>
    </row>
    <row r="28" customFormat="1" s="44">
      <c r="A28" s="254" t="n"/>
      <c r="B28" s="67" t="n"/>
      <c r="D28" s="100" t="n"/>
      <c r="E28" s="100" t="n"/>
      <c r="F28" s="100" t="n"/>
      <c r="G28" s="100" t="n"/>
      <c r="H28" s="100" t="n"/>
      <c r="I28" s="100" t="n"/>
      <c r="J28" s="100" t="n"/>
      <c r="K28" s="100" t="n"/>
      <c r="L28" s="100" t="n"/>
      <c r="M28" s="100" t="n"/>
      <c r="N28" s="100" t="n"/>
      <c r="O28" s="100" t="n"/>
      <c r="P28" s="100" t="n"/>
      <c r="Q28" s="100" t="n"/>
      <c r="R28" s="100" t="n"/>
      <c r="S28" s="100" t="n"/>
      <c r="T28" s="113" t="n"/>
      <c r="U28" s="100" t="n"/>
      <c r="V28" s="100" t="n"/>
      <c r="W28" s="100" t="n"/>
      <c r="X28" s="100" t="n"/>
      <c r="Y28" s="100" t="n"/>
      <c r="Z28" s="100" t="n"/>
      <c r="AA28" s="100" t="n"/>
      <c r="AB28" s="100" t="n"/>
      <c r="AC28" s="100" t="n"/>
      <c r="AD28" s="100" t="n"/>
      <c r="AE28" s="100" t="n"/>
      <c r="AF28" s="100" t="n"/>
    </row>
    <row r="29">
      <c r="B29" s="54" t="inlineStr">
        <is>
          <t>Capex</t>
        </is>
      </c>
    </row>
    <row r="30">
      <c r="B30" t="inlineStr">
        <is>
          <t>Servers and Network Assets Capex</t>
        </is>
      </c>
      <c r="D30" s="83" t="inlineStr">
        <is>
          <t>n/a</t>
        </is>
      </c>
      <c r="E30" s="83" t="inlineStr">
        <is>
          <t>n/a</t>
        </is>
      </c>
      <c r="F30" s="83" t="inlineStr">
        <is>
          <t>n/a</t>
        </is>
      </c>
      <c r="G30" s="83" t="inlineStr">
        <is>
          <t>n/a</t>
        </is>
      </c>
      <c r="H30" s="83" t="inlineStr">
        <is>
          <t>n/a</t>
        </is>
      </c>
      <c r="I30" s="83" t="inlineStr">
        <is>
          <t>n/a</t>
        </is>
      </c>
      <c r="J30" s="83" t="inlineStr">
        <is>
          <t>n/a</t>
        </is>
      </c>
      <c r="K30" s="83" t="inlineStr">
        <is>
          <t>n/a</t>
        </is>
      </c>
      <c r="L30" s="83" t="inlineStr">
        <is>
          <t>n/a</t>
        </is>
      </c>
      <c r="M30" s="83" t="inlineStr">
        <is>
          <t>n/a</t>
        </is>
      </c>
      <c r="N30" s="83" t="inlineStr">
        <is>
          <t>n/a</t>
        </is>
      </c>
      <c r="O30" s="83" t="inlineStr">
        <is>
          <t>n/a</t>
        </is>
      </c>
      <c r="P30" s="83" t="inlineStr">
        <is>
          <t>n/a</t>
        </is>
      </c>
      <c r="V30" s="83" t="inlineStr">
        <is>
          <t>n/a</t>
        </is>
      </c>
      <c r="W30" s="83" t="inlineStr">
        <is>
          <t>n/a</t>
        </is>
      </c>
      <c r="X30" s="83" t="inlineStr">
        <is>
          <t>n/a</t>
        </is>
      </c>
      <c r="Y30" s="83" t="inlineStr">
        <is>
          <t>n/a</t>
        </is>
      </c>
      <c r="Z30" s="83" t="inlineStr">
        <is>
          <t>n/a</t>
        </is>
      </c>
      <c r="AA30" s="83" t="inlineStr">
        <is>
          <t>n/a</t>
        </is>
      </c>
    </row>
    <row r="31" ht="13.5" customHeight="1">
      <c r="B31" t="inlineStr">
        <is>
          <t>Other Capex</t>
        </is>
      </c>
      <c r="D31" s="85" t="inlineStr">
        <is>
          <t>n/a</t>
        </is>
      </c>
      <c r="E31" s="85" t="inlineStr">
        <is>
          <t>n/a</t>
        </is>
      </c>
      <c r="F31" s="85" t="inlineStr">
        <is>
          <t>n/a</t>
        </is>
      </c>
      <c r="G31" s="85" t="inlineStr">
        <is>
          <t>n/a</t>
        </is>
      </c>
      <c r="H31" s="85" t="inlineStr">
        <is>
          <t>n/a</t>
        </is>
      </c>
      <c r="I31" s="85" t="inlineStr">
        <is>
          <t>n/a</t>
        </is>
      </c>
      <c r="J31" s="85" t="inlineStr">
        <is>
          <t>n/a</t>
        </is>
      </c>
      <c r="K31" s="85" t="inlineStr">
        <is>
          <t>n/a</t>
        </is>
      </c>
      <c r="L31" s="85" t="inlineStr">
        <is>
          <t>n/a</t>
        </is>
      </c>
      <c r="M31" s="85" t="inlineStr">
        <is>
          <t>n/a</t>
        </is>
      </c>
      <c r="N31" s="85" t="inlineStr">
        <is>
          <t>n/a</t>
        </is>
      </c>
      <c r="O31" s="85" t="inlineStr">
        <is>
          <t>n/a</t>
        </is>
      </c>
      <c r="P31" s="85" t="inlineStr">
        <is>
          <t>n/a</t>
        </is>
      </c>
      <c r="V31" s="85" t="inlineStr">
        <is>
          <t>n/a</t>
        </is>
      </c>
      <c r="W31" s="85" t="inlineStr">
        <is>
          <t>n/a</t>
        </is>
      </c>
      <c r="X31" s="85" t="inlineStr">
        <is>
          <t>n/a</t>
        </is>
      </c>
      <c r="Y31" s="85" t="inlineStr">
        <is>
          <t>n/a</t>
        </is>
      </c>
      <c r="Z31" s="85" t="inlineStr">
        <is>
          <t>n/a</t>
        </is>
      </c>
      <c r="AA31" s="85" t="inlineStr">
        <is>
          <t>n/a</t>
        </is>
      </c>
      <c r="AH31" s="350" t="n"/>
    </row>
    <row r="32" customFormat="1" s="44">
      <c r="A32" s="254" t="n"/>
      <c r="B32" s="110" t="inlineStr">
        <is>
          <t>Total Purchase of PP&amp;E</t>
        </is>
      </c>
      <c r="D32" s="113" t="n">
        <v>4272</v>
      </c>
      <c r="E32" s="113" t="n">
        <v>4612</v>
      </c>
      <c r="F32" s="113" t="n">
        <v>4313</v>
      </c>
      <c r="G32" s="113" t="n">
        <v>5370</v>
      </c>
      <c r="H32" s="113" t="n">
        <v>5441</v>
      </c>
      <c r="I32" s="113" t="n">
        <v>7572</v>
      </c>
      <c r="J32" s="113" t="n">
        <v>9375</v>
      </c>
      <c r="K32" s="113" t="n">
        <v>9043</v>
      </c>
      <c r="L32" s="113" t="n">
        <v>6842</v>
      </c>
      <c r="M32" s="113" t="n">
        <v>6216</v>
      </c>
      <c r="N32" s="113" t="n">
        <v>6543</v>
      </c>
      <c r="O32" s="113" t="n">
        <v>7665</v>
      </c>
      <c r="P32" s="113" t="n">
        <v>6400</v>
      </c>
      <c r="Q32" s="259">
        <f>+Q36+P32-P36</f>
        <v/>
      </c>
      <c r="R32" s="259">
        <f>+R36+Q32-Q36</f>
        <v/>
      </c>
      <c r="S32" s="259">
        <f>+S36+R32-R36</f>
        <v/>
      </c>
      <c r="V32" s="113" t="n">
        <v>13915</v>
      </c>
      <c r="W32" s="113" t="n">
        <v>15102</v>
      </c>
      <c r="X32" s="113" t="n">
        <v>15115</v>
      </c>
      <c r="Y32" s="113" t="n">
        <v>18567</v>
      </c>
      <c r="Z32" s="113" t="n">
        <v>31431</v>
      </c>
      <c r="AA32" s="113" t="n">
        <v>27266</v>
      </c>
      <c r="AB32" s="111">
        <f>+SUM(P32:S32)</f>
        <v/>
      </c>
      <c r="AC32" s="259">
        <f>+AC36+AB32-AB36</f>
        <v/>
      </c>
      <c r="AD32" s="259">
        <f>+AD36+AC32-AC36</f>
        <v/>
      </c>
      <c r="AE32" s="259" t="n"/>
      <c r="AF32" s="259" t="n"/>
    </row>
    <row r="33" ht="13.5" customFormat="1" customHeight="1" s="44">
      <c r="A33" s="254" t="n"/>
      <c r="B33" s="226" t="inlineStr">
        <is>
          <t>Change in Construction in Progress</t>
        </is>
      </c>
      <c r="D33" s="72">
        <f>+D34-D32</f>
        <v/>
      </c>
      <c r="E33" s="72">
        <f>+E34-E32</f>
        <v/>
      </c>
      <c r="F33" s="72">
        <f>+F34-F32</f>
        <v/>
      </c>
      <c r="G33" s="72">
        <f>+G34-G32</f>
        <v/>
      </c>
      <c r="H33" s="72">
        <f>+H34-H32</f>
        <v/>
      </c>
      <c r="I33" s="72">
        <f>+I34-I32</f>
        <v/>
      </c>
      <c r="J33" s="72">
        <f>+J34-J32</f>
        <v/>
      </c>
      <c r="K33" s="72">
        <f>+K34-K32</f>
        <v/>
      </c>
      <c r="L33" s="72">
        <f>+L34-L32</f>
        <v/>
      </c>
      <c r="M33" s="72">
        <f>+M34-M32</f>
        <v/>
      </c>
      <c r="N33" s="72">
        <f>+N34-N32</f>
        <v/>
      </c>
      <c r="O33" s="72">
        <f>+O34-O32</f>
        <v/>
      </c>
      <c r="P33" s="72">
        <f>+P34-P32</f>
        <v/>
      </c>
      <c r="Q33" s="72">
        <f>+Q34-Q32</f>
        <v/>
      </c>
      <c r="R33" s="72">
        <f>+R34-R32</f>
        <v/>
      </c>
      <c r="S33" s="72">
        <f>+S34-S32</f>
        <v/>
      </c>
      <c r="V33" s="72">
        <f>+V34-V32</f>
        <v/>
      </c>
      <c r="W33" s="72">
        <f>+W34-W32</f>
        <v/>
      </c>
      <c r="X33" s="72">
        <f>+X34-X32</f>
        <v/>
      </c>
      <c r="Y33" s="72">
        <f>+Y34-Y32</f>
        <v/>
      </c>
      <c r="Z33" s="72">
        <f>+Z34-Z32</f>
        <v/>
      </c>
      <c r="AA33" s="72">
        <f>+AA34-AA32</f>
        <v/>
      </c>
      <c r="AB33" s="72">
        <f>+AB34-AB32</f>
        <v/>
      </c>
      <c r="AC33" s="72">
        <f>+AC34-AC32</f>
        <v/>
      </c>
      <c r="AD33" s="72">
        <f>+AD34-AD32</f>
        <v/>
      </c>
      <c r="AE33" s="72" t="n"/>
      <c r="AF33" s="72" t="n"/>
    </row>
    <row r="34" customFormat="1" s="44">
      <c r="A34" s="254" t="n"/>
      <c r="B34" s="110" t="inlineStr">
        <is>
          <t>Change in Depreciable Assets</t>
        </is>
      </c>
      <c r="D34" s="118">
        <f>+D15-X15</f>
        <v/>
      </c>
      <c r="E34" s="118">
        <f>+E15-D15</f>
        <v/>
      </c>
      <c r="F34" s="118">
        <f>+F15-E15</f>
        <v/>
      </c>
      <c r="G34" s="118">
        <f>+G15-F15</f>
        <v/>
      </c>
      <c r="H34" s="118">
        <f>+H15-G15</f>
        <v/>
      </c>
      <c r="I34" s="118">
        <f>+I15-H15</f>
        <v/>
      </c>
      <c r="J34" s="118">
        <f>+J15-I15</f>
        <v/>
      </c>
      <c r="K34" s="118">
        <f>+K15-J15</f>
        <v/>
      </c>
      <c r="L34" s="118">
        <f>+L15-K15</f>
        <v/>
      </c>
      <c r="M34" s="118">
        <f>+M15-L15</f>
        <v/>
      </c>
      <c r="N34" s="118">
        <f>+N15-M15</f>
        <v/>
      </c>
      <c r="O34" s="118">
        <f>+O15-N15</f>
        <v/>
      </c>
      <c r="P34" s="118">
        <f>+P15-O15</f>
        <v/>
      </c>
      <c r="Q34" s="118">
        <f>+Q15-P15</f>
        <v/>
      </c>
      <c r="R34" s="118">
        <f>+R15-Q15</f>
        <v/>
      </c>
      <c r="S34" s="118">
        <f>+S15-R15</f>
        <v/>
      </c>
      <c r="V34" s="118">
        <f>+V15-U15</f>
        <v/>
      </c>
      <c r="W34" s="118">
        <f>+W15-V15</f>
        <v/>
      </c>
      <c r="X34" s="118">
        <f>+X15-W15</f>
        <v/>
      </c>
      <c r="Y34" s="118">
        <f>+Y15-X15</f>
        <v/>
      </c>
      <c r="Z34" s="118">
        <f>+Z15-Y15</f>
        <v/>
      </c>
      <c r="AA34" s="118">
        <f>+AA15-Z15</f>
        <v/>
      </c>
      <c r="AB34" s="118">
        <f>+AB15-AA15</f>
        <v/>
      </c>
      <c r="AC34" s="118">
        <f>+AC15-AB15</f>
        <v/>
      </c>
      <c r="AD34" s="118">
        <f>+AD15-AC15</f>
        <v/>
      </c>
      <c r="AE34" s="118" t="n"/>
      <c r="AF34" s="118" t="n"/>
    </row>
    <row r="35" customFormat="1" s="44">
      <c r="A35" s="254" t="n"/>
      <c r="B35" s="101" t="inlineStr">
        <is>
          <t>% of Purchase of PP&amp;E</t>
        </is>
      </c>
      <c r="D35" s="312">
        <f>+D34/D32</f>
        <v/>
      </c>
      <c r="E35" s="312">
        <f>+E34/E32</f>
        <v/>
      </c>
      <c r="F35" s="312">
        <f>+F34/F32</f>
        <v/>
      </c>
      <c r="G35" s="312">
        <f>+G34/G32</f>
        <v/>
      </c>
      <c r="H35" s="312">
        <f>+H34/H32</f>
        <v/>
      </c>
      <c r="I35" s="312">
        <f>+I34/I32</f>
        <v/>
      </c>
      <c r="J35" s="312">
        <f>+J34/J32</f>
        <v/>
      </c>
      <c r="K35" s="312">
        <f>+K34/K32</f>
        <v/>
      </c>
      <c r="L35" s="312">
        <f>+L34/L32</f>
        <v/>
      </c>
      <c r="M35" s="312">
        <f>+M34/M32</f>
        <v/>
      </c>
      <c r="N35" s="312">
        <f>+N34/N32</f>
        <v/>
      </c>
      <c r="O35" s="312">
        <f>+O34/O32</f>
        <v/>
      </c>
      <c r="P35" s="312">
        <f>+P34/P32</f>
        <v/>
      </c>
      <c r="Q35" s="312">
        <f>+Q34/Q32</f>
        <v/>
      </c>
      <c r="R35" s="312">
        <f>+R34/R32</f>
        <v/>
      </c>
      <c r="S35" s="312">
        <f>+S34/S32</f>
        <v/>
      </c>
      <c r="V35" s="312">
        <f>+V34/V32</f>
        <v/>
      </c>
      <c r="W35" s="312">
        <f>+W34/W32</f>
        <v/>
      </c>
      <c r="X35" s="312">
        <f>+X34/X32</f>
        <v/>
      </c>
      <c r="Y35" s="312">
        <f>+Y34/Y32</f>
        <v/>
      </c>
      <c r="Z35" s="312">
        <f>+Z34/Z32</f>
        <v/>
      </c>
      <c r="AA35" s="312">
        <f>+AA34/AA32</f>
        <v/>
      </c>
      <c r="AB35" s="312">
        <f>+AB34/AB32</f>
        <v/>
      </c>
      <c r="AC35" s="312">
        <f>+AC34/AC32</f>
        <v/>
      </c>
      <c r="AD35" s="312">
        <f>+AD34/AD32</f>
        <v/>
      </c>
      <c r="AE35" s="312" t="n"/>
      <c r="AF35" s="312" t="n"/>
    </row>
    <row r="36">
      <c r="B36" s="101" t="inlineStr">
        <is>
          <t>Memo: Total Capex</t>
        </is>
      </c>
      <c r="D36" s="115" t="n">
        <v>4423</v>
      </c>
      <c r="E36" s="115" t="n">
        <v>4735</v>
      </c>
      <c r="F36" s="115" t="n">
        <v>4544</v>
      </c>
      <c r="G36" s="115" t="n">
        <v>5542</v>
      </c>
      <c r="H36" s="115" t="n">
        <v>5548</v>
      </c>
      <c r="I36" s="115" t="n">
        <v>7747</v>
      </c>
      <c r="J36" s="115" t="n">
        <v>9518</v>
      </c>
      <c r="K36" s="115" t="n">
        <v>9223</v>
      </c>
      <c r="L36" s="115" t="n">
        <v>7087</v>
      </c>
      <c r="M36" s="115" t="n">
        <v>6354</v>
      </c>
      <c r="N36" s="115" t="n">
        <v>6763</v>
      </c>
      <c r="O36" s="115" t="n">
        <v>7899</v>
      </c>
      <c r="P36" s="115" t="n">
        <v>6715</v>
      </c>
      <c r="Q36" s="258">
        <f>-'Historical Financials'!BI90</f>
        <v/>
      </c>
      <c r="R36" s="258">
        <f>-'Historical Financials'!BJ90</f>
        <v/>
      </c>
      <c r="S36" s="258">
        <f>-'Historical Financials'!BK90</f>
        <v/>
      </c>
      <c r="V36" s="115" t="n">
        <v>13914</v>
      </c>
      <c r="W36" s="115" t="n">
        <v>15654</v>
      </c>
      <c r="X36" s="115" t="n">
        <v>15718</v>
      </c>
      <c r="Y36" s="115" t="n">
        <v>19244</v>
      </c>
      <c r="Z36" s="115" t="n">
        <v>32036</v>
      </c>
      <c r="AA36" s="115" t="n">
        <v>28103</v>
      </c>
      <c r="AB36" s="95">
        <f>+SUM(P36:S36)</f>
        <v/>
      </c>
      <c r="AC36" s="258">
        <f>'Simple Model - Case 1'!K41</f>
        <v/>
      </c>
      <c r="AD36" s="258">
        <f>'Simple Model - Case 1'!L41</f>
        <v/>
      </c>
      <c r="AE36" s="258" t="n"/>
      <c r="AF36" s="258" t="n"/>
    </row>
    <row r="37">
      <c r="B37" s="60" t="n"/>
      <c r="D37" s="115" t="n"/>
      <c r="E37" s="115" t="n"/>
      <c r="F37" s="115" t="n"/>
      <c r="G37" s="115" t="n"/>
      <c r="H37" s="115" t="n"/>
      <c r="I37" s="115" t="n"/>
      <c r="J37" s="115" t="n"/>
      <c r="K37" s="115" t="n"/>
      <c r="L37" s="115" t="n"/>
      <c r="M37" s="115" t="n"/>
      <c r="N37" s="115" t="n"/>
      <c r="O37" s="115" t="n"/>
      <c r="P37" s="115" t="n"/>
      <c r="Q37" s="258" t="n"/>
      <c r="R37" s="258" t="n"/>
      <c r="S37" s="258" t="n"/>
      <c r="V37" s="115" t="n"/>
      <c r="W37" s="115" t="n"/>
      <c r="X37" s="115" t="n"/>
      <c r="Y37" s="115" t="n"/>
      <c r="Z37" s="115" t="n"/>
      <c r="AA37" s="115" t="n"/>
      <c r="AB37" s="95" t="n"/>
      <c r="AC37" s="258" t="n"/>
      <c r="AD37" s="258" t="n"/>
      <c r="AE37" s="258" t="n"/>
      <c r="AF37" s="258" t="n"/>
    </row>
    <row r="38">
      <c r="B38" s="62" t="inlineStr">
        <is>
          <t>Y/Y % Change</t>
        </is>
      </c>
      <c r="D38" s="312" t="n"/>
      <c r="E38" s="312" t="n"/>
      <c r="F38" s="312" t="n"/>
      <c r="G38" s="312" t="n"/>
      <c r="H38" s="312" t="n"/>
      <c r="I38" s="312" t="n"/>
      <c r="J38" s="312" t="n"/>
      <c r="K38" s="312" t="n"/>
      <c r="L38" s="312" t="n"/>
      <c r="M38" s="312" t="n"/>
      <c r="N38" s="312" t="n"/>
      <c r="O38" s="312" t="n"/>
      <c r="P38" s="312" t="n"/>
      <c r="Q38" s="312" t="n"/>
      <c r="R38" s="312" t="n"/>
      <c r="S38" s="312" t="n"/>
      <c r="V38" s="312" t="n"/>
      <c r="W38" s="312" t="n"/>
      <c r="X38" s="312" t="n"/>
      <c r="Y38" s="312" t="n"/>
      <c r="Z38" s="312" t="n"/>
      <c r="AA38" s="312" t="n"/>
      <c r="AB38" s="312" t="n"/>
      <c r="AC38" s="312" t="n"/>
      <c r="AD38" s="312" t="n"/>
      <c r="AE38" s="312" t="n"/>
      <c r="AF38" s="312" t="n"/>
    </row>
    <row r="39">
      <c r="B39" s="60" t="inlineStr">
        <is>
          <t>Purchase of PP&amp;E</t>
        </is>
      </c>
      <c r="D39" s="312" t="n"/>
      <c r="E39" s="312" t="n"/>
      <c r="F39" s="312" t="n"/>
      <c r="G39" s="312" t="n"/>
      <c r="H39" s="312">
        <f>+H32/D32-1</f>
        <v/>
      </c>
      <c r="I39" s="312">
        <f>+I32/E32-1</f>
        <v/>
      </c>
      <c r="J39" s="312">
        <f>+J32/F32-1</f>
        <v/>
      </c>
      <c r="K39" s="312">
        <f>+K32/G32-1</f>
        <v/>
      </c>
      <c r="L39" s="312">
        <f>+L32/H32-1</f>
        <v/>
      </c>
      <c r="M39" s="312">
        <f>+M32/I32-1</f>
        <v/>
      </c>
      <c r="N39" s="312">
        <f>+N32/J32-1</f>
        <v/>
      </c>
      <c r="O39" s="312">
        <f>+O32/K32-1</f>
        <v/>
      </c>
      <c r="P39" s="312">
        <f>+P32/L32-1</f>
        <v/>
      </c>
      <c r="Q39" s="312">
        <f>+Q32/M32-1</f>
        <v/>
      </c>
      <c r="R39" s="312">
        <f>+R32/N32-1</f>
        <v/>
      </c>
      <c r="S39" s="312">
        <f>+S32/O32-1</f>
        <v/>
      </c>
      <c r="V39" s="312" t="n"/>
      <c r="W39" s="312">
        <f>+W32/V32-1</f>
        <v/>
      </c>
      <c r="X39" s="312">
        <f>+X32/W32-1</f>
        <v/>
      </c>
      <c r="Y39" s="312">
        <f>+Y32/X32-1</f>
        <v/>
      </c>
      <c r="Z39" s="312">
        <f>+Z32/Y32-1</f>
        <v/>
      </c>
      <c r="AA39" s="312">
        <f>+AA32/Z32-1</f>
        <v/>
      </c>
      <c r="AB39" s="312">
        <f>+AB32/AA32-1</f>
        <v/>
      </c>
      <c r="AC39" s="312">
        <f>+AC32/AB32-1</f>
        <v/>
      </c>
      <c r="AD39" s="312">
        <f>+AD32/AC32-1</f>
        <v/>
      </c>
      <c r="AE39" s="312" t="n"/>
      <c r="AF39" s="312" t="n"/>
    </row>
    <row r="40">
      <c r="B40" s="60" t="inlineStr">
        <is>
          <t>Change in Depreciable Assets</t>
        </is>
      </c>
      <c r="D40" s="312" t="n"/>
      <c r="E40" s="312" t="n"/>
      <c r="F40" s="312" t="n"/>
      <c r="G40" s="312" t="n"/>
      <c r="H40" s="312">
        <f>+H34/D34-1</f>
        <v/>
      </c>
      <c r="I40" s="312">
        <f>+I34/E34-1</f>
        <v/>
      </c>
      <c r="J40" s="312">
        <f>+J34/F34-1</f>
        <v/>
      </c>
      <c r="K40" s="312">
        <f>+K34/G34-1</f>
        <v/>
      </c>
      <c r="L40" s="312">
        <f>+L34/H34-1</f>
        <v/>
      </c>
      <c r="M40" s="312">
        <f>+M34/I34-1</f>
        <v/>
      </c>
      <c r="N40" s="312">
        <f>+N34/J34-1</f>
        <v/>
      </c>
      <c r="O40" s="312">
        <f>+O34/K34-1</f>
        <v/>
      </c>
      <c r="P40" s="312">
        <f>+P34/L34-1</f>
        <v/>
      </c>
      <c r="Q40" s="312">
        <f>+Q34/M34-1</f>
        <v/>
      </c>
      <c r="R40" s="312">
        <f>+R34/N34-1</f>
        <v/>
      </c>
      <c r="S40" s="312">
        <f>+S34/O34-1</f>
        <v/>
      </c>
      <c r="V40" s="312" t="n"/>
      <c r="W40" s="312">
        <f>+W34/V34-1</f>
        <v/>
      </c>
      <c r="X40" s="312">
        <f>+X34/W34-1</f>
        <v/>
      </c>
      <c r="Y40" s="312">
        <f>+Y34/X34-1</f>
        <v/>
      </c>
      <c r="Z40" s="312">
        <f>+Z34/Y34-1</f>
        <v/>
      </c>
      <c r="AA40" s="312">
        <f>+AA34/Z34-1</f>
        <v/>
      </c>
      <c r="AB40" s="312">
        <f>+AB34/AA34-1</f>
        <v/>
      </c>
      <c r="AC40" s="312">
        <f>+AC34/AB34-1</f>
        <v/>
      </c>
      <c r="AD40" s="312">
        <f>+AD34/AC34-1</f>
        <v/>
      </c>
      <c r="AE40" s="312" t="n"/>
      <c r="AF40" s="312" t="n"/>
    </row>
    <row r="41">
      <c r="B41" s="60" t="n"/>
      <c r="D41" s="312" t="n"/>
      <c r="E41" s="312" t="n"/>
      <c r="F41" s="312" t="n"/>
      <c r="G41" s="312" t="n"/>
      <c r="H41" s="312" t="n"/>
      <c r="I41" s="312" t="n"/>
      <c r="J41" s="312" t="n"/>
      <c r="K41" s="312" t="n"/>
      <c r="L41" s="312" t="n"/>
      <c r="M41" s="312" t="n"/>
      <c r="N41" s="312" t="n"/>
      <c r="O41" s="312" t="n"/>
      <c r="P41" s="312" t="n"/>
      <c r="Q41" s="312" t="n"/>
      <c r="R41" s="312" t="n"/>
      <c r="S41" s="312" t="n"/>
      <c r="V41" s="312" t="n"/>
      <c r="W41" s="312" t="n"/>
      <c r="X41" s="312" t="n"/>
      <c r="Y41" s="312" t="n"/>
      <c r="Z41" s="312" t="n"/>
      <c r="AA41" s="312" t="n"/>
      <c r="AB41" s="312" t="n"/>
      <c r="AC41" s="312" t="n"/>
      <c r="AD41" s="312" t="n"/>
      <c r="AE41" s="312" t="n"/>
      <c r="AF41" s="312" t="n"/>
    </row>
    <row r="42">
      <c r="B42" s="54" t="inlineStr">
        <is>
          <t>Depreciation</t>
        </is>
      </c>
    </row>
    <row r="43">
      <c r="B43" t="inlineStr">
        <is>
          <t>Servers and Network Assets Depreciation</t>
        </is>
      </c>
      <c r="D43" s="83" t="inlineStr">
        <is>
          <t>n/a</t>
        </is>
      </c>
      <c r="E43" s="83" t="inlineStr">
        <is>
          <t>n/a</t>
        </is>
      </c>
      <c r="F43" s="83" t="inlineStr">
        <is>
          <t>n/a</t>
        </is>
      </c>
      <c r="G43" s="83" t="inlineStr">
        <is>
          <t>n/a</t>
        </is>
      </c>
      <c r="H43" s="81" t="n">
        <v>1360</v>
      </c>
      <c r="I43" s="81" t="n">
        <v>1200</v>
      </c>
      <c r="J43" s="81" t="n">
        <v>1360</v>
      </c>
      <c r="K43" s="80">
        <f>+Z43-SUM(H43:J43)</f>
        <v/>
      </c>
      <c r="L43" s="81" t="n">
        <v>1510</v>
      </c>
      <c r="M43" s="81" t="n">
        <v>1710</v>
      </c>
      <c r="N43" s="81" t="n">
        <v>1940</v>
      </c>
      <c r="O43" s="80">
        <f>+AA43-SUM(L43:N43)</f>
        <v/>
      </c>
      <c r="P43" s="81" t="n">
        <v>2350</v>
      </c>
      <c r="V43" s="83" t="inlineStr">
        <is>
          <t>n/a</t>
        </is>
      </c>
      <c r="W43" s="81" t="n">
        <v>3690</v>
      </c>
      <c r="X43" s="81" t="n">
        <v>4380</v>
      </c>
      <c r="Y43" s="81" t="n">
        <v>4940</v>
      </c>
      <c r="Z43" s="81" t="n">
        <v>5290</v>
      </c>
      <c r="AA43" s="81" t="n">
        <v>7320</v>
      </c>
    </row>
    <row r="44" ht="13.5" customHeight="1">
      <c r="B44" t="inlineStr">
        <is>
          <t>Other Depreciation</t>
        </is>
      </c>
      <c r="D44" s="221">
        <f>+IFERROR(D45-D43,"n/a")</f>
        <v/>
      </c>
      <c r="E44" s="221">
        <f>+IFERROR(E45-E43,"n/a")</f>
        <v/>
      </c>
      <c r="F44" s="221">
        <f>+IFERROR(F45-F43,"n/a")</f>
        <v/>
      </c>
      <c r="G44" s="221">
        <f>+IFERROR(G45-G43,"n/a")</f>
        <v/>
      </c>
      <c r="H44" s="221">
        <f>+IFERROR(H45-H43,"n/a")</f>
        <v/>
      </c>
      <c r="I44" s="221">
        <f>+IFERROR(I45-I43,"n/a")</f>
        <v/>
      </c>
      <c r="J44" s="221">
        <f>+IFERROR(J45-J43,"n/a")</f>
        <v/>
      </c>
      <c r="K44" s="221">
        <f>+IFERROR(K45-K43,"n/a")</f>
        <v/>
      </c>
      <c r="L44" s="221">
        <f>+IFERROR(L45-L43,"n/a")</f>
        <v/>
      </c>
      <c r="M44" s="221">
        <f>+IFERROR(M45-M43,"n/a")</f>
        <v/>
      </c>
      <c r="N44" s="221">
        <f>+IFERROR(N45-N43,"n/a")</f>
        <v/>
      </c>
      <c r="O44" s="221">
        <f>+IFERROR(O45-O43,"n/a")</f>
        <v/>
      </c>
      <c r="P44" s="221">
        <f>+IFERROR(P45-P43,"n/a")</f>
        <v/>
      </c>
      <c r="V44" s="221">
        <f>+IFERROR(V45-V43,"n/a")</f>
        <v/>
      </c>
      <c r="W44" s="221">
        <f>+IFERROR(W45-W43,"n/a")</f>
        <v/>
      </c>
      <c r="X44" s="221">
        <f>+IFERROR(X45-X43,"n/a")</f>
        <v/>
      </c>
      <c r="Y44" s="221">
        <f>+IFERROR(Y45-Y43,"n/a")</f>
        <v/>
      </c>
      <c r="Z44" s="221">
        <f>+IFERROR(Z45-Z43,"n/a")</f>
        <v/>
      </c>
      <c r="AA44" s="221">
        <f>+IFERROR(AA45-AA43,"n/a")</f>
        <v/>
      </c>
    </row>
    <row r="45" customFormat="1" s="44">
      <c r="A45" s="254" t="n"/>
      <c r="B45" s="110" t="inlineStr">
        <is>
          <t>Total Depreciation of PP&amp;E</t>
        </is>
      </c>
      <c r="D45" s="113" t="n">
        <v>1850</v>
      </c>
      <c r="E45" s="113" t="n">
        <v>1860</v>
      </c>
      <c r="F45" s="113" t="n">
        <v>1870</v>
      </c>
      <c r="G45" s="113" t="n">
        <v>1980</v>
      </c>
      <c r="H45" s="113" t="n">
        <v>2120</v>
      </c>
      <c r="I45" s="113" t="n">
        <v>1930</v>
      </c>
      <c r="J45" s="113" t="n">
        <v>2130</v>
      </c>
      <c r="K45" s="113" t="n">
        <v>2320</v>
      </c>
      <c r="L45" s="113" t="n">
        <v>2480</v>
      </c>
      <c r="M45" s="113" t="n">
        <v>2580</v>
      </c>
      <c r="N45" s="113" t="n">
        <v>2830</v>
      </c>
      <c r="O45" s="113" t="n">
        <v>3129.999999999999</v>
      </c>
      <c r="P45" s="113" t="n">
        <v>3330</v>
      </c>
      <c r="Q45" s="259">
        <f>+Q46+P45-P46</f>
        <v/>
      </c>
      <c r="R45" s="259">
        <f>+R46+Q45-Q46</f>
        <v/>
      </c>
      <c r="S45" s="259">
        <f>+S46+R45-R46</f>
        <v/>
      </c>
      <c r="V45" s="113" t="n">
        <v>3680</v>
      </c>
      <c r="W45" s="113" t="n">
        <v>5180</v>
      </c>
      <c r="X45" s="113" t="n">
        <v>6390</v>
      </c>
      <c r="Y45" s="113" t="n">
        <v>7560</v>
      </c>
      <c r="Z45" s="113" t="n">
        <v>8500</v>
      </c>
      <c r="AA45" s="113" t="n">
        <v>11020</v>
      </c>
      <c r="AB45" s="111">
        <f>+SUM(P45:S45)</f>
        <v/>
      </c>
      <c r="AC45" s="259">
        <f>+AC46+AB45-AB46</f>
        <v/>
      </c>
      <c r="AD45" s="259">
        <f>+AD46+AC45-AC46</f>
        <v/>
      </c>
      <c r="AE45" s="259" t="n"/>
      <c r="AF45" s="259" t="n"/>
    </row>
    <row r="46" customFormat="1" s="44">
      <c r="A46" s="254" t="n"/>
      <c r="B46" s="60" t="inlineStr">
        <is>
          <t>Memo: Total D&amp;A</t>
        </is>
      </c>
      <c r="D46" s="115" t="n">
        <v>1972</v>
      </c>
      <c r="E46" s="115" t="n">
        <v>1985</v>
      </c>
      <c r="F46" s="115" t="n">
        <v>1995</v>
      </c>
      <c r="G46" s="115" t="n">
        <v>2014</v>
      </c>
      <c r="H46" s="115" t="n">
        <v>2156</v>
      </c>
      <c r="I46" s="115" t="n">
        <v>1979</v>
      </c>
      <c r="J46" s="115" t="n">
        <v>2175</v>
      </c>
      <c r="K46" s="115" t="n">
        <v>2376</v>
      </c>
      <c r="L46" s="115" t="n">
        <v>2524</v>
      </c>
      <c r="M46" s="115" t="n">
        <v>2623</v>
      </c>
      <c r="N46" s="115" t="n">
        <v>2858</v>
      </c>
      <c r="O46" s="115" t="n">
        <v>3172</v>
      </c>
      <c r="P46" s="115" t="n">
        <v>3374</v>
      </c>
      <c r="Q46" s="258">
        <f>'Historical Financials'!BI69</f>
        <v/>
      </c>
      <c r="R46" s="258">
        <f>'Historical Financials'!BJ69</f>
        <v/>
      </c>
      <c r="S46" s="258">
        <f>'Historical Financials'!BK69</f>
        <v/>
      </c>
      <c r="V46" s="115" t="n">
        <v>4315</v>
      </c>
      <c r="W46" s="115" t="n">
        <v>5741</v>
      </c>
      <c r="X46" s="115" t="n">
        <v>6862</v>
      </c>
      <c r="Y46" s="115" t="n">
        <v>7966</v>
      </c>
      <c r="Z46" s="115" t="n">
        <v>8686</v>
      </c>
      <c r="AA46" s="115" t="n">
        <v>11177</v>
      </c>
      <c r="AB46" s="95">
        <f>+SUM(P46:S46)</f>
        <v/>
      </c>
      <c r="AC46" s="258">
        <f>+'Simple Model - Case 1'!K29</f>
        <v/>
      </c>
      <c r="AD46" s="258">
        <f>+'Simple Model - Case 1'!L29</f>
        <v/>
      </c>
      <c r="AE46" s="258" t="n"/>
      <c r="AF46" s="258" t="n"/>
      <c r="AH46" s="111" t="n"/>
    </row>
    <row r="47">
      <c r="Q47" s="64" t="n"/>
      <c r="R47" s="64" t="n"/>
      <c r="S47" s="64" t="n"/>
    </row>
    <row r="48">
      <c r="B48" s="62" t="inlineStr">
        <is>
          <t>Implied Useful Life (Gross PP&amp;E / Depreciation)</t>
        </is>
      </c>
    </row>
    <row r="49">
      <c r="B49" s="60" t="inlineStr">
        <is>
          <t>Servers and Network Assets</t>
        </is>
      </c>
      <c r="D49" s="351">
        <f>+IFERROR(D11/(D43*4),"n/a")</f>
        <v/>
      </c>
      <c r="E49" s="351">
        <f>+IFERROR(E11/(E43*4),"n/a")</f>
        <v/>
      </c>
      <c r="F49" s="351">
        <f>+IFERROR(F11/(F43*4),"n/a")</f>
        <v/>
      </c>
      <c r="G49" s="351">
        <f>+IFERROR(G11/(G43*4),"n/a")</f>
        <v/>
      </c>
      <c r="H49" s="351">
        <f>+IFERROR(H11/(H43*4),"n/a")</f>
        <v/>
      </c>
      <c r="I49" s="351">
        <f>+IFERROR(I11/(I43*4),"n/a")</f>
        <v/>
      </c>
      <c r="J49" s="351">
        <f>+IFERROR(J11/(J43*4),"n/a")</f>
        <v/>
      </c>
      <c r="K49" s="351">
        <f>+IFERROR(K11/(K43*4),"n/a")</f>
        <v/>
      </c>
      <c r="L49" s="351">
        <f>+IFERROR(L11/(L43*4),"n/a")</f>
        <v/>
      </c>
      <c r="M49" s="351">
        <f>+IFERROR(M11/(M43*4),"n/a")</f>
        <v/>
      </c>
      <c r="N49" s="351">
        <f>+IFERROR(N11/(N43*4),"n/a")</f>
        <v/>
      </c>
      <c r="O49" s="351">
        <f>+IFERROR(O11/(O43*4),"n/a")</f>
        <v/>
      </c>
      <c r="P49" s="351">
        <f>+IFERROR(P11/(P43*4),"n/a")</f>
        <v/>
      </c>
      <c r="Q49" s="351">
        <f>+IFERROR(Q11/(Q43*4),"n/a")</f>
        <v/>
      </c>
      <c r="R49" s="351">
        <f>+IFERROR(R11/(R43*4),"n/a")</f>
        <v/>
      </c>
      <c r="S49" s="351">
        <f>+IFERROR(S11/(S43*4),"n/a")</f>
        <v/>
      </c>
      <c r="V49" s="351">
        <f>+IFERROR(V11/(V43),"n/a")</f>
        <v/>
      </c>
      <c r="W49" s="351">
        <f>+IFERROR(W11/(W43),"n/a")</f>
        <v/>
      </c>
      <c r="X49" s="351">
        <f>+IFERROR(X11/(X43),"n/a")</f>
        <v/>
      </c>
      <c r="Y49" s="351">
        <f>+IFERROR(Y11/(Y43),"n/a")</f>
        <v/>
      </c>
      <c r="Z49" s="351">
        <f>+IFERROR(Z11/(Z43),"n/a")</f>
        <v/>
      </c>
      <c r="AA49" s="351">
        <f>+IFERROR(AA11/(AA43),"n/a")</f>
        <v/>
      </c>
      <c r="AB49" s="351">
        <f>+IFERROR(AB11/(AB43),"n/a")</f>
        <v/>
      </c>
      <c r="AC49" s="351">
        <f>+IFERROR(AC11/(AC43),"n/a")</f>
        <v/>
      </c>
      <c r="AD49" s="351">
        <f>+IFERROR(AD11/(AD43),"n/a")</f>
        <v/>
      </c>
      <c r="AE49" s="351" t="n"/>
      <c r="AF49" s="351" t="n"/>
    </row>
    <row r="50" ht="13.5" customHeight="1">
      <c r="B50" s="60" t="inlineStr">
        <is>
          <t>Other Assets</t>
        </is>
      </c>
      <c r="D50" s="352">
        <f>+IFERROR(D12/(D44*4),"n/a")</f>
        <v/>
      </c>
      <c r="E50" s="352">
        <f>+IFERROR(E12/(E44*4),"n/a")</f>
        <v/>
      </c>
      <c r="F50" s="352">
        <f>+IFERROR(F12/(F44*4),"n/a")</f>
        <v/>
      </c>
      <c r="G50" s="352">
        <f>+IFERROR(G12/(G44*4),"n/a")</f>
        <v/>
      </c>
      <c r="H50" s="352">
        <f>+IFERROR(H12/(H44*4),"n/a")</f>
        <v/>
      </c>
      <c r="I50" s="352">
        <f>+IFERROR(I12/(I44*4),"n/a")</f>
        <v/>
      </c>
      <c r="J50" s="352">
        <f>+IFERROR(J12/(J44*4),"n/a")</f>
        <v/>
      </c>
      <c r="K50" s="352">
        <f>+IFERROR(K12/(K44*4),"n/a")</f>
        <v/>
      </c>
      <c r="L50" s="352">
        <f>+IFERROR(L12/(L44*4),"n/a")</f>
        <v/>
      </c>
      <c r="M50" s="352">
        <f>+IFERROR(M12/(M44*4),"n/a")</f>
        <v/>
      </c>
      <c r="N50" s="352">
        <f>+IFERROR(N12/(N44*4),"n/a")</f>
        <v/>
      </c>
      <c r="O50" s="352">
        <f>+IFERROR(O12/(O44*4),"n/a")</f>
        <v/>
      </c>
      <c r="P50" s="352">
        <f>+IFERROR(P12/(P44*4),"n/a")</f>
        <v/>
      </c>
      <c r="Q50" s="352">
        <f>+IFERROR(Q12/(Q44*4),"n/a")</f>
        <v/>
      </c>
      <c r="R50" s="352">
        <f>+IFERROR(R12/(R44*4),"n/a")</f>
        <v/>
      </c>
      <c r="S50" s="352">
        <f>+IFERROR(S12/(S44*4),"n/a")</f>
        <v/>
      </c>
      <c r="V50" s="352">
        <f>+IFERROR(V12/(V44),"n/a")</f>
        <v/>
      </c>
      <c r="W50" s="352">
        <f>+IFERROR(W12/(W44),"n/a")</f>
        <v/>
      </c>
      <c r="X50" s="352">
        <f>+IFERROR(X12/(X44),"n/a")</f>
        <v/>
      </c>
      <c r="Y50" s="352">
        <f>+IFERROR(Y12/(Y44),"n/a")</f>
        <v/>
      </c>
      <c r="Z50" s="352">
        <f>+IFERROR(Z12/(Z44),"n/a")</f>
        <v/>
      </c>
      <c r="AA50" s="352">
        <f>+IFERROR(AA12/(AA44),"n/a")</f>
        <v/>
      </c>
      <c r="AB50" s="352">
        <f>+IFERROR(AB12/(AB44),"n/a")</f>
        <v/>
      </c>
      <c r="AC50" s="352">
        <f>+IFERROR(AC12/(AC44),"n/a")</f>
        <v/>
      </c>
      <c r="AD50" s="352">
        <f>+IFERROR(AD12/(AD44),"n/a")</f>
        <v/>
      </c>
      <c r="AE50" s="352" t="n"/>
      <c r="AF50" s="352" t="n"/>
    </row>
    <row r="51">
      <c r="B51" s="101" t="inlineStr">
        <is>
          <t>Total Assets</t>
        </is>
      </c>
      <c r="D51" s="351">
        <f>+IFERROR(D13/(D45*4),"n/a")</f>
        <v/>
      </c>
      <c r="E51" s="351">
        <f>+IFERROR(E13/(E45*4),"n/a")</f>
        <v/>
      </c>
      <c r="F51" s="351">
        <f>+IFERROR(F13/(F45*4),"n/a")</f>
        <v/>
      </c>
      <c r="G51" s="351">
        <f>+IFERROR(G13/(G45*4),"n/a")</f>
        <v/>
      </c>
      <c r="H51" s="351">
        <f>+IFERROR(H13/(H45*4),"n/a")</f>
        <v/>
      </c>
      <c r="I51" s="351">
        <f>+IFERROR(I13/(I45*4),"n/a")</f>
        <v/>
      </c>
      <c r="J51" s="351">
        <f>+IFERROR(J13/(J45*4),"n/a")</f>
        <v/>
      </c>
      <c r="K51" s="351">
        <f>+IFERROR(K13/(K45*4),"n/a")</f>
        <v/>
      </c>
      <c r="L51" s="351">
        <f>+IFERROR(L13/(L45*4),"n/a")</f>
        <v/>
      </c>
      <c r="M51" s="351">
        <f>+IFERROR(M13/(M45*4),"n/a")</f>
        <v/>
      </c>
      <c r="N51" s="351">
        <f>+IFERROR(N13/(N45*4),"n/a")</f>
        <v/>
      </c>
      <c r="O51" s="351">
        <f>+IFERROR(O13/(O45*4),"n/a")</f>
        <v/>
      </c>
      <c r="P51" s="351">
        <f>+IFERROR(P13/(P45*4),"n/a")</f>
        <v/>
      </c>
      <c r="Q51" s="351">
        <f>+IFERROR(Q13/(Q45*4),"n/a")</f>
        <v/>
      </c>
      <c r="R51" s="351">
        <f>+IFERROR(R13/(R45*4),"n/a")</f>
        <v/>
      </c>
      <c r="S51" s="351">
        <f>+IFERROR(S13/(S45*4),"n/a")</f>
        <v/>
      </c>
      <c r="V51" s="351">
        <f>+IFERROR(V13/(V45),"n/a")</f>
        <v/>
      </c>
      <c r="W51" s="351">
        <f>+IFERROR(W13/(W45),"n/a")</f>
        <v/>
      </c>
      <c r="X51" s="351">
        <f>+IFERROR(X13/(X45),"n/a")</f>
        <v/>
      </c>
      <c r="Y51" s="351">
        <f>+IFERROR(Y13/(Y45),"n/a")</f>
        <v/>
      </c>
      <c r="Z51" s="351">
        <f>+IFERROR(Z13/(Z45),"n/a")</f>
        <v/>
      </c>
      <c r="AA51" s="351">
        <f>+IFERROR(AA13/(AA45),"n/a")</f>
        <v/>
      </c>
      <c r="AB51" s="351">
        <f>+IFERROR(AB13/(AB45),"n/a")</f>
        <v/>
      </c>
      <c r="AC51" s="351">
        <f>+IFERROR(AC13/(AC45),"n/a")</f>
        <v/>
      </c>
      <c r="AD51" s="351">
        <f>+IFERROR(AD13/(AD45),"n/a")</f>
        <v/>
      </c>
      <c r="AE51" s="351" t="n"/>
      <c r="AF51" s="351" t="n"/>
    </row>
    <row r="52">
      <c r="B52" s="101" t="n"/>
      <c r="D52" s="351" t="n"/>
      <c r="E52" s="351" t="n"/>
      <c r="F52" s="351" t="n"/>
      <c r="G52" s="351" t="n"/>
      <c r="H52" s="351" t="n"/>
      <c r="I52" s="351" t="n"/>
      <c r="J52" s="351" t="n"/>
      <c r="K52" s="351" t="n"/>
      <c r="L52" s="351" t="n"/>
      <c r="M52" s="351" t="n"/>
      <c r="N52" s="351" t="n"/>
      <c r="O52" s="351" t="n"/>
      <c r="P52" s="351" t="n"/>
      <c r="Q52" s="351" t="n"/>
      <c r="R52" s="351" t="n"/>
      <c r="S52" s="351" t="n"/>
      <c r="V52" s="351" t="n"/>
      <c r="W52" s="351" t="n"/>
      <c r="X52" s="351" t="n"/>
      <c r="Y52" s="351" t="n"/>
      <c r="Z52" s="351" t="n"/>
      <c r="AA52" s="351" t="n"/>
      <c r="AB52" s="351" t="n"/>
      <c r="AC52" s="351" t="n"/>
      <c r="AD52" s="351" t="n"/>
      <c r="AE52" s="351" t="n"/>
      <c r="AF52" s="351" t="n"/>
    </row>
    <row r="53">
      <c r="B53" s="62" t="inlineStr">
        <is>
          <t>Implied Useful Life (Depreciable Assets / Depreciation)</t>
        </is>
      </c>
      <c r="D53" s="351" t="n"/>
      <c r="E53" s="351" t="n"/>
      <c r="F53" s="351" t="n"/>
      <c r="G53" s="351" t="n"/>
      <c r="H53" s="351" t="n"/>
      <c r="I53" s="351" t="n"/>
      <c r="J53" s="351" t="n"/>
      <c r="K53" s="351" t="n"/>
      <c r="L53" s="351" t="n"/>
      <c r="M53" s="351" t="n"/>
      <c r="N53" s="351" t="n"/>
      <c r="O53" s="351" t="n"/>
      <c r="P53" s="351" t="n"/>
      <c r="Q53" s="351" t="n"/>
      <c r="R53" s="351" t="n"/>
      <c r="S53" s="351" t="n"/>
      <c r="V53" s="351" t="n"/>
      <c r="W53" s="351" t="n"/>
      <c r="X53" s="351" t="n"/>
      <c r="Y53" s="351" t="n"/>
      <c r="Z53" s="351" t="n"/>
      <c r="AA53" s="351" t="n"/>
      <c r="AB53" s="351" t="n"/>
      <c r="AC53" s="351" t="n"/>
      <c r="AD53" s="351" t="n"/>
      <c r="AE53" s="351" t="n"/>
      <c r="AF53" s="351" t="n"/>
    </row>
    <row r="54">
      <c r="B54" s="60" t="inlineStr">
        <is>
          <t>Total Assets</t>
        </is>
      </c>
      <c r="D54" s="351">
        <f>+D15/(D45*4)</f>
        <v/>
      </c>
      <c r="E54" s="351">
        <f>+E15/(E45*4)</f>
        <v/>
      </c>
      <c r="F54" s="351">
        <f>+F15/(F45*4)</f>
        <v/>
      </c>
      <c r="G54" s="351">
        <f>+G15/(G45*4)</f>
        <v/>
      </c>
      <c r="H54" s="351">
        <f>+H15/(H45*4)</f>
        <v/>
      </c>
      <c r="I54" s="351">
        <f>+I15/(I45*4)</f>
        <v/>
      </c>
      <c r="J54" s="351">
        <f>+J15/(J45*4)</f>
        <v/>
      </c>
      <c r="K54" s="351">
        <f>+K15/(K45*4)</f>
        <v/>
      </c>
      <c r="L54" s="351">
        <f>+L15/(L45*4)</f>
        <v/>
      </c>
      <c r="M54" s="351">
        <f>+M15/(M45*4)</f>
        <v/>
      </c>
      <c r="N54" s="351">
        <f>+N15/(N45*4)</f>
        <v/>
      </c>
      <c r="O54" s="351">
        <f>+O15/(O45*4)</f>
        <v/>
      </c>
      <c r="P54" s="351">
        <f>+P15/(P45*4)</f>
        <v/>
      </c>
      <c r="Q54" s="351">
        <f>+Q15/(Q45*4)</f>
        <v/>
      </c>
      <c r="R54" s="351">
        <f>+R15/(R45*4)</f>
        <v/>
      </c>
      <c r="S54" s="351">
        <f>+S15/(S45*4)</f>
        <v/>
      </c>
      <c r="U54" s="351" t="n"/>
      <c r="V54" s="351">
        <f>+V15/(V45)</f>
        <v/>
      </c>
      <c r="W54" s="351">
        <f>+W15/(W45)</f>
        <v/>
      </c>
      <c r="X54" s="351">
        <f>+X15/(X45)</f>
        <v/>
      </c>
      <c r="Y54" s="351">
        <f>+Y15/(Y45)</f>
        <v/>
      </c>
      <c r="Z54" s="351">
        <f>+Z15/(Z45)</f>
        <v/>
      </c>
      <c r="AA54" s="351">
        <f>+AA15/(AA45)</f>
        <v/>
      </c>
      <c r="AB54" s="351">
        <f>+AB15/(AB45)</f>
        <v/>
      </c>
      <c r="AC54" s="351">
        <f>+AC15/(AC45)</f>
        <v/>
      </c>
      <c r="AD54" s="351">
        <f>+AD15/(AD45)</f>
        <v/>
      </c>
      <c r="AE54" s="351" t="n"/>
      <c r="AF54" s="351" t="n"/>
      <c r="AG54" s="351" t="n"/>
    </row>
    <row r="55">
      <c r="AG55" s="56" t="n"/>
    </row>
    <row r="56">
      <c r="B56" s="54" t="inlineStr">
        <is>
          <t>Net PP&amp;E</t>
        </is>
      </c>
    </row>
    <row r="57">
      <c r="B57" t="inlineStr">
        <is>
          <t>Gross PP&amp;E</t>
        </is>
      </c>
      <c r="D57" s="64">
        <f>+D13</f>
        <v/>
      </c>
      <c r="E57" s="64">
        <f>+E13</f>
        <v/>
      </c>
      <c r="F57" s="64">
        <f>+F13</f>
        <v/>
      </c>
      <c r="G57" s="64">
        <f>+G13</f>
        <v/>
      </c>
      <c r="H57" s="64">
        <f>+H13</f>
        <v/>
      </c>
      <c r="I57" s="64">
        <f>+I13</f>
        <v/>
      </c>
      <c r="J57" s="64">
        <f>+J13</f>
        <v/>
      </c>
      <c r="K57" s="64">
        <f>+K13</f>
        <v/>
      </c>
      <c r="L57" s="64">
        <f>+L13</f>
        <v/>
      </c>
      <c r="M57" s="64">
        <f>+M13</f>
        <v/>
      </c>
      <c r="N57" s="64">
        <f>+N13</f>
        <v/>
      </c>
      <c r="O57" s="64">
        <f>+O13</f>
        <v/>
      </c>
      <c r="P57" s="64">
        <f>+P13</f>
        <v/>
      </c>
      <c r="Q57" s="64">
        <f>+Q13</f>
        <v/>
      </c>
      <c r="R57" s="64">
        <f>+R13</f>
        <v/>
      </c>
      <c r="S57" s="64">
        <f>+S13</f>
        <v/>
      </c>
      <c r="V57" s="64">
        <f>+V13</f>
        <v/>
      </c>
      <c r="W57" s="64">
        <f>+W13</f>
        <v/>
      </c>
      <c r="X57" s="64">
        <f>+X13</f>
        <v/>
      </c>
      <c r="Y57" s="64">
        <f>+Y13</f>
        <v/>
      </c>
      <c r="Z57" s="64">
        <f>+Z13</f>
        <v/>
      </c>
      <c r="AA57" s="64">
        <f>+AA13</f>
        <v/>
      </c>
      <c r="AB57" s="64">
        <f>+AB13</f>
        <v/>
      </c>
      <c r="AC57" s="64">
        <f>+AC13</f>
        <v/>
      </c>
      <c r="AD57" s="64">
        <f>+AD13</f>
        <v/>
      </c>
      <c r="AE57" s="64" t="n"/>
      <c r="AF57" s="64" t="n"/>
    </row>
    <row r="58" ht="13.5" customHeight="1">
      <c r="B58" t="inlineStr">
        <is>
          <t>Accumulated Depreciation</t>
        </is>
      </c>
      <c r="D58" s="82" t="n">
        <v>-16490</v>
      </c>
      <c r="E58" s="82" t="n">
        <v>-17735</v>
      </c>
      <c r="F58" s="82" t="n">
        <v>-18649</v>
      </c>
      <c r="G58" s="82" t="n">
        <v>-20080</v>
      </c>
      <c r="H58" s="82" t="n">
        <v>-21453</v>
      </c>
      <c r="I58" s="82" t="n">
        <v>-22434</v>
      </c>
      <c r="J58" s="82" t="n">
        <v>-23393</v>
      </c>
      <c r="K58" s="82" t="n">
        <v>-24975</v>
      </c>
      <c r="L58" s="82" t="n">
        <v>-26979</v>
      </c>
      <c r="M58" s="82" t="n">
        <v>-28953</v>
      </c>
      <c r="N58" s="82" t="n">
        <v>-30848</v>
      </c>
      <c r="O58" s="82" t="n">
        <v>-33134</v>
      </c>
      <c r="P58" s="82" t="n">
        <v>-35910</v>
      </c>
      <c r="Q58" s="65">
        <f>-Q66</f>
        <v/>
      </c>
      <c r="R58" s="65">
        <f>-R66</f>
        <v/>
      </c>
      <c r="S58" s="65">
        <f>-S66</f>
        <v/>
      </c>
      <c r="U58" s="82" t="n">
        <v>-4616</v>
      </c>
      <c r="V58" s="82" t="n">
        <v>-6890</v>
      </c>
      <c r="W58" s="82" t="n">
        <v>-10663</v>
      </c>
      <c r="X58" s="82" t="n">
        <v>-15418</v>
      </c>
      <c r="Y58" s="82" t="n">
        <v>-20080</v>
      </c>
      <c r="Z58" s="82" t="n">
        <v>-24975</v>
      </c>
      <c r="AA58" s="82" t="n">
        <v>-33134</v>
      </c>
      <c r="AB58" s="65">
        <f>+S58</f>
        <v/>
      </c>
      <c r="AC58" s="65">
        <f>-AC66</f>
        <v/>
      </c>
      <c r="AD58" s="65">
        <f>-AD66</f>
        <v/>
      </c>
      <c r="AE58" s="65" t="n"/>
      <c r="AF58" s="65" t="n"/>
    </row>
    <row r="59" customFormat="1" s="44">
      <c r="A59" s="254" t="n"/>
      <c r="B59" s="110" t="inlineStr">
        <is>
          <t>Net PP&amp;E</t>
        </is>
      </c>
      <c r="D59" s="111">
        <f>SUM(D57:D58)</f>
        <v/>
      </c>
      <c r="E59" s="111">
        <f>SUM(E57:E58)</f>
        <v/>
      </c>
      <c r="F59" s="111">
        <f>SUM(F57:F58)</f>
        <v/>
      </c>
      <c r="G59" s="111">
        <f>SUM(G57:G58)</f>
        <v/>
      </c>
      <c r="H59" s="111">
        <f>SUM(H57:H58)</f>
        <v/>
      </c>
      <c r="I59" s="111">
        <f>SUM(I57:I58)</f>
        <v/>
      </c>
      <c r="J59" s="111">
        <f>SUM(J57:J58)</f>
        <v/>
      </c>
      <c r="K59" s="111">
        <f>SUM(K57:K58)</f>
        <v/>
      </c>
      <c r="L59" s="111">
        <f>SUM(L57:L58)</f>
        <v/>
      </c>
      <c r="M59" s="111">
        <f>SUM(M57:M58)</f>
        <v/>
      </c>
      <c r="N59" s="111">
        <f>SUM(N57:N58)</f>
        <v/>
      </c>
      <c r="O59" s="111">
        <f>SUM(O57:O58)</f>
        <v/>
      </c>
      <c r="P59" s="111">
        <f>SUM(P57:P58)</f>
        <v/>
      </c>
      <c r="Q59" s="111">
        <f>SUM(Q57:Q58)</f>
        <v/>
      </c>
      <c r="R59" s="111">
        <f>SUM(R57:R58)</f>
        <v/>
      </c>
      <c r="S59" s="111">
        <f>SUM(S57:S58)</f>
        <v/>
      </c>
      <c r="V59" s="111">
        <f>SUM(V57:V58)</f>
        <v/>
      </c>
      <c r="W59" s="111">
        <f>SUM(W57:W58)</f>
        <v/>
      </c>
      <c r="X59" s="111">
        <f>SUM(X57:X58)</f>
        <v/>
      </c>
      <c r="Y59" s="111">
        <f>SUM(Y57:Y58)</f>
        <v/>
      </c>
      <c r="Z59" s="111">
        <f>SUM(Z57:Z58)</f>
        <v/>
      </c>
      <c r="AA59" s="111">
        <f>SUM(AA57:AA58)</f>
        <v/>
      </c>
      <c r="AB59" s="111">
        <f>SUM(AB57:AB58)</f>
        <v/>
      </c>
      <c r="AC59" s="111">
        <f>SUM(AC57:AC58)</f>
        <v/>
      </c>
      <c r="AD59" s="111">
        <f>SUM(AD57:AD58)</f>
        <v/>
      </c>
      <c r="AE59" s="111" t="n"/>
      <c r="AF59" s="111" t="n"/>
    </row>
    <row r="60">
      <c r="B60" s="60" t="inlineStr">
        <is>
          <t>Implied Useful Life (Net PP&amp;E / Depreciation)</t>
        </is>
      </c>
      <c r="D60" s="351">
        <f>+IFERROR(D59/(D45*4),"n/a")</f>
        <v/>
      </c>
      <c r="E60" s="351">
        <f>+IFERROR(E59/(E45*4),"n/a")</f>
        <v/>
      </c>
      <c r="F60" s="351">
        <f>+IFERROR(F59/(F45*4),"n/a")</f>
        <v/>
      </c>
      <c r="G60" s="351">
        <f>+IFERROR(G59/(G45*4),"n/a")</f>
        <v/>
      </c>
      <c r="H60" s="351">
        <f>+IFERROR(H59/(H45*4),"n/a")</f>
        <v/>
      </c>
      <c r="I60" s="351">
        <f>+IFERROR(I59/(I45*4),"n/a")</f>
        <v/>
      </c>
      <c r="J60" s="351">
        <f>+IFERROR(J59/(J45*4),"n/a")</f>
        <v/>
      </c>
      <c r="K60" s="351">
        <f>+IFERROR(K59/(K45*4),"n/a")</f>
        <v/>
      </c>
      <c r="L60" s="351">
        <f>+IFERROR(L59/(L45*4),"n/a")</f>
        <v/>
      </c>
      <c r="M60" s="351">
        <f>+IFERROR(M59/(M45*4),"n/a")</f>
        <v/>
      </c>
      <c r="N60" s="351">
        <f>+IFERROR(N59/(N45*4),"n/a")</f>
        <v/>
      </c>
      <c r="O60" s="351">
        <f>+IFERROR(O59/(O45*4),"n/a")</f>
        <v/>
      </c>
      <c r="P60" s="351">
        <f>+IFERROR(P59/(P45*4),"n/a")</f>
        <v/>
      </c>
      <c r="Q60" s="351">
        <f>+IFERROR(Q59/(Q45*4),"n/a")</f>
        <v/>
      </c>
      <c r="R60" s="351">
        <f>+IFERROR(R59/(R45*4),"n/a")</f>
        <v/>
      </c>
      <c r="S60" s="351">
        <f>+IFERROR(S59/(S45*4),"n/a")</f>
        <v/>
      </c>
      <c r="V60" s="351">
        <f>+IFERROR(V59/(V45),"n/a")</f>
        <v/>
      </c>
      <c r="W60" s="351">
        <f>+IFERROR(W59/(W45),"n/a")</f>
        <v/>
      </c>
      <c r="X60" s="351">
        <f>+IFERROR(X59/(X45),"n/a")</f>
        <v/>
      </c>
      <c r="Y60" s="351">
        <f>+IFERROR(Y59/(Y45),"n/a")</f>
        <v/>
      </c>
      <c r="Z60" s="351">
        <f>+IFERROR(Z59/(Z45),"n/a")</f>
        <v/>
      </c>
      <c r="AA60" s="351">
        <f>+IFERROR(AA59/(AA45),"n/a")</f>
        <v/>
      </c>
      <c r="AB60" s="351">
        <f>+IFERROR(AB59/(AB45),"n/a")</f>
        <v/>
      </c>
      <c r="AC60" s="351">
        <f>+IFERROR(AC59/(AC45),"n/a")</f>
        <v/>
      </c>
      <c r="AD60" s="351">
        <f>+IFERROR(AD59/(AD45),"n/a")</f>
        <v/>
      </c>
      <c r="AE60" s="351" t="n"/>
      <c r="AF60" s="351" t="n"/>
    </row>
    <row r="61">
      <c r="B61" s="60" t="n"/>
      <c r="V61" s="64" t="n"/>
      <c r="W61" s="64" t="n"/>
      <c r="X61" s="64" t="n"/>
      <c r="Y61" s="64" t="n"/>
      <c r="Z61" s="64" t="n"/>
      <c r="AA61" s="64" t="n"/>
    </row>
    <row r="62">
      <c r="B62" s="62" t="inlineStr">
        <is>
          <t>Memo:</t>
        </is>
      </c>
      <c r="V62" s="64" t="n"/>
      <c r="W62" s="64" t="n"/>
      <c r="X62" s="64" t="n"/>
      <c r="Y62" s="64" t="n"/>
      <c r="Z62" s="64" t="n"/>
      <c r="AA62" s="64" t="n"/>
    </row>
    <row r="63">
      <c r="B63" s="60" t="inlineStr">
        <is>
          <t>Accumulated Depreciation, BOP</t>
        </is>
      </c>
      <c r="D63" s="95">
        <f>-X58</f>
        <v/>
      </c>
      <c r="E63" s="95">
        <f>+D66</f>
        <v/>
      </c>
      <c r="F63" s="95">
        <f>+E66</f>
        <v/>
      </c>
      <c r="G63" s="95">
        <f>+F66</f>
        <v/>
      </c>
      <c r="H63" s="95">
        <f>+G66</f>
        <v/>
      </c>
      <c r="I63" s="95">
        <f>+H66</f>
        <v/>
      </c>
      <c r="J63" s="95">
        <f>+I66</f>
        <v/>
      </c>
      <c r="K63" s="95">
        <f>+J66</f>
        <v/>
      </c>
      <c r="L63" s="95">
        <f>+K66</f>
        <v/>
      </c>
      <c r="M63" s="95">
        <f>+L66</f>
        <v/>
      </c>
      <c r="N63" s="95">
        <f>+M66</f>
        <v/>
      </c>
      <c r="O63" s="95">
        <f>+N66</f>
        <v/>
      </c>
      <c r="P63" s="95">
        <f>+O66</f>
        <v/>
      </c>
      <c r="Q63" s="95">
        <f>+P66</f>
        <v/>
      </c>
      <c r="R63" s="95">
        <f>+Q66</f>
        <v/>
      </c>
      <c r="S63" s="95">
        <f>+R66</f>
        <v/>
      </c>
      <c r="V63" s="95">
        <f>-U58</f>
        <v/>
      </c>
      <c r="W63" s="95">
        <f>+V66</f>
        <v/>
      </c>
      <c r="X63" s="95">
        <f>+W66</f>
        <v/>
      </c>
      <c r="Y63" s="95">
        <f>+X66</f>
        <v/>
      </c>
      <c r="Z63" s="95">
        <f>+Y66</f>
        <v/>
      </c>
      <c r="AA63" s="95">
        <f>+Z66</f>
        <v/>
      </c>
      <c r="AB63" s="95">
        <f>+AA66</f>
        <v/>
      </c>
      <c r="AC63" s="95">
        <f>+AB66</f>
        <v/>
      </c>
      <c r="AD63" s="95">
        <f>+AC66</f>
        <v/>
      </c>
      <c r="AE63" s="95" t="n"/>
      <c r="AF63" s="95" t="n"/>
    </row>
    <row r="64">
      <c r="B64" s="60" t="inlineStr">
        <is>
          <t>Depreciation</t>
        </is>
      </c>
      <c r="D64" s="95">
        <f>+D45</f>
        <v/>
      </c>
      <c r="E64" s="95">
        <f>+E45</f>
        <v/>
      </c>
      <c r="F64" s="95">
        <f>+F45</f>
        <v/>
      </c>
      <c r="G64" s="95">
        <f>+G45</f>
        <v/>
      </c>
      <c r="H64" s="95">
        <f>+H45</f>
        <v/>
      </c>
      <c r="I64" s="95">
        <f>+I45</f>
        <v/>
      </c>
      <c r="J64" s="95">
        <f>+J45</f>
        <v/>
      </c>
      <c r="K64" s="95">
        <f>+K45</f>
        <v/>
      </c>
      <c r="L64" s="95">
        <f>+L45</f>
        <v/>
      </c>
      <c r="M64" s="95">
        <f>+M45</f>
        <v/>
      </c>
      <c r="N64" s="95">
        <f>+N45</f>
        <v/>
      </c>
      <c r="O64" s="95">
        <f>+O45</f>
        <v/>
      </c>
      <c r="P64" s="95">
        <f>+P45</f>
        <v/>
      </c>
      <c r="Q64" s="95">
        <f>+Q45</f>
        <v/>
      </c>
      <c r="R64" s="95">
        <f>+R45</f>
        <v/>
      </c>
      <c r="S64" s="95">
        <f>+S45</f>
        <v/>
      </c>
      <c r="V64" s="95">
        <f>+V45</f>
        <v/>
      </c>
      <c r="W64" s="95">
        <f>+W45</f>
        <v/>
      </c>
      <c r="X64" s="95">
        <f>+X45</f>
        <v/>
      </c>
      <c r="Y64" s="95">
        <f>+Y45</f>
        <v/>
      </c>
      <c r="Z64" s="95">
        <f>+Z45</f>
        <v/>
      </c>
      <c r="AA64" s="95">
        <f>+AA45</f>
        <v/>
      </c>
      <c r="AB64" s="95">
        <f>+AB45</f>
        <v/>
      </c>
      <c r="AC64" s="95">
        <f>+AC45</f>
        <v/>
      </c>
      <c r="AD64" s="95">
        <f>+AD45</f>
        <v/>
      </c>
      <c r="AE64" s="95" t="n"/>
      <c r="AF64" s="95" t="n"/>
    </row>
    <row r="65" ht="13.5" customHeight="1">
      <c r="B65" s="60" t="inlineStr">
        <is>
          <t>Other</t>
        </is>
      </c>
      <c r="D65" s="77">
        <f>+D66-SUM(D63:D64)</f>
        <v/>
      </c>
      <c r="E65" s="77">
        <f>+E66-SUM(E63:E64)</f>
        <v/>
      </c>
      <c r="F65" s="77">
        <f>+F66-SUM(F63:F64)</f>
        <v/>
      </c>
      <c r="G65" s="77">
        <f>+G66-SUM(G63:G64)</f>
        <v/>
      </c>
      <c r="H65" s="77">
        <f>+H66-SUM(H63:H64)</f>
        <v/>
      </c>
      <c r="I65" s="77">
        <f>+I66-SUM(I63:I64)</f>
        <v/>
      </c>
      <c r="J65" s="77">
        <f>+J66-SUM(J63:J64)</f>
        <v/>
      </c>
      <c r="K65" s="77">
        <f>+K66-SUM(K63:K64)</f>
        <v/>
      </c>
      <c r="L65" s="77">
        <f>+L66-SUM(L63:L64)</f>
        <v/>
      </c>
      <c r="M65" s="77">
        <f>+M66-SUM(M63:M64)</f>
        <v/>
      </c>
      <c r="N65" s="77">
        <f>+N66-SUM(N63:N64)</f>
        <v/>
      </c>
      <c r="O65" s="77">
        <f>+O66-SUM(O63:O64)</f>
        <v/>
      </c>
      <c r="P65" s="77">
        <f>+P66-SUM(P63:P64)</f>
        <v/>
      </c>
      <c r="Q65" s="103" t="n">
        <v>-500</v>
      </c>
      <c r="R65" s="103" t="n">
        <v>-500</v>
      </c>
      <c r="S65" s="103" t="n">
        <v>-500</v>
      </c>
      <c r="V65" s="77">
        <f>+V66-SUM(V63:V64)</f>
        <v/>
      </c>
      <c r="W65" s="77">
        <f>+W66-SUM(W63:W64)</f>
        <v/>
      </c>
      <c r="X65" s="77">
        <f>+X66-SUM(X63:X64)</f>
        <v/>
      </c>
      <c r="Y65" s="77">
        <f>+Y66-SUM(Y63:Y64)</f>
        <v/>
      </c>
      <c r="Z65" s="77">
        <f>+Z66-SUM(Z63:Z64)</f>
        <v/>
      </c>
      <c r="AA65" s="77">
        <f>+AA66-SUM(AA63:AA64)</f>
        <v/>
      </c>
      <c r="AB65" s="77">
        <f>+AB66-SUM(AB63:AB64)</f>
        <v/>
      </c>
      <c r="AC65" s="103" t="n">
        <v>-2000</v>
      </c>
      <c r="AD65" s="103" t="n">
        <v>-2000</v>
      </c>
      <c r="AE65" s="103" t="n"/>
      <c r="AF65" s="103" t="n"/>
    </row>
    <row r="66">
      <c r="B66" s="101" t="inlineStr">
        <is>
          <t>Accumulated Depreciation, EOP</t>
        </is>
      </c>
      <c r="D66" s="95">
        <f>-D58</f>
        <v/>
      </c>
      <c r="E66" s="95">
        <f>-E58</f>
        <v/>
      </c>
      <c r="F66" s="95">
        <f>-F58</f>
        <v/>
      </c>
      <c r="G66" s="95">
        <f>-G58</f>
        <v/>
      </c>
      <c r="H66" s="95">
        <f>-H58</f>
        <v/>
      </c>
      <c r="I66" s="95">
        <f>-I58</f>
        <v/>
      </c>
      <c r="J66" s="95">
        <f>-J58</f>
        <v/>
      </c>
      <c r="K66" s="95">
        <f>-K58</f>
        <v/>
      </c>
      <c r="L66" s="95">
        <f>-L58</f>
        <v/>
      </c>
      <c r="M66" s="95">
        <f>-M58</f>
        <v/>
      </c>
      <c r="N66" s="95">
        <f>-N58</f>
        <v/>
      </c>
      <c r="O66" s="95">
        <f>-O58</f>
        <v/>
      </c>
      <c r="P66" s="95">
        <f>-P58</f>
        <v/>
      </c>
      <c r="Q66" s="95">
        <f>SUM(Q63:Q65)</f>
        <v/>
      </c>
      <c r="R66" s="95">
        <f>SUM(R63:R65)</f>
        <v/>
      </c>
      <c r="S66" s="95">
        <f>SUM(S63:S65)</f>
        <v/>
      </c>
      <c r="V66" s="95">
        <f>-V58</f>
        <v/>
      </c>
      <c r="W66" s="95">
        <f>-W58</f>
        <v/>
      </c>
      <c r="X66" s="95">
        <f>-X58</f>
        <v/>
      </c>
      <c r="Y66" s="95">
        <f>-Y58</f>
        <v/>
      </c>
      <c r="Z66" s="95">
        <f>-Z58</f>
        <v/>
      </c>
      <c r="AA66" s="95">
        <f>-AA58</f>
        <v/>
      </c>
      <c r="AB66" s="95">
        <f>-AB58</f>
        <v/>
      </c>
      <c r="AC66" s="95">
        <f>SUM(AC63:AC65)</f>
        <v/>
      </c>
      <c r="AD66" s="95">
        <f>SUM(AD63:AD65)</f>
        <v/>
      </c>
      <c r="AE66" s="95" t="n"/>
      <c r="AF66" s="95" t="n"/>
    </row>
    <row r="72" ht="15.75" customHeight="1">
      <c r="D72" s="278" t="inlineStr">
        <is>
          <t>FY26 D&amp;A $ Impact (vs. CRC Est.) - Sensitivity to CIP % and Depreciable Assets Useful Life</t>
        </is>
      </c>
      <c r="E72" s="44" t="n"/>
      <c r="F72" s="44" t="n"/>
      <c r="G72" s="44" t="n"/>
      <c r="H72" s="44" t="n"/>
      <c r="I72" s="44" t="n"/>
      <c r="J72" s="44" t="n"/>
      <c r="K72" s="44" t="n"/>
      <c r="L72" s="44" t="n"/>
      <c r="M72" s="44" t="n"/>
      <c r="N72" s="44" t="n"/>
      <c r="O72" s="44" t="n"/>
      <c r="R72" s="278" t="inlineStr">
        <is>
          <t>FY26 NI % Impact (vs. CRC Est.) - Sensitivity to CIP % and Depreciable Assets Useful Life</t>
        </is>
      </c>
      <c r="S72" s="44" t="n"/>
      <c r="T72" s="44" t="n"/>
      <c r="U72" s="44" t="n"/>
      <c r="V72" s="44" t="n"/>
      <c r="W72" s="44" t="n"/>
      <c r="X72" s="44" t="n"/>
      <c r="Y72" s="44" t="n"/>
      <c r="Z72" s="44" t="n"/>
      <c r="AA72" s="44" t="n"/>
      <c r="AB72" s="44" t="n"/>
      <c r="AC72" s="44" t="n"/>
    </row>
    <row r="73">
      <c r="D73" s="44" t="n"/>
      <c r="E73" s="44" t="n"/>
      <c r="F73" s="44" t="n"/>
      <c r="G73" s="44" t="n"/>
      <c r="H73" s="44" t="n"/>
      <c r="I73" s="44" t="n"/>
      <c r="J73" s="44" t="n"/>
      <c r="K73" s="44" t="n"/>
      <c r="L73" s="44" t="n"/>
      <c r="M73" s="44" t="n"/>
      <c r="N73" s="44" t="n"/>
      <c r="O73" s="44" t="n"/>
      <c r="R73" s="44" t="n"/>
      <c r="S73" s="44" t="n"/>
      <c r="T73" s="44" t="n"/>
      <c r="U73" s="44" t="n"/>
      <c r="V73" s="44" t="n"/>
      <c r="W73" s="44" t="n"/>
      <c r="X73" s="44" t="n"/>
      <c r="Y73" s="44" t="n"/>
      <c r="Z73" s="44" t="n"/>
      <c r="AA73" s="44" t="n"/>
      <c r="AB73" s="44" t="n"/>
      <c r="AC73" s="44" t="n"/>
    </row>
    <row r="74">
      <c r="D74" s="44" t="n"/>
      <c r="E74" s="44" t="n"/>
      <c r="F74" s="275" t="inlineStr">
        <is>
          <t>Construction in Progress</t>
        </is>
      </c>
      <c r="G74" s="275" t="n"/>
      <c r="H74" s="275" t="n"/>
      <c r="I74" s="275" t="n"/>
      <c r="J74" s="275" t="n"/>
      <c r="K74" s="275" t="n"/>
      <c r="L74" s="275" t="n"/>
      <c r="M74" s="275" t="n"/>
      <c r="N74" s="275" t="n"/>
      <c r="O74" s="275" t="n"/>
      <c r="R74" s="44" t="n"/>
      <c r="S74" s="44" t="n"/>
      <c r="T74" s="275" t="inlineStr">
        <is>
          <t>Construction in Progress</t>
        </is>
      </c>
      <c r="V74" s="275" t="n"/>
      <c r="W74" s="275" t="n"/>
      <c r="X74" s="275" t="n"/>
      <c r="Y74" s="275" t="n"/>
      <c r="Z74" s="275" t="n"/>
      <c r="AA74" s="275" t="n"/>
      <c r="AB74" s="275" t="n"/>
      <c r="AC74" s="275" t="n"/>
      <c r="AD74" s="275" t="n"/>
    </row>
    <row r="75">
      <c r="D75" s="44" t="n"/>
      <c r="E75" s="44" t="n"/>
      <c r="F75" s="353" t="n">
        <v>0.16</v>
      </c>
      <c r="G75" s="353">
        <f>+F75+1%</f>
        <v/>
      </c>
      <c r="H75" s="353">
        <f>+G75+1%</f>
        <v/>
      </c>
      <c r="I75" s="353">
        <f>+H75+1%</f>
        <v/>
      </c>
      <c r="J75" s="353">
        <f>+I75+1%</f>
        <v/>
      </c>
      <c r="K75" s="353">
        <f>+J75+1%</f>
        <v/>
      </c>
      <c r="L75" s="353">
        <f>+K75+1%</f>
        <v/>
      </c>
      <c r="M75" s="353">
        <f>+L75+1%</f>
        <v/>
      </c>
      <c r="N75" s="353">
        <f>+M75+1%</f>
        <v/>
      </c>
      <c r="O75" s="353">
        <f>+N75+1%</f>
        <v/>
      </c>
      <c r="R75" s="44" t="n"/>
      <c r="S75" s="44" t="n"/>
      <c r="T75" s="353" t="n">
        <v>0.16</v>
      </c>
      <c r="V75" s="353">
        <f>+T75+1%</f>
        <v/>
      </c>
      <c r="W75" s="353">
        <f>+V75+1%</f>
        <v/>
      </c>
      <c r="X75" s="353">
        <f>+W75+1%</f>
        <v/>
      </c>
      <c r="Y75" s="353">
        <f>+X75+1%</f>
        <v/>
      </c>
      <c r="Z75" s="353">
        <f>+Y75+1%</f>
        <v/>
      </c>
      <c r="AA75" s="353">
        <f>+Z75+1%</f>
        <v/>
      </c>
      <c r="AB75" s="353">
        <f>+AA75+1%</f>
        <v/>
      </c>
      <c r="AC75" s="353">
        <f>+AB75+1%</f>
        <v/>
      </c>
      <c r="AD75" s="353">
        <f>+AC75+1%</f>
        <v/>
      </c>
    </row>
    <row r="76">
      <c r="D76" s="276" t="n"/>
      <c r="E76" s="354" t="n">
        <v>7</v>
      </c>
      <c r="F76" s="80">
        <f>+$AD$13*(1-F$75)/$E76-$AD$45</f>
        <v/>
      </c>
      <c r="G76" s="80">
        <f>+$AD$13*(1-G$75)/$E76-$AD$45</f>
        <v/>
      </c>
      <c r="H76" s="80">
        <f>+$AD$13*(1-H$75)/$E76-$AD$45</f>
        <v/>
      </c>
      <c r="I76" s="80">
        <f>+$AD$13*(1-I$75)/$E76-$AD$45</f>
        <v/>
      </c>
      <c r="J76" s="80">
        <f>+$AD$13*(1-J$75)/$E76-$AD$45</f>
        <v/>
      </c>
      <c r="K76" s="80">
        <f>+$AD$13*(1-K$75)/$E76-$AD$45</f>
        <v/>
      </c>
      <c r="L76" s="80">
        <f>+$AD$13*(1-L$75)/$E76-$AD$45</f>
        <v/>
      </c>
      <c r="M76" s="80">
        <f>+$AD$13*(1-M$75)/$E76-$AD$45</f>
        <v/>
      </c>
      <c r="N76" s="80">
        <f>+$AD$13*(1-N$75)/$E76-$AD$45</f>
        <v/>
      </c>
      <c r="O76" s="80">
        <f>+$AD$13*(1-O$75)/$E76-$AD$45</f>
        <v/>
      </c>
      <c r="R76" s="276" t="n"/>
      <c r="S76" s="354" t="n">
        <v>7</v>
      </c>
      <c r="T76" s="342">
        <f>+-F76*0.8/'Simple Model - Case 1'!$L$58</f>
        <v/>
      </c>
      <c r="V76" s="342">
        <f>+-G76*0.8/'Simple Model - Case 1'!$L$58</f>
        <v/>
      </c>
      <c r="W76" s="342">
        <f>+-H76*0.8/'Simple Model - Case 1'!$L$58</f>
        <v/>
      </c>
      <c r="X76" s="342">
        <f>+-I76*0.8/'Simple Model - Case 1'!$L$58</f>
        <v/>
      </c>
      <c r="Y76" s="342">
        <f>+-J76*0.8/'Simple Model - Case 1'!$L$58</f>
        <v/>
      </c>
      <c r="Z76" s="342">
        <f>+-K76*0.8/'Simple Model - Case 1'!$L$58</f>
        <v/>
      </c>
      <c r="AA76" s="342">
        <f>+-L76*0.8/'Simple Model - Case 1'!$L$58</f>
        <v/>
      </c>
      <c r="AB76" s="342">
        <f>+-M76*0.8/'Simple Model - Case 1'!$L$58</f>
        <v/>
      </c>
      <c r="AC76" s="342">
        <f>+-N76*0.8/'Simple Model - Case 1'!$L$58</f>
        <v/>
      </c>
      <c r="AD76" s="342">
        <f>+-O76*0.8/'Simple Model - Case 1'!$L$58</f>
        <v/>
      </c>
    </row>
    <row r="77">
      <c r="D77" s="276" t="n"/>
      <c r="E77" s="354">
        <f>+E76+0.2</f>
        <v/>
      </c>
      <c r="F77" s="80">
        <f>+$AD$13*(1-F$75)/$E77-$AD$45</f>
        <v/>
      </c>
      <c r="G77" s="80">
        <f>+$AD$13*(1-G$75)/$E77-$AD$45</f>
        <v/>
      </c>
      <c r="H77" s="80">
        <f>+$AD$13*(1-H$75)/$E77-$AD$45</f>
        <v/>
      </c>
      <c r="I77" s="80">
        <f>+$AD$13*(1-I$75)/$E77-$AD$45</f>
        <v/>
      </c>
      <c r="J77" s="80">
        <f>+$AD$13*(1-J$75)/$E77-$AD$45</f>
        <v/>
      </c>
      <c r="K77" s="80">
        <f>+$AD$13*(1-K$75)/$E77-$AD$45</f>
        <v/>
      </c>
      <c r="L77" s="80">
        <f>+$AD$13*(1-L$75)/$E77-$AD$45</f>
        <v/>
      </c>
      <c r="M77" s="80">
        <f>+$AD$13*(1-M$75)/$E77-$AD$45</f>
        <v/>
      </c>
      <c r="N77" s="80">
        <f>+$AD$13*(1-N$75)/$E77-$AD$45</f>
        <v/>
      </c>
      <c r="O77" s="80">
        <f>+$AD$13*(1-O$75)/$E77-$AD$45</f>
        <v/>
      </c>
      <c r="R77" s="276" t="n"/>
      <c r="S77" s="354">
        <f>+S76+0.2</f>
        <v/>
      </c>
      <c r="T77" s="342">
        <f>+-F77*0.8/'Simple Model - Case 1'!$L$58</f>
        <v/>
      </c>
      <c r="V77" s="342">
        <f>+-G77*0.8/'Simple Model - Case 1'!$L$58</f>
        <v/>
      </c>
      <c r="W77" s="342">
        <f>+-H77*0.8/'Simple Model - Case 1'!$L$58</f>
        <v/>
      </c>
      <c r="X77" s="342">
        <f>+-I77*0.8/'Simple Model - Case 1'!$L$58</f>
        <v/>
      </c>
      <c r="Y77" s="342">
        <f>+-J77*0.8/'Simple Model - Case 1'!$L$58</f>
        <v/>
      </c>
      <c r="Z77" s="342">
        <f>+-K77*0.8/'Simple Model - Case 1'!$L$58</f>
        <v/>
      </c>
      <c r="AA77" s="342">
        <f>+-L77*0.8/'Simple Model - Case 1'!$L$58</f>
        <v/>
      </c>
      <c r="AB77" s="342">
        <f>+-M77*0.8/'Simple Model - Case 1'!$L$58</f>
        <v/>
      </c>
      <c r="AC77" s="342">
        <f>+-N77*0.8/'Simple Model - Case 1'!$L$58</f>
        <v/>
      </c>
      <c r="AD77" s="342">
        <f>+-O77*0.8/'Simple Model - Case 1'!$L$58</f>
        <v/>
      </c>
    </row>
    <row r="78">
      <c r="D78" s="276" t="n"/>
      <c r="E78" s="354">
        <f>+E77+0.2</f>
        <v/>
      </c>
      <c r="F78" s="80">
        <f>+$AD$13*(1-F$75)/$E78-$AD$45</f>
        <v/>
      </c>
      <c r="G78" s="80">
        <f>+$AD$13*(1-G$75)/$E78-$AD$45</f>
        <v/>
      </c>
      <c r="H78" s="80">
        <f>+$AD$13*(1-H$75)/$E78-$AD$45</f>
        <v/>
      </c>
      <c r="I78" s="80">
        <f>+$AD$13*(1-I$75)/$E78-$AD$45</f>
        <v/>
      </c>
      <c r="J78" s="80">
        <f>+$AD$13*(1-J$75)/$E78-$AD$45</f>
        <v/>
      </c>
      <c r="K78" s="80">
        <f>+$AD$13*(1-K$75)/$E78-$AD$45</f>
        <v/>
      </c>
      <c r="L78" s="80">
        <f>+$AD$13*(1-L$75)/$E78-$AD$45</f>
        <v/>
      </c>
      <c r="M78" s="80">
        <f>+$AD$13*(1-M$75)/$E78-$AD$45</f>
        <v/>
      </c>
      <c r="N78" s="80">
        <f>+$AD$13*(1-N$75)/$E78-$AD$45</f>
        <v/>
      </c>
      <c r="O78" s="80">
        <f>+$AD$13*(1-O$75)/$E78-$AD$45</f>
        <v/>
      </c>
      <c r="R78" s="276" t="n"/>
      <c r="S78" s="354">
        <f>+S77+0.2</f>
        <v/>
      </c>
      <c r="T78" s="342">
        <f>+-F78*0.8/'Simple Model - Case 1'!$L$58</f>
        <v/>
      </c>
      <c r="V78" s="342">
        <f>+-G78*0.8/'Simple Model - Case 1'!$L$58</f>
        <v/>
      </c>
      <c r="W78" s="342">
        <f>+-H78*0.8/'Simple Model - Case 1'!$L$58</f>
        <v/>
      </c>
      <c r="X78" s="342">
        <f>+-I78*0.8/'Simple Model - Case 1'!$L$58</f>
        <v/>
      </c>
      <c r="Y78" s="342">
        <f>+-J78*0.8/'Simple Model - Case 1'!$L$58</f>
        <v/>
      </c>
      <c r="Z78" s="342">
        <f>+-K78*0.8/'Simple Model - Case 1'!$L$58</f>
        <v/>
      </c>
      <c r="AA78" s="342">
        <f>+-L78*0.8/'Simple Model - Case 1'!$L$58</f>
        <v/>
      </c>
      <c r="AB78" s="342">
        <f>+-M78*0.8/'Simple Model - Case 1'!$L$58</f>
        <v/>
      </c>
      <c r="AC78" s="342">
        <f>+-N78*0.8/'Simple Model - Case 1'!$L$58</f>
        <v/>
      </c>
      <c r="AD78" s="342">
        <f>+-O78*0.8/'Simple Model - Case 1'!$L$58</f>
        <v/>
      </c>
    </row>
    <row r="79">
      <c r="D79" s="276" t="n"/>
      <c r="E79" s="354">
        <f>+E78+0.2</f>
        <v/>
      </c>
      <c r="F79" s="80">
        <f>+$AD$13*(1-F$75)/$E79-$AD$45</f>
        <v/>
      </c>
      <c r="G79" s="80">
        <f>+$AD$13*(1-G$75)/$E79-$AD$45</f>
        <v/>
      </c>
      <c r="H79" s="80">
        <f>+$AD$13*(1-H$75)/$E79-$AD$45</f>
        <v/>
      </c>
      <c r="I79" s="80">
        <f>+$AD$13*(1-I$75)/$E79-$AD$45</f>
        <v/>
      </c>
      <c r="J79" s="80">
        <f>+$AD$13*(1-J$75)/$E79-$AD$45</f>
        <v/>
      </c>
      <c r="K79" s="80">
        <f>+$AD$13*(1-K$75)/$E79-$AD$45</f>
        <v/>
      </c>
      <c r="L79" s="80">
        <f>+$AD$13*(1-L$75)/$E79-$AD$45</f>
        <v/>
      </c>
      <c r="M79" s="80">
        <f>+$AD$13*(1-M$75)/$E79-$AD$45</f>
        <v/>
      </c>
      <c r="N79" s="80">
        <f>+$AD$13*(1-N$75)/$E79-$AD$45</f>
        <v/>
      </c>
      <c r="O79" s="80">
        <f>+$AD$13*(1-O$75)/$E79-$AD$45</f>
        <v/>
      </c>
      <c r="R79" s="276" t="n"/>
      <c r="S79" s="354">
        <f>+S78+0.2</f>
        <v/>
      </c>
      <c r="T79" s="342">
        <f>+-F79*0.8/'Simple Model - Case 1'!$L$58</f>
        <v/>
      </c>
      <c r="V79" s="342">
        <f>+-G79*0.8/'Simple Model - Case 1'!$L$58</f>
        <v/>
      </c>
      <c r="W79" s="342">
        <f>+-H79*0.8/'Simple Model - Case 1'!$L$58</f>
        <v/>
      </c>
      <c r="X79" s="342">
        <f>+-I79*0.8/'Simple Model - Case 1'!$L$58</f>
        <v/>
      </c>
      <c r="Y79" s="342">
        <f>+-J79*0.8/'Simple Model - Case 1'!$L$58</f>
        <v/>
      </c>
      <c r="Z79" s="342">
        <f>+-K79*0.8/'Simple Model - Case 1'!$L$58</f>
        <v/>
      </c>
      <c r="AA79" s="342">
        <f>+-L79*0.8/'Simple Model - Case 1'!$L$58</f>
        <v/>
      </c>
      <c r="AB79" s="342">
        <f>+-M79*0.8/'Simple Model - Case 1'!$L$58</f>
        <v/>
      </c>
      <c r="AC79" s="342">
        <f>+-N79*0.8/'Simple Model - Case 1'!$L$58</f>
        <v/>
      </c>
      <c r="AD79" s="342">
        <f>+-O79*0.8/'Simple Model - Case 1'!$L$58</f>
        <v/>
      </c>
    </row>
    <row r="80">
      <c r="D80" s="276" t="n"/>
      <c r="E80" s="354">
        <f>+E79+0.2</f>
        <v/>
      </c>
      <c r="F80" s="80">
        <f>+$AD$13*(1-F$75)/$E80-$AD$45</f>
        <v/>
      </c>
      <c r="G80" s="80">
        <f>+$AD$13*(1-G$75)/$E80-$AD$45</f>
        <v/>
      </c>
      <c r="H80" s="80">
        <f>+$AD$13*(1-H$75)/$E80-$AD$45</f>
        <v/>
      </c>
      <c r="I80" s="80">
        <f>+$AD$13*(1-I$75)/$E80-$AD$45</f>
        <v/>
      </c>
      <c r="J80" s="80">
        <f>+$AD$13*(1-J$75)/$E80-$AD$45</f>
        <v/>
      </c>
      <c r="K80" s="80">
        <f>+$AD$13*(1-K$75)/$E80-$AD$45</f>
        <v/>
      </c>
      <c r="L80" s="80">
        <f>+$AD$13*(1-L$75)/$E80-$AD$45</f>
        <v/>
      </c>
      <c r="M80" s="80">
        <f>+$AD$13*(1-M$75)/$E80-$AD$45</f>
        <v/>
      </c>
      <c r="N80" s="80">
        <f>+$AD$13*(1-N$75)/$E80-$AD$45</f>
        <v/>
      </c>
      <c r="O80" s="80">
        <f>+$AD$13*(1-O$75)/$E80-$AD$45</f>
        <v/>
      </c>
      <c r="R80" s="276" t="n"/>
      <c r="S80" s="354">
        <f>+S79+0.2</f>
        <v/>
      </c>
      <c r="T80" s="342">
        <f>+-F80*0.8/'Simple Model - Case 1'!$L$58</f>
        <v/>
      </c>
      <c r="V80" s="342">
        <f>+-G80*0.8/'Simple Model - Case 1'!$L$58</f>
        <v/>
      </c>
      <c r="W80" s="342">
        <f>+-H80*0.8/'Simple Model - Case 1'!$L$58</f>
        <v/>
      </c>
      <c r="X80" s="342">
        <f>+-I80*0.8/'Simple Model - Case 1'!$L$58</f>
        <v/>
      </c>
      <c r="Y80" s="342">
        <f>+-J80*0.8/'Simple Model - Case 1'!$L$58</f>
        <v/>
      </c>
      <c r="Z80" s="342">
        <f>+-K80*0.8/'Simple Model - Case 1'!$L$58</f>
        <v/>
      </c>
      <c r="AA80" s="342">
        <f>+-L80*0.8/'Simple Model - Case 1'!$L$58</f>
        <v/>
      </c>
      <c r="AB80" s="342">
        <f>+-M80*0.8/'Simple Model - Case 1'!$L$58</f>
        <v/>
      </c>
      <c r="AC80" s="342">
        <f>+-N80*0.8/'Simple Model - Case 1'!$L$58</f>
        <v/>
      </c>
      <c r="AD80" s="342">
        <f>+-O80*0.8/'Simple Model - Case 1'!$L$58</f>
        <v/>
      </c>
    </row>
    <row r="81">
      <c r="D81" s="276" t="n"/>
      <c r="E81" s="354">
        <f>+E80+0.2</f>
        <v/>
      </c>
      <c r="F81" s="80">
        <f>+$AD$13*(1-F$75)/$E81-$AD$45</f>
        <v/>
      </c>
      <c r="G81" s="80">
        <f>+$AD$13*(1-G$75)/$E81-$AD$45</f>
        <v/>
      </c>
      <c r="H81" s="80">
        <f>+$AD$13*(1-H$75)/$E81-$AD$45</f>
        <v/>
      </c>
      <c r="I81" s="80">
        <f>+$AD$13*(1-I$75)/$E81-$AD$45</f>
        <v/>
      </c>
      <c r="J81" s="80">
        <f>+$AD$13*(1-J$75)/$E81-$AD$45</f>
        <v/>
      </c>
      <c r="K81" s="80">
        <f>+$AD$13*(1-K$75)/$E81-$AD$45</f>
        <v/>
      </c>
      <c r="L81" s="80">
        <f>+$AD$13*(1-L$75)/$E81-$AD$45</f>
        <v/>
      </c>
      <c r="M81" s="80">
        <f>+$AD$13*(1-M$75)/$E81-$AD$45</f>
        <v/>
      </c>
      <c r="N81" s="80">
        <f>+$AD$13*(1-N$75)/$E81-$AD$45</f>
        <v/>
      </c>
      <c r="O81" s="80">
        <f>+$AD$13*(1-O$75)/$E81-$AD$45</f>
        <v/>
      </c>
      <c r="R81" s="276" t="n"/>
      <c r="S81" s="354">
        <f>+S80+0.2</f>
        <v/>
      </c>
      <c r="T81" s="342">
        <f>+-F81*0.8/'Simple Model - Case 1'!$L$58</f>
        <v/>
      </c>
      <c r="V81" s="342">
        <f>+-G81*0.8/'Simple Model - Case 1'!$L$58</f>
        <v/>
      </c>
      <c r="W81" s="342">
        <f>+-H81*0.8/'Simple Model - Case 1'!$L$58</f>
        <v/>
      </c>
      <c r="X81" s="342">
        <f>+-I81*0.8/'Simple Model - Case 1'!$L$58</f>
        <v/>
      </c>
      <c r="Y81" s="342">
        <f>+-J81*0.8/'Simple Model - Case 1'!$L$58</f>
        <v/>
      </c>
      <c r="Z81" s="342">
        <f>+-K81*0.8/'Simple Model - Case 1'!$L$58</f>
        <v/>
      </c>
      <c r="AA81" s="342">
        <f>+-L81*0.8/'Simple Model - Case 1'!$L$58</f>
        <v/>
      </c>
      <c r="AB81" s="342">
        <f>+-M81*0.8/'Simple Model - Case 1'!$L$58</f>
        <v/>
      </c>
      <c r="AC81" s="342">
        <f>+-N81*0.8/'Simple Model - Case 1'!$L$58</f>
        <v/>
      </c>
      <c r="AD81" s="342">
        <f>+-O81*0.8/'Simple Model - Case 1'!$L$58</f>
        <v/>
      </c>
    </row>
    <row r="82">
      <c r="D82" s="279" t="inlineStr">
        <is>
          <t>Depreciable Assets</t>
        </is>
      </c>
      <c r="E82" s="354">
        <f>+E81+0.2</f>
        <v/>
      </c>
      <c r="F82" s="80">
        <f>+$AD$13*(1-F$75)/$E82-$AD$45</f>
        <v/>
      </c>
      <c r="G82" s="80">
        <f>+$AD$13*(1-G$75)/$E82-$AD$45</f>
        <v/>
      </c>
      <c r="H82" s="80">
        <f>+$AD$13*(1-H$75)/$E82-$AD$45</f>
        <v/>
      </c>
      <c r="I82" s="80">
        <f>+$AD$13*(1-I$75)/$E82-$AD$45</f>
        <v/>
      </c>
      <c r="J82" s="80">
        <f>+$AD$13*(1-J$75)/$E82-$AD$45</f>
        <v/>
      </c>
      <c r="K82" s="80">
        <f>+$AD$13*(1-K$75)/$E82-$AD$45</f>
        <v/>
      </c>
      <c r="L82" s="80">
        <f>+$AD$13*(1-L$75)/$E82-$AD$45</f>
        <v/>
      </c>
      <c r="M82" s="80">
        <f>+$AD$13*(1-M$75)/$E82-$AD$45</f>
        <v/>
      </c>
      <c r="N82" s="80">
        <f>+$AD$13*(1-N$75)/$E82-$AD$45</f>
        <v/>
      </c>
      <c r="O82" s="80">
        <f>+$AD$13*(1-O$75)/$E82-$AD$45</f>
        <v/>
      </c>
      <c r="R82" s="279" t="inlineStr">
        <is>
          <t>Depreciable Assets</t>
        </is>
      </c>
      <c r="S82" s="354">
        <f>+S81+0.2</f>
        <v/>
      </c>
      <c r="T82" s="342">
        <f>+-F82*0.8/'Simple Model - Case 1'!$L$58</f>
        <v/>
      </c>
      <c r="V82" s="342">
        <f>+-G82*0.8/'Simple Model - Case 1'!$L$58</f>
        <v/>
      </c>
      <c r="W82" s="342">
        <f>+-H82*0.8/'Simple Model - Case 1'!$L$58</f>
        <v/>
      </c>
      <c r="X82" s="342">
        <f>+-I82*0.8/'Simple Model - Case 1'!$L$58</f>
        <v/>
      </c>
      <c r="Y82" s="342">
        <f>+-J82*0.8/'Simple Model - Case 1'!$L$58</f>
        <v/>
      </c>
      <c r="Z82" s="342">
        <f>+-K82*0.8/'Simple Model - Case 1'!$L$58</f>
        <v/>
      </c>
      <c r="AA82" s="342">
        <f>+-L82*0.8/'Simple Model - Case 1'!$L$58</f>
        <v/>
      </c>
      <c r="AB82" s="342">
        <f>+-M82*0.8/'Simple Model - Case 1'!$L$58</f>
        <v/>
      </c>
      <c r="AC82" s="342">
        <f>+-N82*0.8/'Simple Model - Case 1'!$L$58</f>
        <v/>
      </c>
      <c r="AD82" s="342">
        <f>+-O82*0.8/'Simple Model - Case 1'!$L$58</f>
        <v/>
      </c>
    </row>
    <row r="83">
      <c r="D83" s="279" t="inlineStr">
        <is>
          <t>Useful Life</t>
        </is>
      </c>
      <c r="E83" s="354">
        <f>+E82+0.2</f>
        <v/>
      </c>
      <c r="F83" s="80">
        <f>+$AD$13*(1-F$75)/$E83-$AD$45</f>
        <v/>
      </c>
      <c r="G83" s="80">
        <f>+$AD$13*(1-G$75)/$E83-$AD$45</f>
        <v/>
      </c>
      <c r="H83" s="80">
        <f>+$AD$13*(1-H$75)/$E83-$AD$45</f>
        <v/>
      </c>
      <c r="I83" s="80">
        <f>+$AD$13*(1-I$75)/$E83-$AD$45</f>
        <v/>
      </c>
      <c r="J83" s="80">
        <f>+$AD$13*(1-J$75)/$E83-$AD$45</f>
        <v/>
      </c>
      <c r="K83" s="80">
        <f>+$AD$13*(1-K$75)/$E83-$AD$45</f>
        <v/>
      </c>
      <c r="L83" s="80">
        <f>+$AD$13*(1-L$75)/$E83-$AD$45</f>
        <v/>
      </c>
      <c r="M83" s="80">
        <f>+$AD$13*(1-M$75)/$E83-$AD$45</f>
        <v/>
      </c>
      <c r="N83" s="80">
        <f>+$AD$13*(1-N$75)/$E83-$AD$45</f>
        <v/>
      </c>
      <c r="O83" s="80">
        <f>+$AD$13*(1-O$75)/$E83-$AD$45</f>
        <v/>
      </c>
      <c r="R83" s="279" t="inlineStr">
        <is>
          <t>Useful Life</t>
        </is>
      </c>
      <c r="S83" s="354">
        <f>+S82+0.2</f>
        <v/>
      </c>
      <c r="T83" s="342">
        <f>+-F83*0.8/'Simple Model - Case 1'!$L$58</f>
        <v/>
      </c>
      <c r="V83" s="342">
        <f>+-G83*0.8/'Simple Model - Case 1'!$L$58</f>
        <v/>
      </c>
      <c r="W83" s="342">
        <f>+-H83*0.8/'Simple Model - Case 1'!$L$58</f>
        <v/>
      </c>
      <c r="X83" s="342">
        <f>+-I83*0.8/'Simple Model - Case 1'!$L$58</f>
        <v/>
      </c>
      <c r="Y83" s="342">
        <f>+-J83*0.8/'Simple Model - Case 1'!$L$58</f>
        <v/>
      </c>
      <c r="Z83" s="342">
        <f>+-K83*0.8/'Simple Model - Case 1'!$L$58</f>
        <v/>
      </c>
      <c r="AA83" s="342">
        <f>+-L83*0.8/'Simple Model - Case 1'!$L$58</f>
        <v/>
      </c>
      <c r="AB83" s="342">
        <f>+-M83*0.8/'Simple Model - Case 1'!$L$58</f>
        <v/>
      </c>
      <c r="AC83" s="342">
        <f>+-N83*0.8/'Simple Model - Case 1'!$L$58</f>
        <v/>
      </c>
      <c r="AD83" s="342">
        <f>+-O83*0.8/'Simple Model - Case 1'!$L$58</f>
        <v/>
      </c>
    </row>
    <row r="84">
      <c r="D84" s="276" t="n"/>
      <c r="E84" s="354">
        <f>+E83+0.2</f>
        <v/>
      </c>
      <c r="F84" s="80">
        <f>+$AD$13*(1-F$75)/$E84-$AD$45</f>
        <v/>
      </c>
      <c r="G84" s="80">
        <f>+$AD$13*(1-G$75)/$E84-$AD$45</f>
        <v/>
      </c>
      <c r="H84" s="80">
        <f>+$AD$13*(1-H$75)/$E84-$AD$45</f>
        <v/>
      </c>
      <c r="I84" s="80">
        <f>+$AD$13*(1-I$75)/$E84-$AD$45</f>
        <v/>
      </c>
      <c r="J84" s="80">
        <f>+$AD$13*(1-J$75)/$E84-$AD$45</f>
        <v/>
      </c>
      <c r="K84" s="80">
        <f>+$AD$13*(1-K$75)/$E84-$AD$45</f>
        <v/>
      </c>
      <c r="L84" s="80">
        <f>+$AD$13*(1-L$75)/$E84-$AD$45</f>
        <v/>
      </c>
      <c r="M84" s="80">
        <f>+$AD$13*(1-M$75)/$E84-$AD$45</f>
        <v/>
      </c>
      <c r="N84" s="80">
        <f>+$AD$13*(1-N$75)/$E84-$AD$45</f>
        <v/>
      </c>
      <c r="O84" s="80">
        <f>+$AD$13*(1-O$75)/$E84-$AD$45</f>
        <v/>
      </c>
      <c r="R84" s="276" t="n"/>
      <c r="S84" s="354">
        <f>+S83+0.2</f>
        <v/>
      </c>
      <c r="T84" s="342">
        <f>+-F84*0.8/'Simple Model - Case 1'!$L$58</f>
        <v/>
      </c>
      <c r="V84" s="342">
        <f>+-G84*0.8/'Simple Model - Case 1'!$L$58</f>
        <v/>
      </c>
      <c r="W84" s="342">
        <f>+-H84*0.8/'Simple Model - Case 1'!$L$58</f>
        <v/>
      </c>
      <c r="X84" s="342">
        <f>+-I84*0.8/'Simple Model - Case 1'!$L$58</f>
        <v/>
      </c>
      <c r="Y84" s="342">
        <f>+-J84*0.8/'Simple Model - Case 1'!$L$58</f>
        <v/>
      </c>
      <c r="Z84" s="342">
        <f>+-K84*0.8/'Simple Model - Case 1'!$L$58</f>
        <v/>
      </c>
      <c r="AA84" s="342">
        <f>+-L84*0.8/'Simple Model - Case 1'!$L$58</f>
        <v/>
      </c>
      <c r="AB84" s="342">
        <f>+-M84*0.8/'Simple Model - Case 1'!$L$58</f>
        <v/>
      </c>
      <c r="AC84" s="342">
        <f>+-N84*0.8/'Simple Model - Case 1'!$L$58</f>
        <v/>
      </c>
      <c r="AD84" s="342">
        <f>+-O84*0.8/'Simple Model - Case 1'!$L$58</f>
        <v/>
      </c>
    </row>
    <row r="85">
      <c r="D85" s="276" t="n"/>
      <c r="E85" s="354">
        <f>+E84+0.2</f>
        <v/>
      </c>
      <c r="F85" s="80">
        <f>+$AD$13*(1-F$75)/$E85-$AD$45</f>
        <v/>
      </c>
      <c r="G85" s="80">
        <f>+$AD$13*(1-G$75)/$E85-$AD$45</f>
        <v/>
      </c>
      <c r="H85" s="80">
        <f>+$AD$13*(1-H$75)/$E85-$AD$45</f>
        <v/>
      </c>
      <c r="I85" s="80">
        <f>+$AD$13*(1-I$75)/$E85-$AD$45</f>
        <v/>
      </c>
      <c r="J85" s="80">
        <f>+$AD$13*(1-J$75)/$E85-$AD$45</f>
        <v/>
      </c>
      <c r="K85" s="80">
        <f>+$AD$13*(1-K$75)/$E85-$AD$45</f>
        <v/>
      </c>
      <c r="L85" s="80">
        <f>+$AD$13*(1-L$75)/$E85-$AD$45</f>
        <v/>
      </c>
      <c r="M85" s="80">
        <f>+$AD$13*(1-M$75)/$E85-$AD$45</f>
        <v/>
      </c>
      <c r="N85" s="80">
        <f>+$AD$13*(1-N$75)/$E85-$AD$45</f>
        <v/>
      </c>
      <c r="O85" s="80">
        <f>+$AD$13*(1-O$75)/$E85-$AD$45</f>
        <v/>
      </c>
      <c r="R85" s="276" t="n"/>
      <c r="S85" s="354">
        <f>+S84+0.2</f>
        <v/>
      </c>
      <c r="T85" s="342">
        <f>+-F85*0.8/'Simple Model - Case 1'!$L$58</f>
        <v/>
      </c>
      <c r="V85" s="342">
        <f>+-G85*0.8/'Simple Model - Case 1'!$L$58</f>
        <v/>
      </c>
      <c r="W85" s="342">
        <f>+-H85*0.8/'Simple Model - Case 1'!$L$58</f>
        <v/>
      </c>
      <c r="X85" s="342">
        <f>+-I85*0.8/'Simple Model - Case 1'!$L$58</f>
        <v/>
      </c>
      <c r="Y85" s="342">
        <f>+-J85*0.8/'Simple Model - Case 1'!$L$58</f>
        <v/>
      </c>
      <c r="Z85" s="342">
        <f>+-K85*0.8/'Simple Model - Case 1'!$L$58</f>
        <v/>
      </c>
      <c r="AA85" s="342">
        <f>+-L85*0.8/'Simple Model - Case 1'!$L$58</f>
        <v/>
      </c>
      <c r="AB85" s="342">
        <f>+-M85*0.8/'Simple Model - Case 1'!$L$58</f>
        <v/>
      </c>
      <c r="AC85" s="342">
        <f>+-N85*0.8/'Simple Model - Case 1'!$L$58</f>
        <v/>
      </c>
      <c r="AD85" s="342">
        <f>+-O85*0.8/'Simple Model - Case 1'!$L$58</f>
        <v/>
      </c>
    </row>
    <row r="86">
      <c r="D86" s="276" t="n"/>
      <c r="E86" s="354">
        <f>+E85+0.2</f>
        <v/>
      </c>
      <c r="F86" s="80">
        <f>+$AD$13*(1-F$75)/$E86-$AD$45</f>
        <v/>
      </c>
      <c r="G86" s="80">
        <f>+$AD$13*(1-G$75)/$E86-$AD$45</f>
        <v/>
      </c>
      <c r="H86" s="80">
        <f>+$AD$13*(1-H$75)/$E86-$AD$45</f>
        <v/>
      </c>
      <c r="I86" s="80">
        <f>+$AD$13*(1-I$75)/$E86-$AD$45</f>
        <v/>
      </c>
      <c r="J86" s="80">
        <f>+$AD$13*(1-J$75)/$E86-$AD$45</f>
        <v/>
      </c>
      <c r="K86" s="80">
        <f>+$AD$13*(1-K$75)/$E86-$AD$45</f>
        <v/>
      </c>
      <c r="L86" s="80">
        <f>+$AD$13*(1-L$75)/$E86-$AD$45</f>
        <v/>
      </c>
      <c r="M86" s="80">
        <f>+$AD$13*(1-M$75)/$E86-$AD$45</f>
        <v/>
      </c>
      <c r="N86" s="80">
        <f>+$AD$13*(1-N$75)/$E86-$AD$45</f>
        <v/>
      </c>
      <c r="O86" s="80">
        <f>+$AD$13*(1-O$75)/$E86-$AD$45</f>
        <v/>
      </c>
      <c r="R86" s="276" t="n"/>
      <c r="S86" s="354">
        <f>+S85+0.2</f>
        <v/>
      </c>
      <c r="T86" s="342">
        <f>+-F86*0.8/'Simple Model - Case 1'!$L$58</f>
        <v/>
      </c>
      <c r="V86" s="342">
        <f>+-G86*0.8/'Simple Model - Case 1'!$L$58</f>
        <v/>
      </c>
      <c r="W86" s="342">
        <f>+-H86*0.8/'Simple Model - Case 1'!$L$58</f>
        <v/>
      </c>
      <c r="X86" s="342">
        <f>+-I86*0.8/'Simple Model - Case 1'!$L$58</f>
        <v/>
      </c>
      <c r="Y86" s="342">
        <f>+-J86*0.8/'Simple Model - Case 1'!$L$58</f>
        <v/>
      </c>
      <c r="Z86" s="342">
        <f>+-K86*0.8/'Simple Model - Case 1'!$L$58</f>
        <v/>
      </c>
      <c r="AA86" s="342">
        <f>+-L86*0.8/'Simple Model - Case 1'!$L$58</f>
        <v/>
      </c>
      <c r="AB86" s="342">
        <f>+-M86*0.8/'Simple Model - Case 1'!$L$58</f>
        <v/>
      </c>
      <c r="AC86" s="342">
        <f>+-N86*0.8/'Simple Model - Case 1'!$L$58</f>
        <v/>
      </c>
      <c r="AD86" s="342">
        <f>+-O86*0.8/'Simple Model - Case 1'!$L$58</f>
        <v/>
      </c>
    </row>
    <row r="87">
      <c r="D87" s="276" t="n"/>
      <c r="E87" s="354">
        <f>+E86+0.2</f>
        <v/>
      </c>
      <c r="F87" s="80">
        <f>+$AD$13*(1-F$75)/$E87-$AD$45</f>
        <v/>
      </c>
      <c r="G87" s="80">
        <f>+$AD$13*(1-G$75)/$E87-$AD$45</f>
        <v/>
      </c>
      <c r="H87" s="80">
        <f>+$AD$13*(1-H$75)/$E87-$AD$45</f>
        <v/>
      </c>
      <c r="I87" s="80">
        <f>+$AD$13*(1-I$75)/$E87-$AD$45</f>
        <v/>
      </c>
      <c r="J87" s="80">
        <f>+$AD$13*(1-J$75)/$E87-$AD$45</f>
        <v/>
      </c>
      <c r="K87" s="80">
        <f>+$AD$13*(1-K$75)/$E87-$AD$45</f>
        <v/>
      </c>
      <c r="L87" s="80">
        <f>+$AD$13*(1-L$75)/$E87-$AD$45</f>
        <v/>
      </c>
      <c r="M87" s="80">
        <f>+$AD$13*(1-M$75)/$E87-$AD$45</f>
        <v/>
      </c>
      <c r="N87" s="80">
        <f>+$AD$13*(1-N$75)/$E87-$AD$45</f>
        <v/>
      </c>
      <c r="O87" s="80">
        <f>+$AD$13*(1-O$75)/$E87-$AD$45</f>
        <v/>
      </c>
      <c r="R87" s="276" t="n"/>
      <c r="S87" s="354">
        <f>+S86+0.2</f>
        <v/>
      </c>
      <c r="T87" s="342">
        <f>+-F87*0.8/'Simple Model - Case 1'!$L$58</f>
        <v/>
      </c>
      <c r="V87" s="342">
        <f>+-G87*0.8/'Simple Model - Case 1'!$L$58</f>
        <v/>
      </c>
      <c r="W87" s="342">
        <f>+-H87*0.8/'Simple Model - Case 1'!$L$58</f>
        <v/>
      </c>
      <c r="X87" s="342">
        <f>+-I87*0.8/'Simple Model - Case 1'!$L$58</f>
        <v/>
      </c>
      <c r="Y87" s="342">
        <f>+-J87*0.8/'Simple Model - Case 1'!$L$58</f>
        <v/>
      </c>
      <c r="Z87" s="342">
        <f>+-K87*0.8/'Simple Model - Case 1'!$L$58</f>
        <v/>
      </c>
      <c r="AA87" s="342">
        <f>+-L87*0.8/'Simple Model - Case 1'!$L$58</f>
        <v/>
      </c>
      <c r="AB87" s="342">
        <f>+-M87*0.8/'Simple Model - Case 1'!$L$58</f>
        <v/>
      </c>
      <c r="AC87" s="342">
        <f>+-N87*0.8/'Simple Model - Case 1'!$L$58</f>
        <v/>
      </c>
      <c r="AD87" s="342">
        <f>+-O87*0.8/'Simple Model - Case 1'!$L$58</f>
        <v/>
      </c>
    </row>
    <row r="88">
      <c r="D88" s="277" t="n"/>
      <c r="E88" s="354">
        <f>+E87+0.2</f>
        <v/>
      </c>
      <c r="F88" s="80">
        <f>+$AD$13*(1-F$75)/$E88-$AD$45</f>
        <v/>
      </c>
      <c r="G88" s="80">
        <f>+$AD$13*(1-G$75)/$E88-$AD$45</f>
        <v/>
      </c>
      <c r="H88" s="80">
        <f>+$AD$13*(1-H$75)/$E88-$AD$45</f>
        <v/>
      </c>
      <c r="I88" s="80">
        <f>+$AD$13*(1-I$75)/$E88-$AD$45</f>
        <v/>
      </c>
      <c r="J88" s="80">
        <f>+$AD$13*(1-J$75)/$E88-$AD$45</f>
        <v/>
      </c>
      <c r="K88" s="80">
        <f>+$AD$13*(1-K$75)/$E88-$AD$45</f>
        <v/>
      </c>
      <c r="L88" s="80">
        <f>+$AD$13*(1-L$75)/$E88-$AD$45</f>
        <v/>
      </c>
      <c r="M88" s="80">
        <f>+$AD$13*(1-M$75)/$E88-$AD$45</f>
        <v/>
      </c>
      <c r="N88" s="80">
        <f>+$AD$13*(1-N$75)/$E88-$AD$45</f>
        <v/>
      </c>
      <c r="O88" s="80">
        <f>+$AD$13*(1-O$75)/$E88-$AD$45</f>
        <v/>
      </c>
      <c r="R88" s="277" t="n"/>
      <c r="S88" s="354">
        <f>+S87+0.2</f>
        <v/>
      </c>
      <c r="T88" s="342">
        <f>+-F88*0.8/'Simple Model - Case 1'!$L$58</f>
        <v/>
      </c>
      <c r="V88" s="342">
        <f>+-G88*0.8/'Simple Model - Case 1'!$L$58</f>
        <v/>
      </c>
      <c r="W88" s="342">
        <f>+-H88*0.8/'Simple Model - Case 1'!$L$58</f>
        <v/>
      </c>
      <c r="X88" s="342">
        <f>+-I88*0.8/'Simple Model - Case 1'!$L$58</f>
        <v/>
      </c>
      <c r="Y88" s="342">
        <f>+-J88*0.8/'Simple Model - Case 1'!$L$58</f>
        <v/>
      </c>
      <c r="Z88" s="342">
        <f>+-K88*0.8/'Simple Model - Case 1'!$L$58</f>
        <v/>
      </c>
      <c r="AA88" s="342">
        <f>+-L88*0.8/'Simple Model - Case 1'!$L$58</f>
        <v/>
      </c>
      <c r="AB88" s="342">
        <f>+-M88*0.8/'Simple Model - Case 1'!$L$58</f>
        <v/>
      </c>
      <c r="AC88" s="342">
        <f>+-N88*0.8/'Simple Model - Case 1'!$L$58</f>
        <v/>
      </c>
      <c r="AD88" s="342">
        <f>+-O88*0.8/'Simple Model - Case 1'!$L$58</f>
        <v/>
      </c>
    </row>
    <row r="89">
      <c r="D89" s="277" t="n"/>
      <c r="E89" s="354">
        <f>+E88+0.2</f>
        <v/>
      </c>
      <c r="F89" s="80">
        <f>+$AD$13*(1-F$75)/$E89-$AD$45</f>
        <v/>
      </c>
      <c r="G89" s="80">
        <f>+$AD$13*(1-G$75)/$E89-$AD$45</f>
        <v/>
      </c>
      <c r="H89" s="80">
        <f>+$AD$13*(1-H$75)/$E89-$AD$45</f>
        <v/>
      </c>
      <c r="I89" s="80">
        <f>+$AD$13*(1-I$75)/$E89-$AD$45</f>
        <v/>
      </c>
      <c r="J89" s="80">
        <f>+$AD$13*(1-J$75)/$E89-$AD$45</f>
        <v/>
      </c>
      <c r="K89" s="80">
        <f>+$AD$13*(1-K$75)/$E89-$AD$45</f>
        <v/>
      </c>
      <c r="L89" s="80">
        <f>+$AD$13*(1-L$75)/$E89-$AD$45</f>
        <v/>
      </c>
      <c r="M89" s="80">
        <f>+$AD$13*(1-M$75)/$E89-$AD$45</f>
        <v/>
      </c>
      <c r="N89" s="80">
        <f>+$AD$13*(1-N$75)/$E89-$AD$45</f>
        <v/>
      </c>
      <c r="O89" s="80">
        <f>+$AD$13*(1-O$75)/$E89-$AD$45</f>
        <v/>
      </c>
      <c r="R89" s="277" t="n"/>
      <c r="S89" s="354">
        <f>+S88+0.2</f>
        <v/>
      </c>
      <c r="T89" s="342">
        <f>+-F89*0.8/'Simple Model - Case 1'!$L$58</f>
        <v/>
      </c>
      <c r="V89" s="342">
        <f>+-G89*0.8/'Simple Model - Case 1'!$L$58</f>
        <v/>
      </c>
      <c r="W89" s="342">
        <f>+-H89*0.8/'Simple Model - Case 1'!$L$58</f>
        <v/>
      </c>
      <c r="X89" s="342">
        <f>+-I89*0.8/'Simple Model - Case 1'!$L$58</f>
        <v/>
      </c>
      <c r="Y89" s="342">
        <f>+-J89*0.8/'Simple Model - Case 1'!$L$58</f>
        <v/>
      </c>
      <c r="Z89" s="342">
        <f>+-K89*0.8/'Simple Model - Case 1'!$L$58</f>
        <v/>
      </c>
      <c r="AA89" s="342">
        <f>+-L89*0.8/'Simple Model - Case 1'!$L$58</f>
        <v/>
      </c>
      <c r="AB89" s="342">
        <f>+-M89*0.8/'Simple Model - Case 1'!$L$58</f>
        <v/>
      </c>
      <c r="AC89" s="342">
        <f>+-N89*0.8/'Simple Model - Case 1'!$L$58</f>
        <v/>
      </c>
      <c r="AD89" s="342">
        <f>+-O89*0.8/'Simple Model - Case 1'!$L$58</f>
        <v/>
      </c>
    </row>
    <row r="97">
      <c r="B97" s="52" t="inlineStr">
        <is>
          <t>Consensus Estimates</t>
        </is>
      </c>
      <c r="C97" s="53" t="n"/>
    </row>
    <row r="99">
      <c r="B99" t="inlineStr">
        <is>
          <t>Servers and Network Assets PP&amp;E</t>
        </is>
      </c>
      <c r="D99" s="64">
        <f>+D11</f>
        <v/>
      </c>
      <c r="E99" s="64">
        <f>+E11</f>
        <v/>
      </c>
      <c r="F99" s="64">
        <f>+F11</f>
        <v/>
      </c>
      <c r="G99" s="64">
        <f>+G11</f>
        <v/>
      </c>
      <c r="H99" s="64">
        <f>+H11</f>
        <v/>
      </c>
      <c r="I99" s="64">
        <f>+I11</f>
        <v/>
      </c>
      <c r="J99" s="64">
        <f>+J11</f>
        <v/>
      </c>
      <c r="K99" s="64">
        <f>+K11</f>
        <v/>
      </c>
      <c r="L99" s="64">
        <f>+L11</f>
        <v/>
      </c>
      <c r="M99" s="64">
        <f>+M11</f>
        <v/>
      </c>
      <c r="N99" s="64">
        <f>+N11</f>
        <v/>
      </c>
      <c r="O99" s="64">
        <f>+O11</f>
        <v/>
      </c>
      <c r="P99" s="64">
        <f>+P11</f>
        <v/>
      </c>
      <c r="U99" s="64">
        <f>+U11</f>
        <v/>
      </c>
      <c r="V99" s="64">
        <f>+V11</f>
        <v/>
      </c>
      <c r="W99" s="64">
        <f>+W11</f>
        <v/>
      </c>
      <c r="X99" s="64">
        <f>+X11</f>
        <v/>
      </c>
      <c r="Y99" s="64">
        <f>+Y11</f>
        <v/>
      </c>
      <c r="Z99" s="64">
        <f>+Z11</f>
        <v/>
      </c>
      <c r="AA99" s="64">
        <f>+AA11</f>
        <v/>
      </c>
    </row>
    <row r="100" ht="13.5" customHeight="1">
      <c r="B100" t="inlineStr">
        <is>
          <t>Other PP&amp;E</t>
        </is>
      </c>
      <c r="D100" s="65">
        <f>+D12</f>
        <v/>
      </c>
      <c r="E100" s="65">
        <f>+E12</f>
        <v/>
      </c>
      <c r="F100" s="65">
        <f>+F12</f>
        <v/>
      </c>
      <c r="G100" s="65">
        <f>+G12</f>
        <v/>
      </c>
      <c r="H100" s="65">
        <f>+H12</f>
        <v/>
      </c>
      <c r="I100" s="65">
        <f>+I12</f>
        <v/>
      </c>
      <c r="J100" s="65">
        <f>+J12</f>
        <v/>
      </c>
      <c r="K100" s="65">
        <f>+K12</f>
        <v/>
      </c>
      <c r="L100" s="65">
        <f>+L12</f>
        <v/>
      </c>
      <c r="M100" s="65">
        <f>+M12</f>
        <v/>
      </c>
      <c r="N100" s="65">
        <f>+N12</f>
        <v/>
      </c>
      <c r="O100" s="65">
        <f>+O12</f>
        <v/>
      </c>
      <c r="P100" s="65">
        <f>+P12</f>
        <v/>
      </c>
      <c r="U100" s="65">
        <f>+U12</f>
        <v/>
      </c>
      <c r="V100" s="65">
        <f>+V12</f>
        <v/>
      </c>
      <c r="W100" s="65">
        <f>+W12</f>
        <v/>
      </c>
      <c r="X100" s="65">
        <f>+X12</f>
        <v/>
      </c>
      <c r="Y100" s="65">
        <f>+Y12</f>
        <v/>
      </c>
      <c r="Z100" s="65">
        <f>+Z12</f>
        <v/>
      </c>
      <c r="AA100" s="65">
        <f>+AA12</f>
        <v/>
      </c>
    </row>
    <row r="101">
      <c r="B101" s="110" t="inlineStr">
        <is>
          <t>Gross PP&amp;E</t>
        </is>
      </c>
      <c r="D101" s="111">
        <f>+D13</f>
        <v/>
      </c>
      <c r="E101" s="111">
        <f>+E13</f>
        <v/>
      </c>
      <c r="F101" s="111">
        <f>+F13</f>
        <v/>
      </c>
      <c r="G101" s="111">
        <f>+G13</f>
        <v/>
      </c>
      <c r="H101" s="111">
        <f>+H13</f>
        <v/>
      </c>
      <c r="I101" s="111">
        <f>+I13</f>
        <v/>
      </c>
      <c r="J101" s="111">
        <f>+J13</f>
        <v/>
      </c>
      <c r="K101" s="111">
        <f>+K13</f>
        <v/>
      </c>
      <c r="L101" s="111">
        <f>+L13</f>
        <v/>
      </c>
      <c r="M101" s="111">
        <f>+M13</f>
        <v/>
      </c>
      <c r="N101" s="111">
        <f>+N13</f>
        <v/>
      </c>
      <c r="O101" s="111">
        <f>+O13</f>
        <v/>
      </c>
      <c r="P101" s="111">
        <f>+P13</f>
        <v/>
      </c>
      <c r="Q101" s="118">
        <f>+P101+Q119</f>
        <v/>
      </c>
      <c r="R101" s="118">
        <f>+Q101+R119</f>
        <v/>
      </c>
      <c r="S101" s="118">
        <f>+R101+S119</f>
        <v/>
      </c>
      <c r="U101" s="111">
        <f>+U13</f>
        <v/>
      </c>
      <c r="V101" s="111">
        <f>+V13</f>
        <v/>
      </c>
      <c r="W101" s="111">
        <f>+W13</f>
        <v/>
      </c>
      <c r="X101" s="111">
        <f>+X13</f>
        <v/>
      </c>
      <c r="Y101" s="111">
        <f>+Y13</f>
        <v/>
      </c>
      <c r="Z101" s="111">
        <f>+Z13</f>
        <v/>
      </c>
      <c r="AA101" s="111">
        <f>+AA13</f>
        <v/>
      </c>
      <c r="AB101" s="111">
        <f>+S101</f>
        <v/>
      </c>
      <c r="AC101" s="118">
        <f>+AC108</f>
        <v/>
      </c>
      <c r="AD101" s="118">
        <f>+AD108</f>
        <v/>
      </c>
      <c r="AE101" s="118" t="n"/>
      <c r="AF101" s="118" t="n"/>
    </row>
    <row r="102" customFormat="1" s="44">
      <c r="A102" s="254" t="n"/>
      <c r="B102" s="101" t="inlineStr">
        <is>
          <t>S&amp;N Assets as % of Gross PP&amp;E</t>
        </is>
      </c>
      <c r="D102" s="312">
        <f>+IFERROR(D99/D101,"n/a")</f>
        <v/>
      </c>
      <c r="E102" s="312">
        <f>+IFERROR(E99/E101,"n/a")</f>
        <v/>
      </c>
      <c r="F102" s="312">
        <f>+IFERROR(F99/F101,"n/a")</f>
        <v/>
      </c>
      <c r="G102" s="312">
        <f>+IFERROR(G99/G101,"n/a")</f>
        <v/>
      </c>
      <c r="H102" s="312">
        <f>+IFERROR(H99/H101,"n/a")</f>
        <v/>
      </c>
      <c r="I102" s="312">
        <f>+IFERROR(I99/I101,"n/a")</f>
        <v/>
      </c>
      <c r="J102" s="312">
        <f>+IFERROR(J99/J101,"n/a")</f>
        <v/>
      </c>
      <c r="K102" s="312">
        <f>+IFERROR(K99/K101,"n/a")</f>
        <v/>
      </c>
      <c r="L102" s="312">
        <f>+IFERROR(L99/L101,"n/a")</f>
        <v/>
      </c>
      <c r="M102" s="312">
        <f>+IFERROR(M99/M101,"n/a")</f>
        <v/>
      </c>
      <c r="N102" s="312">
        <f>+IFERROR(N99/N101,"n/a")</f>
        <v/>
      </c>
      <c r="O102" s="312">
        <f>+IFERROR(O99/O101,"n/a")</f>
        <v/>
      </c>
      <c r="P102" s="312">
        <f>+IFERROR(P99/P101,"n/a")</f>
        <v/>
      </c>
      <c r="Q102" s="312" t="n"/>
      <c r="R102" s="118" t="n"/>
      <c r="S102" s="118" t="n"/>
      <c r="T102" s="113" t="n"/>
      <c r="U102" s="113" t="n"/>
      <c r="V102" s="312">
        <f>+IFERROR(V99/V101,"n/a")</f>
        <v/>
      </c>
      <c r="W102" s="312">
        <f>+IFERROR(W99/W101,"n/a")</f>
        <v/>
      </c>
      <c r="X102" s="312">
        <f>+IFERROR(X99/X101,"n/a")</f>
        <v/>
      </c>
      <c r="Y102" s="312">
        <f>+IFERROR(Y99/Y101,"n/a")</f>
        <v/>
      </c>
      <c r="Z102" s="312">
        <f>+IFERROR(Z99/Z101,"n/a")</f>
        <v/>
      </c>
      <c r="AA102" s="312">
        <f>+IFERROR(AA99/AA101,"n/a")</f>
        <v/>
      </c>
      <c r="AB102" s="111" t="n"/>
      <c r="AC102" s="118" t="n"/>
      <c r="AD102" s="118" t="n"/>
      <c r="AE102" s="118" t="n"/>
      <c r="AF102" s="118" t="n"/>
    </row>
    <row r="103" customFormat="1" s="44">
      <c r="A103" s="254" t="n"/>
      <c r="B103" s="110" t="n"/>
      <c r="D103" s="113" t="n"/>
      <c r="E103" s="113" t="n"/>
      <c r="F103" s="113" t="n"/>
      <c r="G103" s="113" t="n"/>
      <c r="H103" s="113" t="n"/>
      <c r="I103" s="113" t="n"/>
      <c r="J103" s="113" t="n"/>
      <c r="K103" s="113" t="n"/>
      <c r="L103" s="113" t="n"/>
      <c r="M103" s="113" t="n"/>
      <c r="N103" s="113" t="n"/>
      <c r="O103" s="113" t="n"/>
      <c r="P103" s="113" t="n"/>
      <c r="Q103" s="118" t="n"/>
      <c r="R103" s="118" t="n"/>
      <c r="S103" s="118" t="n"/>
      <c r="T103" s="113" t="n"/>
      <c r="U103" s="113" t="n"/>
      <c r="V103" s="113" t="n"/>
      <c r="W103" s="113" t="n"/>
      <c r="X103" s="113" t="n"/>
      <c r="Y103" s="113" t="n"/>
      <c r="Z103" s="113" t="n"/>
      <c r="AA103" s="113" t="n"/>
      <c r="AB103" s="111" t="n"/>
      <c r="AC103" s="118" t="n"/>
      <c r="AD103" s="118" t="n"/>
      <c r="AE103" s="118" t="n"/>
      <c r="AF103" s="118" t="n"/>
    </row>
    <row r="104" customFormat="1" s="44">
      <c r="A104" s="254" t="n"/>
      <c r="B104" s="62" t="inlineStr">
        <is>
          <t>Memo:</t>
        </is>
      </c>
      <c r="D104" s="113" t="n"/>
      <c r="E104" s="113" t="n"/>
      <c r="F104" s="113" t="n"/>
      <c r="G104" s="113" t="n"/>
      <c r="H104" s="113" t="n"/>
      <c r="I104" s="113" t="n"/>
      <c r="J104" s="113" t="n"/>
      <c r="K104" s="113" t="n"/>
      <c r="L104" s="113" t="n"/>
      <c r="M104" s="113" t="n"/>
      <c r="N104" s="113" t="n"/>
      <c r="O104" s="113" t="n"/>
      <c r="P104" s="113" t="n"/>
      <c r="Q104" s="118" t="n"/>
      <c r="R104" s="118" t="n"/>
      <c r="S104" s="118" t="n"/>
      <c r="T104" s="113" t="n"/>
      <c r="U104" s="113" t="n"/>
      <c r="V104" s="113" t="n"/>
      <c r="W104" s="113" t="n"/>
      <c r="X104" s="113" t="n"/>
      <c r="Y104" s="113" t="n"/>
      <c r="Z104" s="113" t="n"/>
      <c r="AA104" s="113" t="n"/>
      <c r="AB104" s="111" t="n"/>
      <c r="AC104" s="118" t="n"/>
      <c r="AD104" s="118" t="n"/>
      <c r="AE104" s="118" t="n"/>
      <c r="AF104" s="118" t="n"/>
    </row>
    <row r="105" customFormat="1" s="44">
      <c r="A105" s="254" t="n"/>
      <c r="B105" s="60" t="inlineStr">
        <is>
          <t>Gross PP&amp;E, BOP</t>
        </is>
      </c>
      <c r="D105" s="100">
        <f>+X101</f>
        <v/>
      </c>
      <c r="E105" s="100">
        <f>+D108</f>
        <v/>
      </c>
      <c r="F105" s="100">
        <f>+E108</f>
        <v/>
      </c>
      <c r="G105" s="100">
        <f>+F108</f>
        <v/>
      </c>
      <c r="H105" s="100">
        <f>+G108</f>
        <v/>
      </c>
      <c r="I105" s="100">
        <f>+H108</f>
        <v/>
      </c>
      <c r="J105" s="100">
        <f>+I108</f>
        <v/>
      </c>
      <c r="K105" s="100">
        <f>+J108</f>
        <v/>
      </c>
      <c r="L105" s="100">
        <f>+K108</f>
        <v/>
      </c>
      <c r="M105" s="100">
        <f>+L108</f>
        <v/>
      </c>
      <c r="N105" s="100">
        <f>+M108</f>
        <v/>
      </c>
      <c r="O105" s="100">
        <f>+N108</f>
        <v/>
      </c>
      <c r="P105" s="100">
        <f>+O108</f>
        <v/>
      </c>
      <c r="Q105" s="100">
        <f>+P108</f>
        <v/>
      </c>
      <c r="R105" s="100">
        <f>+Q108</f>
        <v/>
      </c>
      <c r="S105" s="100">
        <f>+R108</f>
        <v/>
      </c>
      <c r="T105" s="113" t="n"/>
      <c r="U105" s="113" t="n"/>
      <c r="V105" s="100">
        <f>+U101</f>
        <v/>
      </c>
      <c r="W105" s="100">
        <f>+V108</f>
        <v/>
      </c>
      <c r="X105" s="100">
        <f>+W108</f>
        <v/>
      </c>
      <c r="Y105" s="100">
        <f>+X108</f>
        <v/>
      </c>
      <c r="Z105" s="100">
        <f>+Y108</f>
        <v/>
      </c>
      <c r="AA105" s="100">
        <f>+Z108</f>
        <v/>
      </c>
      <c r="AB105" s="100">
        <f>+AA108</f>
        <v/>
      </c>
      <c r="AC105" s="100">
        <f>+AB108</f>
        <v/>
      </c>
      <c r="AD105" s="100">
        <f>+AC108</f>
        <v/>
      </c>
      <c r="AE105" s="100" t="n"/>
      <c r="AF105" s="100" t="n"/>
    </row>
    <row r="106" customFormat="1" s="44">
      <c r="A106" s="254" t="n"/>
      <c r="B106" s="60" t="inlineStr">
        <is>
          <t>Purchase of PP&amp;E</t>
        </is>
      </c>
      <c r="D106" s="100">
        <f>+D119</f>
        <v/>
      </c>
      <c r="E106" s="100">
        <f>+E119</f>
        <v/>
      </c>
      <c r="F106" s="100">
        <f>+F119</f>
        <v/>
      </c>
      <c r="G106" s="100">
        <f>+G119</f>
        <v/>
      </c>
      <c r="H106" s="100">
        <f>+H119</f>
        <v/>
      </c>
      <c r="I106" s="100">
        <f>+I119</f>
        <v/>
      </c>
      <c r="J106" s="100">
        <f>+J119</f>
        <v/>
      </c>
      <c r="K106" s="100">
        <f>+K119</f>
        <v/>
      </c>
      <c r="L106" s="100">
        <f>+L119</f>
        <v/>
      </c>
      <c r="M106" s="100">
        <f>+M119</f>
        <v/>
      </c>
      <c r="N106" s="100">
        <f>+N119</f>
        <v/>
      </c>
      <c r="O106" s="100">
        <f>+O119</f>
        <v/>
      </c>
      <c r="P106" s="100">
        <f>+P119</f>
        <v/>
      </c>
      <c r="Q106" s="100">
        <f>+Q119</f>
        <v/>
      </c>
      <c r="R106" s="100">
        <f>+R119</f>
        <v/>
      </c>
      <c r="S106" s="100">
        <f>+S119</f>
        <v/>
      </c>
      <c r="T106" s="113" t="n"/>
      <c r="U106" s="113" t="n"/>
      <c r="V106" s="100">
        <f>+V119</f>
        <v/>
      </c>
      <c r="W106" s="100">
        <f>+W119</f>
        <v/>
      </c>
      <c r="X106" s="100">
        <f>+X119</f>
        <v/>
      </c>
      <c r="Y106" s="100">
        <f>+Y119</f>
        <v/>
      </c>
      <c r="Z106" s="100">
        <f>+Z119</f>
        <v/>
      </c>
      <c r="AA106" s="100">
        <f>+AA119</f>
        <v/>
      </c>
      <c r="AB106" s="100">
        <f>+AB119</f>
        <v/>
      </c>
      <c r="AC106" s="100">
        <f>+AC119</f>
        <v/>
      </c>
      <c r="AD106" s="100">
        <f>+AD119</f>
        <v/>
      </c>
      <c r="AE106" s="100" t="n"/>
      <c r="AF106" s="100" t="n"/>
    </row>
    <row r="107" ht="13.5" customFormat="1" customHeight="1" s="44">
      <c r="A107" s="254" t="n"/>
      <c r="B107" s="60" t="inlineStr">
        <is>
          <t>Other</t>
        </is>
      </c>
      <c r="D107" s="102">
        <f>+D108-SUM(D105:D106)</f>
        <v/>
      </c>
      <c r="E107" s="102">
        <f>+E108-SUM(E105:E106)</f>
        <v/>
      </c>
      <c r="F107" s="102">
        <f>+F108-SUM(F105:F106)</f>
        <v/>
      </c>
      <c r="G107" s="102">
        <f>+G108-SUM(G105:G106)</f>
        <v/>
      </c>
      <c r="H107" s="102">
        <f>+H108-SUM(H105:H106)</f>
        <v/>
      </c>
      <c r="I107" s="102">
        <f>+I108-SUM(I105:I106)</f>
        <v/>
      </c>
      <c r="J107" s="102">
        <f>+J108-SUM(J105:J106)</f>
        <v/>
      </c>
      <c r="K107" s="102">
        <f>+K108-SUM(K105:K106)</f>
        <v/>
      </c>
      <c r="L107" s="102">
        <f>+L108-SUM(L105:L106)</f>
        <v/>
      </c>
      <c r="M107" s="102">
        <f>+M108-SUM(M105:M106)</f>
        <v/>
      </c>
      <c r="N107" s="102">
        <f>+N108-SUM(N105:N106)</f>
        <v/>
      </c>
      <c r="O107" s="102">
        <f>+O108-SUM(O105:O106)</f>
        <v/>
      </c>
      <c r="P107" s="102">
        <f>+P108-SUM(P105:P106)</f>
        <v/>
      </c>
      <c r="Q107" s="103" t="n">
        <v>-700</v>
      </c>
      <c r="R107" s="103" t="n">
        <v>-700</v>
      </c>
      <c r="S107" s="103" t="n">
        <v>-700</v>
      </c>
      <c r="T107" s="113" t="n"/>
      <c r="U107" s="113" t="n"/>
      <c r="V107" s="102">
        <f>+V108-SUM(V105:V106)</f>
        <v/>
      </c>
      <c r="W107" s="102">
        <f>+W108-SUM(W105:W106)</f>
        <v/>
      </c>
      <c r="X107" s="102">
        <f>+X108-SUM(X105:X106)</f>
        <v/>
      </c>
      <c r="Y107" s="102">
        <f>+Y108-SUM(Y105:Y106)</f>
        <v/>
      </c>
      <c r="Z107" s="102">
        <f>+Z108-SUM(Z105:Z106)</f>
        <v/>
      </c>
      <c r="AA107" s="102">
        <f>+AA108-SUM(AA105:AA106)</f>
        <v/>
      </c>
      <c r="AB107" s="102">
        <f>+AB108-SUM(AB105:AB106)</f>
        <v/>
      </c>
      <c r="AC107" s="103" t="n">
        <v>-3000</v>
      </c>
      <c r="AD107" s="103" t="n">
        <v>-3000</v>
      </c>
      <c r="AE107" s="103" t="n"/>
      <c r="AF107" s="103" t="n"/>
    </row>
    <row r="108" customFormat="1" s="44">
      <c r="A108" s="254" t="n"/>
      <c r="B108" s="101" t="inlineStr">
        <is>
          <t>Gross PP&amp;E, EOP</t>
        </is>
      </c>
      <c r="D108" s="100">
        <f>+D101</f>
        <v/>
      </c>
      <c r="E108" s="100">
        <f>+E101</f>
        <v/>
      </c>
      <c r="F108" s="100">
        <f>+F101</f>
        <v/>
      </c>
      <c r="G108" s="100">
        <f>+G101</f>
        <v/>
      </c>
      <c r="H108" s="100">
        <f>+H101</f>
        <v/>
      </c>
      <c r="I108" s="100">
        <f>+I101</f>
        <v/>
      </c>
      <c r="J108" s="100">
        <f>+J101</f>
        <v/>
      </c>
      <c r="K108" s="100">
        <f>+K101</f>
        <v/>
      </c>
      <c r="L108" s="100">
        <f>+L101</f>
        <v/>
      </c>
      <c r="M108" s="100">
        <f>+M101</f>
        <v/>
      </c>
      <c r="N108" s="100">
        <f>+N101</f>
        <v/>
      </c>
      <c r="O108" s="100">
        <f>+O101</f>
        <v/>
      </c>
      <c r="P108" s="100">
        <f>+P101</f>
        <v/>
      </c>
      <c r="Q108" s="100">
        <f>SUM(Q105:Q107)</f>
        <v/>
      </c>
      <c r="R108" s="100">
        <f>SUM(R105:R107)</f>
        <v/>
      </c>
      <c r="S108" s="100">
        <f>SUM(S105:S107)</f>
        <v/>
      </c>
      <c r="T108" s="113" t="n"/>
      <c r="U108" s="100">
        <f>+U101</f>
        <v/>
      </c>
      <c r="V108" s="100">
        <f>+V101</f>
        <v/>
      </c>
      <c r="W108" s="100">
        <f>+W101</f>
        <v/>
      </c>
      <c r="X108" s="100">
        <f>+X101</f>
        <v/>
      </c>
      <c r="Y108" s="100">
        <f>+Y101</f>
        <v/>
      </c>
      <c r="Z108" s="100">
        <f>+Z101</f>
        <v/>
      </c>
      <c r="AA108" s="100">
        <f>+AA101</f>
        <v/>
      </c>
      <c r="AB108" s="100">
        <f>+AB101</f>
        <v/>
      </c>
      <c r="AC108" s="100">
        <f>SUM(AC105:AC107)</f>
        <v/>
      </c>
      <c r="AD108" s="100">
        <f>SUM(AD105:AD107)</f>
        <v/>
      </c>
      <c r="AE108" s="100" t="n"/>
      <c r="AF108" s="100" t="n"/>
    </row>
    <row r="109" ht="13.5" customFormat="1" customHeight="1" s="44">
      <c r="A109" s="254" t="n"/>
      <c r="B109" s="60" t="inlineStr">
        <is>
          <t>Construction in Progress, EOP</t>
        </is>
      </c>
      <c r="D109" s="102">
        <f>+#REF!</f>
        <v/>
      </c>
      <c r="E109" s="102">
        <f>+#REF!</f>
        <v/>
      </c>
      <c r="F109" s="102">
        <f>+#REF!</f>
        <v/>
      </c>
      <c r="G109" s="102">
        <f>+#REF!</f>
        <v/>
      </c>
      <c r="H109" s="102">
        <f>+#REF!</f>
        <v/>
      </c>
      <c r="I109" s="102">
        <f>+#REF!</f>
        <v/>
      </c>
      <c r="J109" s="102">
        <f>+#REF!</f>
        <v/>
      </c>
      <c r="K109" s="102">
        <f>+#REF!</f>
        <v/>
      </c>
      <c r="L109" s="102">
        <f>+#REF!</f>
        <v/>
      </c>
      <c r="M109" s="102">
        <f>+#REF!</f>
        <v/>
      </c>
      <c r="N109" s="102">
        <f>+#REF!</f>
        <v/>
      </c>
      <c r="O109" s="102">
        <f>+#REF!</f>
        <v/>
      </c>
      <c r="P109" s="102">
        <f>+#REF!</f>
        <v/>
      </c>
      <c r="Q109" s="102">
        <f>-Q111*Q108</f>
        <v/>
      </c>
      <c r="R109" s="102">
        <f>-R111*R108</f>
        <v/>
      </c>
      <c r="S109" s="102">
        <f>-S111*S108</f>
        <v/>
      </c>
      <c r="T109" s="192" t="n">
        <v>0</v>
      </c>
      <c r="U109" s="102">
        <f>+#REF!</f>
        <v/>
      </c>
      <c r="V109" s="102">
        <f>+#REF!</f>
        <v/>
      </c>
      <c r="W109" s="102">
        <f>+#REF!</f>
        <v/>
      </c>
      <c r="X109" s="102">
        <f>+#REF!</f>
        <v/>
      </c>
      <c r="Y109" s="102">
        <f>+#REF!</f>
        <v/>
      </c>
      <c r="Z109" s="102">
        <f>+#REF!</f>
        <v/>
      </c>
      <c r="AA109" s="102">
        <f>+#REF!</f>
        <v/>
      </c>
      <c r="AB109" s="102">
        <f>+S109</f>
        <v/>
      </c>
      <c r="AC109" s="102">
        <f>-AC111*AC108</f>
        <v/>
      </c>
      <c r="AD109" s="102">
        <f>-AD111*AD108</f>
        <v/>
      </c>
      <c r="AE109" s="102" t="n"/>
      <c r="AF109" s="102" t="n"/>
    </row>
    <row r="110" customFormat="1" s="44">
      <c r="A110" s="254" t="n"/>
      <c r="B110" s="141" t="inlineStr">
        <is>
          <t>Depreciable Assets, EOP</t>
        </is>
      </c>
      <c r="D110" s="271">
        <f>+SUM(D108:D109)</f>
        <v/>
      </c>
      <c r="E110" s="271">
        <f>+SUM(E108:E109)</f>
        <v/>
      </c>
      <c r="F110" s="271">
        <f>+SUM(F108:F109)</f>
        <v/>
      </c>
      <c r="G110" s="271">
        <f>+SUM(G108:G109)</f>
        <v/>
      </c>
      <c r="H110" s="271">
        <f>+SUM(H108:H109)</f>
        <v/>
      </c>
      <c r="I110" s="271">
        <f>+SUM(I108:I109)</f>
        <v/>
      </c>
      <c r="J110" s="271">
        <f>+SUM(J108:J109)</f>
        <v/>
      </c>
      <c r="K110" s="271">
        <f>+SUM(K108:K109)</f>
        <v/>
      </c>
      <c r="L110" s="271">
        <f>+SUM(L108:L109)</f>
        <v/>
      </c>
      <c r="M110" s="271">
        <f>+SUM(M108:M109)</f>
        <v/>
      </c>
      <c r="N110" s="271">
        <f>+SUM(N108:N109)</f>
        <v/>
      </c>
      <c r="O110" s="271">
        <f>+SUM(O108:O109)</f>
        <v/>
      </c>
      <c r="P110" s="271">
        <f>+SUM(P108:P109)</f>
        <v/>
      </c>
      <c r="Q110" s="271">
        <f>+SUM(Q108:Q109)</f>
        <v/>
      </c>
      <c r="R110" s="271">
        <f>+SUM(R108:R109)</f>
        <v/>
      </c>
      <c r="S110" s="271">
        <f>+SUM(S108:S109)</f>
        <v/>
      </c>
      <c r="T110" s="113" t="n"/>
      <c r="U110" s="271">
        <f>+SUM(U108:U109)</f>
        <v/>
      </c>
      <c r="V110" s="271">
        <f>+SUM(V108:V109)</f>
        <v/>
      </c>
      <c r="W110" s="271">
        <f>+SUM(W108:W109)</f>
        <v/>
      </c>
      <c r="X110" s="271">
        <f>+SUM(X108:X109)</f>
        <v/>
      </c>
      <c r="Y110" s="271">
        <f>+SUM(Y108:Y109)</f>
        <v/>
      </c>
      <c r="Z110" s="271">
        <f>+SUM(Z108:Z109)</f>
        <v/>
      </c>
      <c r="AA110" s="271">
        <f>+SUM(AA108:AA109)</f>
        <v/>
      </c>
      <c r="AB110" s="271">
        <f>+S110</f>
        <v/>
      </c>
      <c r="AC110" s="271">
        <f>+SUM(AC108:AC109)</f>
        <v/>
      </c>
      <c r="AD110" s="271">
        <f>+SUM(AD108:AD109)</f>
        <v/>
      </c>
      <c r="AE110" s="271" t="n"/>
      <c r="AF110" s="271" t="n"/>
    </row>
    <row r="111" customFormat="1" s="44">
      <c r="A111" s="254" t="n"/>
      <c r="B111" s="67" t="inlineStr">
        <is>
          <t>CIP as % of Gross PP&amp;E</t>
        </is>
      </c>
      <c r="D111" s="312">
        <f>-D109/D108</f>
        <v/>
      </c>
      <c r="E111" s="312">
        <f>-E109/E108</f>
        <v/>
      </c>
      <c r="F111" s="312">
        <f>-F109/F108</f>
        <v/>
      </c>
      <c r="G111" s="312">
        <f>-G109/G108</f>
        <v/>
      </c>
      <c r="H111" s="312">
        <f>-H109/H108</f>
        <v/>
      </c>
      <c r="I111" s="312">
        <f>-I109/I108</f>
        <v/>
      </c>
      <c r="J111" s="312">
        <f>-J109/J108</f>
        <v/>
      </c>
      <c r="K111" s="312">
        <f>-K109/K108</f>
        <v/>
      </c>
      <c r="L111" s="312">
        <f>-L109/L108</f>
        <v/>
      </c>
      <c r="M111" s="312">
        <f>-M109/M108</f>
        <v/>
      </c>
      <c r="N111" s="312">
        <f>-N109/N108</f>
        <v/>
      </c>
      <c r="O111" s="312">
        <f>-O109/O108</f>
        <v/>
      </c>
      <c r="P111" s="312">
        <f>-P109/P108</f>
        <v/>
      </c>
      <c r="Q111" s="305">
        <f>+#REF!</f>
        <v/>
      </c>
      <c r="R111" s="305">
        <f>+#REF!</f>
        <v/>
      </c>
      <c r="S111" s="305">
        <f>+#REF!</f>
        <v/>
      </c>
      <c r="T111" s="113" t="n"/>
      <c r="U111" s="312">
        <f>-U109/U108</f>
        <v/>
      </c>
      <c r="V111" s="312">
        <f>-V109/V108</f>
        <v/>
      </c>
      <c r="W111" s="312">
        <f>-W109/W108</f>
        <v/>
      </c>
      <c r="X111" s="312">
        <f>-X109/X108</f>
        <v/>
      </c>
      <c r="Y111" s="312">
        <f>-Y109/Y108</f>
        <v/>
      </c>
      <c r="Z111" s="312">
        <f>-Z109/Z108</f>
        <v/>
      </c>
      <c r="AA111" s="312">
        <f>-AA109/AA108</f>
        <v/>
      </c>
      <c r="AB111" s="312">
        <f>-AB109/AB108</f>
        <v/>
      </c>
      <c r="AC111" s="305">
        <f>+AC16</f>
        <v/>
      </c>
      <c r="AD111" s="305">
        <f>+AD16</f>
        <v/>
      </c>
      <c r="AE111" s="305" t="n"/>
      <c r="AF111" s="305" t="n"/>
    </row>
    <row r="112" customFormat="1" s="44">
      <c r="A112" s="254" t="n"/>
      <c r="B112" s="67" t="n"/>
      <c r="D112" s="312" t="n"/>
      <c r="E112" s="312" t="n"/>
      <c r="F112" s="312" t="n"/>
      <c r="G112" s="312" t="n"/>
      <c r="H112" s="312" t="n"/>
      <c r="I112" s="312" t="n"/>
      <c r="J112" s="312" t="n"/>
      <c r="K112" s="312" t="n"/>
      <c r="L112" s="312" t="n"/>
      <c r="M112" s="312" t="n"/>
      <c r="N112" s="312" t="n"/>
      <c r="O112" s="312" t="n"/>
      <c r="P112" s="312" t="n"/>
      <c r="Q112" s="305" t="n"/>
      <c r="R112" s="305" t="n"/>
      <c r="S112" s="305" t="n"/>
      <c r="T112" s="113" t="n"/>
      <c r="U112" s="312" t="n"/>
      <c r="V112" s="312" t="n"/>
      <c r="W112" s="312" t="n"/>
      <c r="X112" s="312" t="n"/>
      <c r="Y112" s="312" t="n"/>
      <c r="Z112" s="312" t="n"/>
      <c r="AA112" s="312" t="n"/>
      <c r="AB112" s="312" t="n"/>
      <c r="AC112" s="305" t="n"/>
      <c r="AD112" s="305" t="n"/>
      <c r="AE112" s="305" t="n"/>
      <c r="AF112" s="305" t="n"/>
    </row>
    <row r="113" customFormat="1" s="44">
      <c r="A113" s="254" t="n"/>
      <c r="B113" s="89" t="inlineStr">
        <is>
          <t>Y/Y % Change</t>
        </is>
      </c>
      <c r="D113" s="312" t="n"/>
      <c r="E113" s="312" t="n"/>
      <c r="F113" s="312" t="n"/>
      <c r="G113" s="312" t="n"/>
      <c r="H113" s="312" t="n"/>
      <c r="I113" s="312" t="n"/>
      <c r="J113" s="312" t="n"/>
      <c r="K113" s="312" t="n"/>
      <c r="L113" s="312" t="n"/>
      <c r="M113" s="312" t="n"/>
      <c r="N113" s="312" t="n"/>
      <c r="O113" s="312" t="n"/>
      <c r="P113" s="312" t="n"/>
      <c r="Q113" s="305" t="n"/>
      <c r="R113" s="305" t="n"/>
      <c r="S113" s="305" t="n"/>
      <c r="T113" s="113" t="n"/>
      <c r="U113" s="312" t="n"/>
      <c r="V113" s="312" t="n"/>
      <c r="W113" s="312" t="n"/>
      <c r="X113" s="312" t="n"/>
      <c r="Y113" s="312" t="n"/>
      <c r="Z113" s="312" t="n"/>
      <c r="AA113" s="312" t="n"/>
      <c r="AB113" s="312" t="n"/>
      <c r="AC113" s="305" t="n"/>
      <c r="AD113" s="305" t="n"/>
      <c r="AE113" s="305" t="n"/>
      <c r="AF113" s="305" t="n"/>
    </row>
    <row r="114" customFormat="1" s="44">
      <c r="A114" s="254" t="n"/>
      <c r="B114" s="101" t="inlineStr">
        <is>
          <t>Gross PP&amp;E, EOP</t>
        </is>
      </c>
      <c r="D114" s="312" t="n"/>
      <c r="E114" s="312" t="n"/>
      <c r="F114" s="312" t="n"/>
      <c r="G114" s="312" t="n"/>
      <c r="H114" s="312">
        <f>+IFERROR(H108/D108-1,"n/a")</f>
        <v/>
      </c>
      <c r="I114" s="312">
        <f>+IFERROR(I108/E108-1,"n/a")</f>
        <v/>
      </c>
      <c r="J114" s="312">
        <f>+IFERROR(J108/F108-1,"n/a")</f>
        <v/>
      </c>
      <c r="K114" s="312">
        <f>+IFERROR(K108/G108-1,"n/a")</f>
        <v/>
      </c>
      <c r="L114" s="312">
        <f>+IFERROR(L108/H108-1,"n/a")</f>
        <v/>
      </c>
      <c r="M114" s="312">
        <f>+IFERROR(M108/I108-1,"n/a")</f>
        <v/>
      </c>
      <c r="N114" s="312">
        <f>+IFERROR(N108/J108-1,"n/a")</f>
        <v/>
      </c>
      <c r="O114" s="312">
        <f>+IFERROR(O108/K108-1,"n/a")</f>
        <v/>
      </c>
      <c r="P114" s="312">
        <f>+IFERROR(P108/L108-1,"n/a")</f>
        <v/>
      </c>
      <c r="Q114" s="312">
        <f>+IFERROR(Q108/M108-1,"n/a")</f>
        <v/>
      </c>
      <c r="R114" s="312">
        <f>+IFERROR(R108/N108-1,"n/a")</f>
        <v/>
      </c>
      <c r="S114" s="312">
        <f>+IFERROR(S108/O108-1,"n/a")</f>
        <v/>
      </c>
      <c r="T114" s="113" t="n"/>
      <c r="U114" s="312" t="n"/>
      <c r="V114" s="312">
        <f>+IFERROR(V108/U108-1,"n/a")</f>
        <v/>
      </c>
      <c r="W114" s="312">
        <f>+IFERROR(W108/V108-1,"n/a")</f>
        <v/>
      </c>
      <c r="X114" s="312">
        <f>+IFERROR(X108/W108-1,"n/a")</f>
        <v/>
      </c>
      <c r="Y114" s="312">
        <f>+IFERROR(Y108/X108-1,"n/a")</f>
        <v/>
      </c>
      <c r="Z114" s="312">
        <f>+IFERROR(Z108/Y108-1,"n/a")</f>
        <v/>
      </c>
      <c r="AA114" s="312">
        <f>+IFERROR(AA108/Z108-1,"n/a")</f>
        <v/>
      </c>
      <c r="AB114" s="312">
        <f>+IFERROR(AB108/AA108-1,"n/a")</f>
        <v/>
      </c>
      <c r="AC114" s="312">
        <f>+IFERROR(AC108/AB108-1,"n/a")</f>
        <v/>
      </c>
      <c r="AD114" s="312">
        <f>+IFERROR(AD108/AC108-1,"n/a")</f>
        <v/>
      </c>
      <c r="AE114" s="312" t="n"/>
      <c r="AF114" s="312" t="n"/>
    </row>
    <row r="115" customFormat="1" s="44">
      <c r="A115" s="254" t="n"/>
      <c r="B115" s="101" t="inlineStr">
        <is>
          <t>Depreciable Assets, EOP</t>
        </is>
      </c>
      <c r="D115" s="312" t="n"/>
      <c r="E115" s="312" t="n"/>
      <c r="F115" s="312" t="n"/>
      <c r="G115" s="312" t="n"/>
      <c r="H115" s="312">
        <f>+IFERROR(H110/D110-1,"n/a")</f>
        <v/>
      </c>
      <c r="I115" s="312">
        <f>+IFERROR(I110/E110-1,"n/a")</f>
        <v/>
      </c>
      <c r="J115" s="312">
        <f>+IFERROR(J110/F110-1,"n/a")</f>
        <v/>
      </c>
      <c r="K115" s="312">
        <f>+IFERROR(K110/G110-1,"n/a")</f>
        <v/>
      </c>
      <c r="L115" s="312">
        <f>+IFERROR(L110/H110-1,"n/a")</f>
        <v/>
      </c>
      <c r="M115" s="312">
        <f>+IFERROR(M110/I110-1,"n/a")</f>
        <v/>
      </c>
      <c r="N115" s="312">
        <f>+IFERROR(N110/J110-1,"n/a")</f>
        <v/>
      </c>
      <c r="O115" s="312">
        <f>+IFERROR(O110/K110-1,"n/a")</f>
        <v/>
      </c>
      <c r="P115" s="312">
        <f>+IFERROR(P110/L110-1,"n/a")</f>
        <v/>
      </c>
      <c r="Q115" s="312">
        <f>+IFERROR(Q110/M110-1,"n/a")</f>
        <v/>
      </c>
      <c r="R115" s="312">
        <f>+IFERROR(R110/N110-1,"n/a")</f>
        <v/>
      </c>
      <c r="S115" s="312">
        <f>+IFERROR(S110/O110-1,"n/a")</f>
        <v/>
      </c>
      <c r="T115" s="113" t="n"/>
      <c r="U115" s="312" t="n"/>
      <c r="V115" s="312">
        <f>+IFERROR(V110/U110-1,"n/a")</f>
        <v/>
      </c>
      <c r="W115" s="312">
        <f>+IFERROR(W110/V110-1,"n/a")</f>
        <v/>
      </c>
      <c r="X115" s="312">
        <f>+IFERROR(X110/W110-1,"n/a")</f>
        <v/>
      </c>
      <c r="Y115" s="312">
        <f>+IFERROR(Y110/X110-1,"n/a")</f>
        <v/>
      </c>
      <c r="Z115" s="312">
        <f>+IFERROR(Z110/Y110-1,"n/a")</f>
        <v/>
      </c>
      <c r="AA115" s="312">
        <f>+IFERROR(AA110/Z110-1,"n/a")</f>
        <v/>
      </c>
      <c r="AB115" s="312">
        <f>+IFERROR(AB110/AA110-1,"n/a")</f>
        <v/>
      </c>
      <c r="AC115" s="312">
        <f>+IFERROR(AC110/AB110-1,"n/a")</f>
        <v/>
      </c>
      <c r="AD115" s="312">
        <f>+IFERROR(AD110/AC110-1,"n/a")</f>
        <v/>
      </c>
      <c r="AE115" s="312" t="n"/>
      <c r="AF115" s="312" t="n"/>
    </row>
    <row r="117">
      <c r="B117" t="inlineStr">
        <is>
          <t>Servers and Network Assets Capex</t>
        </is>
      </c>
      <c r="D117" s="84">
        <f>+D30</f>
        <v/>
      </c>
      <c r="E117" s="84">
        <f>+E30</f>
        <v/>
      </c>
      <c r="F117" s="84">
        <f>+F30</f>
        <v/>
      </c>
      <c r="G117" s="84">
        <f>+G30</f>
        <v/>
      </c>
      <c r="H117" s="84">
        <f>+H30</f>
        <v/>
      </c>
      <c r="I117" s="84">
        <f>+I30</f>
        <v/>
      </c>
      <c r="J117" s="84">
        <f>+J30</f>
        <v/>
      </c>
      <c r="K117" s="84">
        <f>+K30</f>
        <v/>
      </c>
      <c r="L117" s="84">
        <f>+L30</f>
        <v/>
      </c>
      <c r="M117" s="84">
        <f>+M30</f>
        <v/>
      </c>
      <c r="N117" s="84">
        <f>+N30</f>
        <v/>
      </c>
      <c r="O117" s="84">
        <f>+O30</f>
        <v/>
      </c>
      <c r="P117" s="84">
        <f>+P30</f>
        <v/>
      </c>
      <c r="Q117" s="260" t="n"/>
      <c r="R117" s="260" t="n"/>
      <c r="S117" s="260" t="n"/>
      <c r="T117" s="260" t="n"/>
      <c r="U117" s="260" t="n"/>
      <c r="V117" s="84">
        <f>+V30</f>
        <v/>
      </c>
      <c r="W117" s="84">
        <f>+W30</f>
        <v/>
      </c>
      <c r="X117" s="84">
        <f>+X30</f>
        <v/>
      </c>
      <c r="Y117" s="84">
        <f>+Y30</f>
        <v/>
      </c>
      <c r="Z117" s="84">
        <f>+Z30</f>
        <v/>
      </c>
      <c r="AA117" s="84">
        <f>+AA30</f>
        <v/>
      </c>
    </row>
    <row r="118" ht="13.5" customHeight="1">
      <c r="B118" t="inlineStr">
        <is>
          <t>Other Capex</t>
        </is>
      </c>
      <c r="D118" s="86">
        <f>+D31</f>
        <v/>
      </c>
      <c r="E118" s="86">
        <f>+E31</f>
        <v/>
      </c>
      <c r="F118" s="86">
        <f>+F31</f>
        <v/>
      </c>
      <c r="G118" s="86">
        <f>+G31</f>
        <v/>
      </c>
      <c r="H118" s="86">
        <f>+H31</f>
        <v/>
      </c>
      <c r="I118" s="86">
        <f>+I31</f>
        <v/>
      </c>
      <c r="J118" s="86">
        <f>+J31</f>
        <v/>
      </c>
      <c r="K118" s="86">
        <f>+K31</f>
        <v/>
      </c>
      <c r="L118" s="86">
        <f>+L31</f>
        <v/>
      </c>
      <c r="M118" s="86">
        <f>+M31</f>
        <v/>
      </c>
      <c r="N118" s="86">
        <f>+N31</f>
        <v/>
      </c>
      <c r="O118" s="86">
        <f>+O31</f>
        <v/>
      </c>
      <c r="P118" s="86">
        <f>+P31</f>
        <v/>
      </c>
      <c r="Q118" s="260" t="n"/>
      <c r="R118" s="260" t="n"/>
      <c r="S118" s="260" t="n"/>
      <c r="T118" s="260" t="n"/>
      <c r="U118" s="260" t="n"/>
      <c r="V118" s="86">
        <f>+V31</f>
        <v/>
      </c>
      <c r="W118" s="86">
        <f>+W31</f>
        <v/>
      </c>
      <c r="X118" s="86">
        <f>+X31</f>
        <v/>
      </c>
      <c r="Y118" s="86">
        <f>+Y31</f>
        <v/>
      </c>
      <c r="Z118" s="86">
        <f>+Z31</f>
        <v/>
      </c>
      <c r="AA118" s="86">
        <f>+AA31</f>
        <v/>
      </c>
    </row>
    <row r="119">
      <c r="A119" t="inlineStr">
        <is>
          <t>Purchases of Property, Plant and Equipment, net</t>
        </is>
      </c>
      <c r="B119" s="110" t="inlineStr">
        <is>
          <t>Total Purchase of PP&amp;E</t>
        </is>
      </c>
      <c r="D119" s="212">
        <f>+D32</f>
        <v/>
      </c>
      <c r="E119" s="212">
        <f>+E32</f>
        <v/>
      </c>
      <c r="F119" s="212">
        <f>+F32</f>
        <v/>
      </c>
      <c r="G119" s="212">
        <f>+G32</f>
        <v/>
      </c>
      <c r="H119" s="212">
        <f>+H32</f>
        <v/>
      </c>
      <c r="I119" s="212">
        <f>+I32</f>
        <v/>
      </c>
      <c r="J119" s="212">
        <f>+J32</f>
        <v/>
      </c>
      <c r="K119" s="212">
        <f>+K32</f>
        <v/>
      </c>
      <c r="L119" s="212">
        <f>+L32</f>
        <v/>
      </c>
      <c r="M119" s="212">
        <f>+M32</f>
        <v/>
      </c>
      <c r="N119" s="212">
        <f>+N32</f>
        <v/>
      </c>
      <c r="O119" s="212">
        <f>+O32</f>
        <v/>
      </c>
      <c r="P119" s="212">
        <f>+P32</f>
        <v/>
      </c>
      <c r="Q119" s="262">
        <f>_xll.VAData("META_US",Q$1,$A119,"consensus.vaactuals")</f>
        <v/>
      </c>
      <c r="R119" s="262">
        <f>_xll.VAData("META_US",R$1,$A119,"consensus.vaactuals")</f>
        <v/>
      </c>
      <c r="S119" s="262">
        <f>_xll.VAData("META_US",S$1,$A119,"consensus.vaactuals")</f>
        <v/>
      </c>
      <c r="T119" s="260" t="n"/>
      <c r="U119" s="260" t="n"/>
      <c r="V119" s="212">
        <f>+V32</f>
        <v/>
      </c>
      <c r="W119" s="212">
        <f>+W32</f>
        <v/>
      </c>
      <c r="X119" s="212">
        <f>+X32</f>
        <v/>
      </c>
      <c r="Y119" s="212">
        <f>+Y32</f>
        <v/>
      </c>
      <c r="Z119" s="212">
        <f>+Z32</f>
        <v/>
      </c>
      <c r="AA119" s="212">
        <f>+AA32</f>
        <v/>
      </c>
      <c r="AB119" s="111">
        <f>+SUM(P119:S119)</f>
        <v/>
      </c>
      <c r="AC119" s="262">
        <f>_xll.VAData("META_US",AC$1,$A119,"consensus.vaactuals")</f>
        <v/>
      </c>
      <c r="AD119" s="262">
        <f>_xll.VAData("META_US",AD$1,$A119,"consensus.vaactuals")</f>
        <v/>
      </c>
      <c r="AE119" s="262" t="n"/>
      <c r="AF119" s="262" t="n"/>
    </row>
    <row r="120">
      <c r="B120" s="60" t="inlineStr">
        <is>
          <t>Memo: Total Capex</t>
        </is>
      </c>
      <c r="D120" s="203">
        <f>+D36</f>
        <v/>
      </c>
      <c r="E120" s="203">
        <f>+E36</f>
        <v/>
      </c>
      <c r="F120" s="203">
        <f>+F36</f>
        <v/>
      </c>
      <c r="G120" s="203">
        <f>+G36</f>
        <v/>
      </c>
      <c r="H120" s="203">
        <f>+H36</f>
        <v/>
      </c>
      <c r="I120" s="203">
        <f>+I36</f>
        <v/>
      </c>
      <c r="J120" s="203">
        <f>+J36</f>
        <v/>
      </c>
      <c r="K120" s="203">
        <f>+K36</f>
        <v/>
      </c>
      <c r="L120" s="203">
        <f>+L36</f>
        <v/>
      </c>
      <c r="M120" s="203">
        <f>+M36</f>
        <v/>
      </c>
      <c r="N120" s="203">
        <f>+N36</f>
        <v/>
      </c>
      <c r="O120" s="203">
        <f>+O36</f>
        <v/>
      </c>
      <c r="P120" s="203">
        <f>+P36</f>
        <v/>
      </c>
      <c r="Q120" s="266">
        <f>+P120-P119+Q119</f>
        <v/>
      </c>
      <c r="R120" s="266">
        <f>+Q120-Q119+R119</f>
        <v/>
      </c>
      <c r="S120" s="266">
        <f>+R120-R119+S119</f>
        <v/>
      </c>
      <c r="T120" s="261" t="n"/>
      <c r="U120" s="261" t="n"/>
      <c r="V120" s="203">
        <f>+V36</f>
        <v/>
      </c>
      <c r="W120" s="203">
        <f>+W36</f>
        <v/>
      </c>
      <c r="X120" s="203">
        <f>+X36</f>
        <v/>
      </c>
      <c r="Y120" s="203">
        <f>+Y36</f>
        <v/>
      </c>
      <c r="Z120" s="203">
        <f>+Z36</f>
        <v/>
      </c>
      <c r="AA120" s="203">
        <f>+AA36</f>
        <v/>
      </c>
      <c r="AB120" s="95">
        <f>+SUM(P120:S120)</f>
        <v/>
      </c>
      <c r="AC120" s="266">
        <f>+AB120-AB119+AC119</f>
        <v/>
      </c>
      <c r="AD120" s="266">
        <f>+AC120-AC119+AD119</f>
        <v/>
      </c>
      <c r="AE120" s="266" t="n"/>
      <c r="AF120" s="266" t="n"/>
    </row>
    <row r="121">
      <c r="B121" s="60" t="n"/>
      <c r="D121" s="115" t="n"/>
      <c r="E121" s="115" t="n"/>
      <c r="F121" s="115" t="n"/>
      <c r="G121" s="115" t="n"/>
      <c r="H121" s="115" t="n"/>
      <c r="I121" s="115" t="n"/>
      <c r="J121" s="115" t="n"/>
      <c r="K121" s="115" t="n"/>
      <c r="L121" s="115" t="n"/>
      <c r="M121" s="115" t="n"/>
      <c r="N121" s="115" t="n"/>
      <c r="O121" s="115" t="n"/>
      <c r="P121" s="115" t="n"/>
      <c r="Q121" s="258" t="n"/>
      <c r="R121" s="258" t="n"/>
      <c r="S121" s="258" t="n"/>
      <c r="V121" s="115" t="n"/>
      <c r="W121" s="115" t="n"/>
      <c r="X121" s="115" t="n"/>
      <c r="Y121" s="115" t="n"/>
      <c r="Z121" s="115" t="n"/>
      <c r="AA121" s="115" t="n"/>
      <c r="AB121" s="95" t="n"/>
      <c r="AC121" s="258" t="n"/>
      <c r="AD121" s="258" t="n"/>
      <c r="AE121" s="258" t="n"/>
      <c r="AF121" s="258" t="n"/>
    </row>
    <row r="122">
      <c r="B122" s="62" t="inlineStr">
        <is>
          <t>Memo:</t>
        </is>
      </c>
      <c r="D122" s="115" t="n"/>
      <c r="E122" s="115" t="n"/>
      <c r="F122" s="115" t="n"/>
      <c r="G122" s="115" t="n"/>
      <c r="H122" s="115" t="n"/>
      <c r="I122" s="115" t="n"/>
      <c r="J122" s="115" t="n"/>
      <c r="K122" s="115" t="n"/>
      <c r="L122" s="115" t="n"/>
      <c r="M122" s="115" t="n"/>
      <c r="N122" s="115" t="n"/>
      <c r="O122" s="115" t="n"/>
      <c r="P122" s="115" t="n"/>
      <c r="Q122" s="258" t="n"/>
      <c r="R122" s="258" t="n"/>
      <c r="S122" s="258" t="n"/>
      <c r="V122" s="115" t="n"/>
      <c r="W122" s="115" t="n"/>
      <c r="X122" s="115" t="n"/>
      <c r="Y122" s="115" t="n"/>
      <c r="Z122" s="115" t="n"/>
      <c r="AA122" s="115" t="n"/>
      <c r="AB122" s="95" t="n"/>
      <c r="AC122" s="258" t="n"/>
      <c r="AD122" s="258" t="n"/>
      <c r="AE122" s="258" t="n"/>
      <c r="AF122" s="258" t="n"/>
    </row>
    <row r="123">
      <c r="B123" s="60" t="inlineStr">
        <is>
          <t>Purchase of PP&amp;E</t>
        </is>
      </c>
      <c r="D123" s="100">
        <f>+D119</f>
        <v/>
      </c>
      <c r="E123" s="100">
        <f>+E119</f>
        <v/>
      </c>
      <c r="F123" s="100">
        <f>+F119</f>
        <v/>
      </c>
      <c r="G123" s="100">
        <f>+G119</f>
        <v/>
      </c>
      <c r="H123" s="100">
        <f>+H119</f>
        <v/>
      </c>
      <c r="I123" s="100">
        <f>+I119</f>
        <v/>
      </c>
      <c r="J123" s="100">
        <f>+J119</f>
        <v/>
      </c>
      <c r="K123" s="100">
        <f>+K119</f>
        <v/>
      </c>
      <c r="L123" s="100">
        <f>+L119</f>
        <v/>
      </c>
      <c r="M123" s="100">
        <f>+M119</f>
        <v/>
      </c>
      <c r="N123" s="100">
        <f>+N119</f>
        <v/>
      </c>
      <c r="O123" s="100">
        <f>+O119</f>
        <v/>
      </c>
      <c r="P123" s="100">
        <f>+P119</f>
        <v/>
      </c>
      <c r="Q123" s="100">
        <f>+Q119</f>
        <v/>
      </c>
      <c r="R123" s="100">
        <f>+R119</f>
        <v/>
      </c>
      <c r="S123" s="100">
        <f>+S119</f>
        <v/>
      </c>
      <c r="V123" s="100">
        <f>+V119</f>
        <v/>
      </c>
      <c r="W123" s="100">
        <f>+W119</f>
        <v/>
      </c>
      <c r="X123" s="100">
        <f>+X119</f>
        <v/>
      </c>
      <c r="Y123" s="100">
        <f>+Y119</f>
        <v/>
      </c>
      <c r="Z123" s="100">
        <f>+Z119</f>
        <v/>
      </c>
      <c r="AA123" s="100">
        <f>+AA119</f>
        <v/>
      </c>
      <c r="AB123" s="100">
        <f>+AB119</f>
        <v/>
      </c>
      <c r="AC123" s="100">
        <f>+AC119</f>
        <v/>
      </c>
      <c r="AD123" s="100">
        <f>+AD119</f>
        <v/>
      </c>
      <c r="AE123" s="100" t="n"/>
      <c r="AF123" s="100" t="n"/>
    </row>
    <row r="124" ht="13.5" customHeight="1">
      <c r="B124" s="60" t="inlineStr">
        <is>
          <t>Change in Construction in Progress</t>
        </is>
      </c>
      <c r="D124" s="102">
        <f>+D125-D123</f>
        <v/>
      </c>
      <c r="E124" s="102">
        <f>+E125-E123</f>
        <v/>
      </c>
      <c r="F124" s="102">
        <f>+F125-F123</f>
        <v/>
      </c>
      <c r="G124" s="102">
        <f>+G125-G123</f>
        <v/>
      </c>
      <c r="H124" s="102">
        <f>+H125-H123</f>
        <v/>
      </c>
      <c r="I124" s="102">
        <f>+I125-I123</f>
        <v/>
      </c>
      <c r="J124" s="102">
        <f>+J125-J123</f>
        <v/>
      </c>
      <c r="K124" s="102">
        <f>+K125-K123</f>
        <v/>
      </c>
      <c r="L124" s="102">
        <f>+L125-L123</f>
        <v/>
      </c>
      <c r="M124" s="102">
        <f>+M125-M123</f>
        <v/>
      </c>
      <c r="N124" s="102">
        <f>+N125-N123</f>
        <v/>
      </c>
      <c r="O124" s="102">
        <f>+O125-O123</f>
        <v/>
      </c>
      <c r="P124" s="102">
        <f>+P125-P123</f>
        <v/>
      </c>
      <c r="Q124" s="102">
        <f>+Q125-Q123</f>
        <v/>
      </c>
      <c r="R124" s="102">
        <f>+R125-R123</f>
        <v/>
      </c>
      <c r="S124" s="102">
        <f>+S125-S123</f>
        <v/>
      </c>
      <c r="V124" s="102">
        <f>+V125-V123</f>
        <v/>
      </c>
      <c r="W124" s="102">
        <f>+W125-W123</f>
        <v/>
      </c>
      <c r="X124" s="102">
        <f>+X125-X123</f>
        <v/>
      </c>
      <c r="Y124" s="102">
        <f>+Y125-Y123</f>
        <v/>
      </c>
      <c r="Z124" s="102">
        <f>+Z125-Z123</f>
        <v/>
      </c>
      <c r="AA124" s="102">
        <f>+AA125-AA123</f>
        <v/>
      </c>
      <c r="AB124" s="102">
        <f>+AB125-AB123</f>
        <v/>
      </c>
      <c r="AC124" s="102">
        <f>+AC125-AC123</f>
        <v/>
      </c>
      <c r="AD124" s="102">
        <f>+AD125-AD123</f>
        <v/>
      </c>
      <c r="AE124" s="102" t="n"/>
      <c r="AF124" s="102" t="n"/>
    </row>
    <row r="125">
      <c r="B125" s="101" t="inlineStr">
        <is>
          <t>Change in Depreciable Assets</t>
        </is>
      </c>
      <c r="D125" s="100">
        <f>+D110-X110</f>
        <v/>
      </c>
      <c r="E125" s="100">
        <f>+E110-D110</f>
        <v/>
      </c>
      <c r="F125" s="100">
        <f>+F110-E110</f>
        <v/>
      </c>
      <c r="G125" s="100">
        <f>+G110-F110</f>
        <v/>
      </c>
      <c r="H125" s="100">
        <f>+H110-G110</f>
        <v/>
      </c>
      <c r="I125" s="100">
        <f>+I110-H110</f>
        <v/>
      </c>
      <c r="J125" s="100">
        <f>+J110-I110</f>
        <v/>
      </c>
      <c r="K125" s="100">
        <f>+K110-J110</f>
        <v/>
      </c>
      <c r="L125" s="100">
        <f>+L110-K110</f>
        <v/>
      </c>
      <c r="M125" s="100">
        <f>+M110-L110</f>
        <v/>
      </c>
      <c r="N125" s="100">
        <f>+N110-M110</f>
        <v/>
      </c>
      <c r="O125" s="100">
        <f>+O110-N110</f>
        <v/>
      </c>
      <c r="P125" s="100">
        <f>+P110-O110</f>
        <v/>
      </c>
      <c r="Q125" s="100">
        <f>+Q110-P110</f>
        <v/>
      </c>
      <c r="R125" s="100">
        <f>+R110-Q110</f>
        <v/>
      </c>
      <c r="S125" s="100">
        <f>+S110-R110</f>
        <v/>
      </c>
      <c r="V125" s="100">
        <f>+V110-U110</f>
        <v/>
      </c>
      <c r="W125" s="100">
        <f>+W110-V110</f>
        <v/>
      </c>
      <c r="X125" s="100">
        <f>+X110-W110</f>
        <v/>
      </c>
      <c r="Y125" s="100">
        <f>+Y110-X110</f>
        <v/>
      </c>
      <c r="Z125" s="100">
        <f>+Z110-Y110</f>
        <v/>
      </c>
      <c r="AA125" s="100">
        <f>+AA110-Z110</f>
        <v/>
      </c>
      <c r="AB125" s="100">
        <f>+AB110-AA110</f>
        <v/>
      </c>
      <c r="AC125" s="100">
        <f>+AC110-AB110</f>
        <v/>
      </c>
      <c r="AD125" s="100">
        <f>+AD110-AC110</f>
        <v/>
      </c>
      <c r="AE125" s="100" t="n"/>
      <c r="AF125" s="100" t="n"/>
    </row>
    <row r="126">
      <c r="B126" s="67" t="inlineStr">
        <is>
          <t>% of Purchase of PP&amp;E</t>
        </is>
      </c>
      <c r="D126" s="312">
        <f>+D125/D123</f>
        <v/>
      </c>
      <c r="E126" s="312">
        <f>+E125/E123</f>
        <v/>
      </c>
      <c r="F126" s="312">
        <f>+F125/F123</f>
        <v/>
      </c>
      <c r="G126" s="312">
        <f>+G125/G123</f>
        <v/>
      </c>
      <c r="H126" s="312">
        <f>+H125/H123</f>
        <v/>
      </c>
      <c r="I126" s="312">
        <f>+I125/I123</f>
        <v/>
      </c>
      <c r="J126" s="312">
        <f>+J125/J123</f>
        <v/>
      </c>
      <c r="K126" s="312">
        <f>+K125/K123</f>
        <v/>
      </c>
      <c r="L126" s="312">
        <f>+L125/L123</f>
        <v/>
      </c>
      <c r="M126" s="312">
        <f>+M125/M123</f>
        <v/>
      </c>
      <c r="N126" s="312">
        <f>+N125/N123</f>
        <v/>
      </c>
      <c r="O126" s="312">
        <f>+O125/O123</f>
        <v/>
      </c>
      <c r="P126" s="312">
        <f>+P125/P123</f>
        <v/>
      </c>
      <c r="Q126" s="312">
        <f>+Q125/Q123</f>
        <v/>
      </c>
      <c r="R126" s="312">
        <f>+R125/R123</f>
        <v/>
      </c>
      <c r="S126" s="312">
        <f>+S125/S123</f>
        <v/>
      </c>
      <c r="V126" s="312">
        <f>+V125/V123</f>
        <v/>
      </c>
      <c r="W126" s="312">
        <f>+W125/W123</f>
        <v/>
      </c>
      <c r="X126" s="312">
        <f>+X125/X123</f>
        <v/>
      </c>
      <c r="Y126" s="312">
        <f>+Y125/Y123</f>
        <v/>
      </c>
      <c r="Z126" s="312">
        <f>+Z125/Z123</f>
        <v/>
      </c>
      <c r="AA126" s="312">
        <f>+AA125/AA123</f>
        <v/>
      </c>
      <c r="AB126" s="312">
        <f>+AB125/AB123</f>
        <v/>
      </c>
      <c r="AC126" s="312">
        <f>+AC125/AC123</f>
        <v/>
      </c>
      <c r="AD126" s="312">
        <f>+AD125/AD123</f>
        <v/>
      </c>
      <c r="AE126" s="312" t="n"/>
      <c r="AF126" s="312" t="n"/>
    </row>
    <row r="127">
      <c r="B127" s="67" t="n"/>
      <c r="D127" s="312" t="n"/>
      <c r="E127" s="312" t="n"/>
      <c r="F127" s="312" t="n"/>
      <c r="G127" s="312" t="n"/>
      <c r="H127" s="312" t="n"/>
      <c r="I127" s="312" t="n"/>
      <c r="J127" s="312" t="n"/>
      <c r="K127" s="312" t="n"/>
      <c r="L127" s="312" t="n"/>
      <c r="M127" s="312" t="n"/>
      <c r="N127" s="312" t="n"/>
      <c r="O127" s="312" t="n"/>
      <c r="P127" s="312" t="n"/>
      <c r="Q127" s="312" t="n"/>
      <c r="R127" s="312" t="n"/>
      <c r="S127" s="312" t="n"/>
      <c r="V127" s="312" t="n"/>
      <c r="W127" s="312" t="n"/>
      <c r="X127" s="312" t="n"/>
      <c r="Y127" s="312" t="n"/>
      <c r="Z127" s="312" t="n"/>
      <c r="AA127" s="312" t="n"/>
      <c r="AB127" s="312" t="n"/>
      <c r="AC127" s="312" t="n"/>
      <c r="AD127" s="312" t="n"/>
      <c r="AE127" s="312" t="n"/>
      <c r="AF127" s="312" t="n"/>
    </row>
    <row r="128">
      <c r="B128" s="89" t="inlineStr">
        <is>
          <t>Y/Y % Change</t>
        </is>
      </c>
      <c r="D128" s="312" t="n"/>
      <c r="E128" s="312" t="n"/>
      <c r="F128" s="312" t="n"/>
      <c r="G128" s="312" t="n"/>
      <c r="H128" s="312" t="n"/>
      <c r="I128" s="312" t="n"/>
      <c r="J128" s="312" t="n"/>
      <c r="K128" s="312" t="n"/>
      <c r="L128" s="312" t="n"/>
      <c r="M128" s="312" t="n"/>
      <c r="N128" s="312" t="n"/>
      <c r="O128" s="312" t="n"/>
      <c r="P128" s="312" t="n"/>
      <c r="Q128" s="312" t="n"/>
      <c r="R128" s="312" t="n"/>
      <c r="S128" s="312" t="n"/>
      <c r="V128" s="312" t="n"/>
      <c r="W128" s="312" t="n"/>
      <c r="X128" s="312" t="n"/>
      <c r="Y128" s="312" t="n"/>
      <c r="Z128" s="312" t="n"/>
      <c r="AA128" s="312" t="n"/>
      <c r="AB128" s="312" t="n"/>
      <c r="AC128" s="312" t="n"/>
      <c r="AD128" s="312" t="n"/>
      <c r="AE128" s="312" t="n"/>
      <c r="AF128" s="312" t="n"/>
    </row>
    <row r="129">
      <c r="B129" s="101" t="inlineStr">
        <is>
          <t>Purchase of PP&amp;E</t>
        </is>
      </c>
      <c r="D129" s="312" t="n"/>
      <c r="E129" s="312" t="n"/>
      <c r="F129" s="312" t="n"/>
      <c r="G129" s="312" t="n"/>
      <c r="H129" s="312">
        <f>+H123/D123-1</f>
        <v/>
      </c>
      <c r="I129" s="312">
        <f>+I123/E123-1</f>
        <v/>
      </c>
      <c r="J129" s="312">
        <f>+J123/F123-1</f>
        <v/>
      </c>
      <c r="K129" s="312">
        <f>+K123/G123-1</f>
        <v/>
      </c>
      <c r="L129" s="312">
        <f>+L123/H123-1</f>
        <v/>
      </c>
      <c r="M129" s="312">
        <f>+M123/I123-1</f>
        <v/>
      </c>
      <c r="N129" s="312">
        <f>+N123/J123-1</f>
        <v/>
      </c>
      <c r="O129" s="312">
        <f>+O123/K123-1</f>
        <v/>
      </c>
      <c r="P129" s="312">
        <f>+P123/L123-1</f>
        <v/>
      </c>
      <c r="Q129" s="312">
        <f>+Q123/M123-1</f>
        <v/>
      </c>
      <c r="R129" s="312">
        <f>+R123/N123-1</f>
        <v/>
      </c>
      <c r="S129" s="312">
        <f>+S123/O123-1</f>
        <v/>
      </c>
      <c r="V129" s="312" t="n"/>
      <c r="W129" s="312">
        <f>+W123/V123-1</f>
        <v/>
      </c>
      <c r="X129" s="312">
        <f>+X123/W123-1</f>
        <v/>
      </c>
      <c r="Y129" s="312">
        <f>+Y123/X123-1</f>
        <v/>
      </c>
      <c r="Z129" s="312">
        <f>+Z123/Y123-1</f>
        <v/>
      </c>
      <c r="AA129" s="312">
        <f>+AA123/Z123-1</f>
        <v/>
      </c>
      <c r="AB129" s="312">
        <f>+AB123/AA123-1</f>
        <v/>
      </c>
      <c r="AC129" s="312">
        <f>+AC123/AB123-1</f>
        <v/>
      </c>
      <c r="AD129" s="312">
        <f>+AD123/AC123-1</f>
        <v/>
      </c>
      <c r="AE129" s="312" t="n"/>
      <c r="AF129" s="312" t="n"/>
    </row>
    <row r="130">
      <c r="B130" s="101" t="inlineStr">
        <is>
          <t>Change in Depreciable Assets</t>
        </is>
      </c>
      <c r="D130" s="312" t="n"/>
      <c r="E130" s="312" t="n"/>
      <c r="F130" s="312" t="n"/>
      <c r="G130" s="312" t="n"/>
      <c r="H130" s="312">
        <f>+H125/D125-1</f>
        <v/>
      </c>
      <c r="I130" s="312">
        <f>+I125/E125-1</f>
        <v/>
      </c>
      <c r="J130" s="312">
        <f>+J125/F125-1</f>
        <v/>
      </c>
      <c r="K130" s="312">
        <f>+K125/G125-1</f>
        <v/>
      </c>
      <c r="L130" s="312">
        <f>+L125/H125-1</f>
        <v/>
      </c>
      <c r="M130" s="312">
        <f>+M125/I125-1</f>
        <v/>
      </c>
      <c r="N130" s="312">
        <f>+N125/J125-1</f>
        <v/>
      </c>
      <c r="O130" s="312">
        <f>+O125/K125-1</f>
        <v/>
      </c>
      <c r="P130" s="312">
        <f>+P125/L125-1</f>
        <v/>
      </c>
      <c r="Q130" s="312">
        <f>+Q125/M125-1</f>
        <v/>
      </c>
      <c r="R130" s="312">
        <f>+R125/N125-1</f>
        <v/>
      </c>
      <c r="S130" s="312">
        <f>+S125/O125-1</f>
        <v/>
      </c>
      <c r="V130" s="312" t="n"/>
      <c r="W130" s="312">
        <f>+W125/V125-1</f>
        <v/>
      </c>
      <c r="X130" s="312">
        <f>+X125/W125-1</f>
        <v/>
      </c>
      <c r="Y130" s="312">
        <f>+Y125/X125-1</f>
        <v/>
      </c>
      <c r="Z130" s="312">
        <f>+Z125/Y125-1</f>
        <v/>
      </c>
      <c r="AA130" s="312">
        <f>+AA125/Z125-1</f>
        <v/>
      </c>
      <c r="AB130" s="312">
        <f>+AB125/AA125-1</f>
        <v/>
      </c>
      <c r="AC130" s="312">
        <f>+AC125/AB125-1</f>
        <v/>
      </c>
      <c r="AD130" s="312">
        <f>+AD125/AC125-1</f>
        <v/>
      </c>
      <c r="AE130" s="312" t="n"/>
      <c r="AF130" s="312" t="n"/>
    </row>
    <row r="131">
      <c r="B131" s="60" t="n"/>
    </row>
    <row r="132">
      <c r="B132" t="inlineStr">
        <is>
          <t>Servers and Network Assets Depreciation</t>
        </is>
      </c>
      <c r="D132" s="84">
        <f>+D43</f>
        <v/>
      </c>
      <c r="E132" s="84">
        <f>+E43</f>
        <v/>
      </c>
      <c r="F132" s="84">
        <f>+F43</f>
        <v/>
      </c>
      <c r="G132" s="84">
        <f>+G43</f>
        <v/>
      </c>
      <c r="H132" s="84">
        <f>+H43</f>
        <v/>
      </c>
      <c r="I132" s="84">
        <f>+I43</f>
        <v/>
      </c>
      <c r="J132" s="84">
        <f>+J43</f>
        <v/>
      </c>
      <c r="K132" s="84">
        <f>+K43</f>
        <v/>
      </c>
      <c r="L132" s="84">
        <f>+L43</f>
        <v/>
      </c>
      <c r="M132" s="84">
        <f>+M43</f>
        <v/>
      </c>
      <c r="N132" s="84">
        <f>+N43</f>
        <v/>
      </c>
      <c r="O132" s="84">
        <f>+O43</f>
        <v/>
      </c>
      <c r="P132" s="84">
        <f>+P43</f>
        <v/>
      </c>
      <c r="Q132" s="260" t="n"/>
      <c r="R132" s="260" t="n"/>
      <c r="S132" s="260" t="n"/>
      <c r="T132" s="260" t="n"/>
      <c r="U132" s="260" t="n"/>
      <c r="V132" s="84">
        <f>+V43</f>
        <v/>
      </c>
      <c r="W132" s="84">
        <f>+W43</f>
        <v/>
      </c>
      <c r="X132" s="84">
        <f>+X43</f>
        <v/>
      </c>
      <c r="Y132" s="84">
        <f>+Y43</f>
        <v/>
      </c>
      <c r="Z132" s="84">
        <f>+Z43</f>
        <v/>
      </c>
      <c r="AA132" s="84">
        <f>+AA43</f>
        <v/>
      </c>
    </row>
    <row r="133" ht="13.5" customHeight="1">
      <c r="B133" t="inlineStr">
        <is>
          <t>Other Depreciation</t>
        </is>
      </c>
      <c r="D133" s="86">
        <f>+D44</f>
        <v/>
      </c>
      <c r="E133" s="86">
        <f>+E44</f>
        <v/>
      </c>
      <c r="F133" s="86">
        <f>+F44</f>
        <v/>
      </c>
      <c r="G133" s="86">
        <f>+G44</f>
        <v/>
      </c>
      <c r="H133" s="86">
        <f>+H44</f>
        <v/>
      </c>
      <c r="I133" s="86">
        <f>+I44</f>
        <v/>
      </c>
      <c r="J133" s="86">
        <f>+J44</f>
        <v/>
      </c>
      <c r="K133" s="86">
        <f>+K44</f>
        <v/>
      </c>
      <c r="L133" s="86">
        <f>+L44</f>
        <v/>
      </c>
      <c r="M133" s="86">
        <f>+M44</f>
        <v/>
      </c>
      <c r="N133" s="86">
        <f>+N44</f>
        <v/>
      </c>
      <c r="O133" s="86">
        <f>+O44</f>
        <v/>
      </c>
      <c r="P133" s="86">
        <f>+P44</f>
        <v/>
      </c>
      <c r="Q133" s="260" t="n"/>
      <c r="R133" s="260" t="n"/>
      <c r="S133" s="260" t="n"/>
      <c r="T133" s="260" t="n"/>
      <c r="U133" s="260" t="n"/>
      <c r="V133" s="86">
        <f>+V44</f>
        <v/>
      </c>
      <c r="W133" s="86">
        <f>+W44</f>
        <v/>
      </c>
      <c r="X133" s="86">
        <f>+X44</f>
        <v/>
      </c>
      <c r="Y133" s="86">
        <f>+Y44</f>
        <v/>
      </c>
      <c r="Z133" s="86">
        <f>+Z44</f>
        <v/>
      </c>
      <c r="AA133" s="86">
        <f>+AA44</f>
        <v/>
      </c>
    </row>
    <row r="134">
      <c r="B134" s="110" t="inlineStr">
        <is>
          <t>Total Depreciation of PP&amp;E</t>
        </is>
      </c>
      <c r="D134" s="212">
        <f>+D45</f>
        <v/>
      </c>
      <c r="E134" s="212">
        <f>+E45</f>
        <v/>
      </c>
      <c r="F134" s="212">
        <f>+F45</f>
        <v/>
      </c>
      <c r="G134" s="212">
        <f>+G45</f>
        <v/>
      </c>
      <c r="H134" s="212">
        <f>+H45</f>
        <v/>
      </c>
      <c r="I134" s="212">
        <f>+I45</f>
        <v/>
      </c>
      <c r="J134" s="212">
        <f>+J45</f>
        <v/>
      </c>
      <c r="K134" s="212">
        <f>+K45</f>
        <v/>
      </c>
      <c r="L134" s="212">
        <f>+L45</f>
        <v/>
      </c>
      <c r="M134" s="212">
        <f>+M45</f>
        <v/>
      </c>
      <c r="N134" s="212">
        <f>+N45</f>
        <v/>
      </c>
      <c r="O134" s="212">
        <f>+O45</f>
        <v/>
      </c>
      <c r="P134" s="212">
        <f>+P45</f>
        <v/>
      </c>
      <c r="Q134" s="212">
        <f>+P134-P135+Q135</f>
        <v/>
      </c>
      <c r="R134" s="212">
        <f>+Q134-Q135+R135</f>
        <v/>
      </c>
      <c r="S134" s="212">
        <f>+R134-R135+S135</f>
        <v/>
      </c>
      <c r="T134" s="260" t="n"/>
      <c r="U134" s="260" t="n"/>
      <c r="V134" s="212">
        <f>+V45</f>
        <v/>
      </c>
      <c r="W134" s="212">
        <f>+W45</f>
        <v/>
      </c>
      <c r="X134" s="212">
        <f>+X45</f>
        <v/>
      </c>
      <c r="Y134" s="212">
        <f>+Y45</f>
        <v/>
      </c>
      <c r="Z134" s="212">
        <f>+Z45</f>
        <v/>
      </c>
      <c r="AA134" s="212">
        <f>+AA45</f>
        <v/>
      </c>
      <c r="AB134" s="111">
        <f>+SUM(P134:S134)</f>
        <v/>
      </c>
      <c r="AC134" s="212">
        <f>+AB134-AB135+AC135</f>
        <v/>
      </c>
      <c r="AD134" s="212">
        <f>+AC134-AC135+AD135</f>
        <v/>
      </c>
      <c r="AE134" s="212" t="n"/>
      <c r="AF134" s="212" t="n"/>
    </row>
    <row r="135">
      <c r="A135" t="inlineStr">
        <is>
          <t>Depreciation and amortization</t>
        </is>
      </c>
      <c r="B135" s="60" t="inlineStr">
        <is>
          <t>Memo: Total D&amp;A</t>
        </is>
      </c>
      <c r="D135" s="203">
        <f>+D46</f>
        <v/>
      </c>
      <c r="E135" s="203">
        <f>+E46</f>
        <v/>
      </c>
      <c r="F135" s="203">
        <f>+F46</f>
        <v/>
      </c>
      <c r="G135" s="203">
        <f>+G46</f>
        <v/>
      </c>
      <c r="H135" s="203">
        <f>+H46</f>
        <v/>
      </c>
      <c r="I135" s="203">
        <f>+I46</f>
        <v/>
      </c>
      <c r="J135" s="203">
        <f>+J46</f>
        <v/>
      </c>
      <c r="K135" s="203">
        <f>+K46</f>
        <v/>
      </c>
      <c r="L135" s="203">
        <f>+L46</f>
        <v/>
      </c>
      <c r="M135" s="203">
        <f>+M46</f>
        <v/>
      </c>
      <c r="N135" s="203">
        <f>+N46</f>
        <v/>
      </c>
      <c r="O135" s="203">
        <f>+O46</f>
        <v/>
      </c>
      <c r="P135" s="203">
        <f>+P46</f>
        <v/>
      </c>
      <c r="Q135" s="263">
        <f>_xll.VAData("META_US",Q$1,$A135,"consensus.vaactuals")</f>
        <v/>
      </c>
      <c r="R135" s="263">
        <f>_xll.VAData("META_US",R$1,$A135,"consensus.vaactuals")</f>
        <v/>
      </c>
      <c r="S135" s="263">
        <f>_xll.VAData("META_US",S$1,$A135,"consensus.vaactuals")</f>
        <v/>
      </c>
      <c r="T135" s="261" t="n"/>
      <c r="U135" s="261" t="n"/>
      <c r="V135" s="203">
        <f>+V46</f>
        <v/>
      </c>
      <c r="W135" s="203">
        <f>+W46</f>
        <v/>
      </c>
      <c r="X135" s="203">
        <f>+X46</f>
        <v/>
      </c>
      <c r="Y135" s="203">
        <f>+Y46</f>
        <v/>
      </c>
      <c r="Z135" s="203">
        <f>+Z46</f>
        <v/>
      </c>
      <c r="AA135" s="203">
        <f>+AA46</f>
        <v/>
      </c>
      <c r="AB135" s="95">
        <f>+SUM(P135:S135)</f>
        <v/>
      </c>
      <c r="AC135" s="263">
        <f>_xll.VAData("META_US",AC$1,$A135,"consensus.vaactuals")</f>
        <v/>
      </c>
      <c r="AD135" s="263">
        <f>_xll.VAData("META_US",AD$1,$A135,"consensus.vaactuals")</f>
        <v/>
      </c>
      <c r="AE135" s="263" t="n"/>
      <c r="AF135" s="263" t="n"/>
    </row>
    <row r="137">
      <c r="B137" s="62" t="inlineStr">
        <is>
          <t>Implied Useful Life (Gross PP&amp;E / Depreciation)</t>
        </is>
      </c>
    </row>
    <row r="138">
      <c r="B138" s="60" t="inlineStr">
        <is>
          <t>Servers and Network Assets</t>
        </is>
      </c>
      <c r="D138" s="351">
        <f>+IFERROR(D99/(D132*4),"n/a")</f>
        <v/>
      </c>
      <c r="E138" s="351">
        <f>+IFERROR(E99/(E132*4),"n/a")</f>
        <v/>
      </c>
      <c r="F138" s="351">
        <f>+IFERROR(F99/(F132*4),"n/a")</f>
        <v/>
      </c>
      <c r="G138" s="351">
        <f>+IFERROR(G99/(G132*4),"n/a")</f>
        <v/>
      </c>
      <c r="H138" s="351">
        <f>+IFERROR(H99/(H132*4),"n/a")</f>
        <v/>
      </c>
      <c r="I138" s="351">
        <f>+IFERROR(I99/(I132*4),"n/a")</f>
        <v/>
      </c>
      <c r="J138" s="351">
        <f>+IFERROR(J99/(J132*4),"n/a")</f>
        <v/>
      </c>
      <c r="K138" s="351">
        <f>+IFERROR(K99/(K132*4),"n/a")</f>
        <v/>
      </c>
      <c r="L138" s="351">
        <f>+IFERROR(L99/(L132*4),"n/a")</f>
        <v/>
      </c>
      <c r="M138" s="351">
        <f>+IFERROR(M99/(M132*4),"n/a")</f>
        <v/>
      </c>
      <c r="N138" s="351">
        <f>+IFERROR(N99/(N132*4),"n/a")</f>
        <v/>
      </c>
      <c r="O138" s="351">
        <f>+IFERROR(O99/(O132*4),"n/a")</f>
        <v/>
      </c>
      <c r="P138" s="351">
        <f>+IFERROR(P99/(P132*4),"n/a")</f>
        <v/>
      </c>
      <c r="Q138" s="351">
        <f>+IFERROR(Q99/(Q132*4),"n/a")</f>
        <v/>
      </c>
      <c r="R138" s="351">
        <f>+IFERROR(R99/(R132*4),"n/a")</f>
        <v/>
      </c>
      <c r="S138" s="351">
        <f>+IFERROR(S99/(S132*4),"n/a")</f>
        <v/>
      </c>
      <c r="V138" s="351">
        <f>+IFERROR(V99/(V132),"n/a")</f>
        <v/>
      </c>
      <c r="W138" s="351">
        <f>+IFERROR(W99/(W132),"n/a")</f>
        <v/>
      </c>
      <c r="X138" s="351">
        <f>+IFERROR(X99/(X132),"n/a")</f>
        <v/>
      </c>
      <c r="Y138" s="351">
        <f>+IFERROR(Y99/(Y132),"n/a")</f>
        <v/>
      </c>
      <c r="Z138" s="351">
        <f>+IFERROR(Z99/(Z132),"n/a")</f>
        <v/>
      </c>
      <c r="AA138" s="351">
        <f>+IFERROR(AA99/(AA132),"n/a")</f>
        <v/>
      </c>
      <c r="AB138" s="351">
        <f>+IFERROR(AB99/(AB132),"n/a")</f>
        <v/>
      </c>
      <c r="AC138" s="351">
        <f>+IFERROR(AC99/(AC132),"n/a")</f>
        <v/>
      </c>
      <c r="AD138" s="351">
        <f>+IFERROR(AD99/(AD132),"n/a")</f>
        <v/>
      </c>
      <c r="AE138" s="351" t="n"/>
      <c r="AF138" s="351" t="n"/>
    </row>
    <row r="139" ht="13.5" customHeight="1">
      <c r="B139" s="60" t="inlineStr">
        <is>
          <t>Other Assets</t>
        </is>
      </c>
      <c r="D139" s="352">
        <f>+IFERROR(D100/(D133*4),"n/a")</f>
        <v/>
      </c>
      <c r="E139" s="352">
        <f>+IFERROR(E100/(E133*4),"n/a")</f>
        <v/>
      </c>
      <c r="F139" s="352">
        <f>+IFERROR(F100/(F133*4),"n/a")</f>
        <v/>
      </c>
      <c r="G139" s="352">
        <f>+IFERROR(G100/(G133*4),"n/a")</f>
        <v/>
      </c>
      <c r="H139" s="352">
        <f>+IFERROR(H100/(H133*4),"n/a")</f>
        <v/>
      </c>
      <c r="I139" s="352">
        <f>+IFERROR(I100/(I133*4),"n/a")</f>
        <v/>
      </c>
      <c r="J139" s="352">
        <f>+IFERROR(J100/(J133*4),"n/a")</f>
        <v/>
      </c>
      <c r="K139" s="352">
        <f>+IFERROR(K100/(K133*4),"n/a")</f>
        <v/>
      </c>
      <c r="L139" s="352">
        <f>+IFERROR(L100/(L133*4),"n/a")</f>
        <v/>
      </c>
      <c r="M139" s="352">
        <f>+IFERROR(M100/(M133*4),"n/a")</f>
        <v/>
      </c>
      <c r="N139" s="352">
        <f>+IFERROR(N100/(N133*4),"n/a")</f>
        <v/>
      </c>
      <c r="O139" s="352">
        <f>+IFERROR(O100/(O133*4),"n/a")</f>
        <v/>
      </c>
      <c r="P139" s="352">
        <f>+IFERROR(P100/(P133*4),"n/a")</f>
        <v/>
      </c>
      <c r="Q139" s="352">
        <f>+IFERROR(Q100/(Q133*4),"n/a")</f>
        <v/>
      </c>
      <c r="R139" s="352">
        <f>+IFERROR(R100/(R133*4),"n/a")</f>
        <v/>
      </c>
      <c r="S139" s="352">
        <f>+IFERROR(S100/(S133*4),"n/a")</f>
        <v/>
      </c>
      <c r="V139" s="352">
        <f>+IFERROR(V100/(V133),"n/a")</f>
        <v/>
      </c>
      <c r="W139" s="352">
        <f>+IFERROR(W100/(W133),"n/a")</f>
        <v/>
      </c>
      <c r="X139" s="352">
        <f>+IFERROR(X100/(X133),"n/a")</f>
        <v/>
      </c>
      <c r="Y139" s="352">
        <f>+IFERROR(Y100/(Y133),"n/a")</f>
        <v/>
      </c>
      <c r="Z139" s="352">
        <f>+IFERROR(Z100/(Z133),"n/a")</f>
        <v/>
      </c>
      <c r="AA139" s="352">
        <f>+IFERROR(AA100/(AA133),"n/a")</f>
        <v/>
      </c>
      <c r="AB139" s="352">
        <f>+IFERROR(AB100/(AB133),"n/a")</f>
        <v/>
      </c>
      <c r="AC139" s="352">
        <f>+IFERROR(AC100/(AC133),"n/a")</f>
        <v/>
      </c>
      <c r="AD139" s="352">
        <f>+IFERROR(AD100/(AD133),"n/a")</f>
        <v/>
      </c>
      <c r="AE139" s="352" t="n"/>
      <c r="AF139" s="352" t="n"/>
    </row>
    <row r="140">
      <c r="B140" s="101" t="inlineStr">
        <is>
          <t>Total Assets</t>
        </is>
      </c>
      <c r="D140" s="351">
        <f>+IFERROR(D101/(D134*4),"n/a")</f>
        <v/>
      </c>
      <c r="E140" s="351">
        <f>+IFERROR(E101/(E134*4),"n/a")</f>
        <v/>
      </c>
      <c r="F140" s="351">
        <f>+IFERROR(F101/(F134*4),"n/a")</f>
        <v/>
      </c>
      <c r="G140" s="351">
        <f>+IFERROR(G101/(G134*4),"n/a")</f>
        <v/>
      </c>
      <c r="H140" s="351">
        <f>+IFERROR(H101/(H134*4),"n/a")</f>
        <v/>
      </c>
      <c r="I140" s="351">
        <f>+IFERROR(I101/(I134*4),"n/a")</f>
        <v/>
      </c>
      <c r="J140" s="351">
        <f>+IFERROR(J101/(J134*4),"n/a")</f>
        <v/>
      </c>
      <c r="K140" s="351">
        <f>+IFERROR(K101/(K134*4),"n/a")</f>
        <v/>
      </c>
      <c r="L140" s="351">
        <f>+IFERROR(L101/(L134*4),"n/a")</f>
        <v/>
      </c>
      <c r="M140" s="351">
        <f>+IFERROR(M101/(M134*4),"n/a")</f>
        <v/>
      </c>
      <c r="N140" s="351">
        <f>+IFERROR(N101/(N134*4),"n/a")</f>
        <v/>
      </c>
      <c r="O140" s="351">
        <f>+IFERROR(O101/(O134*4),"n/a")</f>
        <v/>
      </c>
      <c r="P140" s="351">
        <f>+IFERROR(P101/(P134*4),"n/a")</f>
        <v/>
      </c>
      <c r="Q140" s="351">
        <f>+IFERROR(Q101/(Q134*4),"n/a")</f>
        <v/>
      </c>
      <c r="R140" s="351">
        <f>+IFERROR(R101/(R134*4),"n/a")</f>
        <v/>
      </c>
      <c r="S140" s="351">
        <f>+IFERROR(S101/(S134*4),"n/a")</f>
        <v/>
      </c>
      <c r="V140" s="351">
        <f>+IFERROR(V101/(V134),"n/a")</f>
        <v/>
      </c>
      <c r="W140" s="351">
        <f>+IFERROR(W101/(W134),"n/a")</f>
        <v/>
      </c>
      <c r="X140" s="351">
        <f>+IFERROR(X101/(X134),"n/a")</f>
        <v/>
      </c>
      <c r="Y140" s="351">
        <f>+IFERROR(Y101/(Y134),"n/a")</f>
        <v/>
      </c>
      <c r="Z140" s="351">
        <f>+IFERROR(Z101/(Z134),"n/a")</f>
        <v/>
      </c>
      <c r="AA140" s="351">
        <f>+IFERROR(AA101/(AA134),"n/a")</f>
        <v/>
      </c>
      <c r="AB140" s="351">
        <f>+IFERROR(AB101/(AB134),"n/a")</f>
        <v/>
      </c>
      <c r="AC140" s="351">
        <f>+IFERROR(AC101/(AC134),"n/a")</f>
        <v/>
      </c>
      <c r="AD140" s="351">
        <f>+IFERROR(AD101/(AD134),"n/a")</f>
        <v/>
      </c>
      <c r="AE140" s="351" t="n"/>
      <c r="AF140" s="351" t="n"/>
    </row>
    <row r="141">
      <c r="B141" s="101" t="n"/>
      <c r="D141" s="351" t="n"/>
      <c r="E141" s="351" t="n"/>
      <c r="F141" s="351" t="n"/>
      <c r="G141" s="351" t="n"/>
      <c r="H141" s="351" t="n"/>
      <c r="I141" s="351" t="n"/>
      <c r="J141" s="351" t="n"/>
      <c r="K141" s="351" t="n"/>
      <c r="L141" s="351" t="n"/>
      <c r="M141" s="351" t="n"/>
      <c r="N141" s="351" t="n"/>
      <c r="O141" s="351" t="n"/>
      <c r="P141" s="351" t="n"/>
      <c r="Q141" s="351" t="n"/>
      <c r="R141" s="351" t="n"/>
      <c r="S141" s="351" t="n"/>
      <c r="V141" s="351" t="n"/>
      <c r="W141" s="351" t="n"/>
      <c r="X141" s="351" t="n"/>
      <c r="Y141" s="351" t="n"/>
      <c r="Z141" s="351" t="n"/>
      <c r="AA141" s="351" t="n"/>
      <c r="AB141" s="351" t="n"/>
      <c r="AC141" s="351" t="n"/>
      <c r="AD141" s="351" t="n"/>
      <c r="AE141" s="351" t="n"/>
      <c r="AF141" s="351" t="n"/>
    </row>
    <row r="142">
      <c r="B142" s="62" t="inlineStr">
        <is>
          <t>Implied Useful Life (Depreciable Assets / Depreciation)</t>
        </is>
      </c>
      <c r="D142" s="351" t="n"/>
      <c r="E142" s="351" t="n"/>
      <c r="F142" s="351" t="n"/>
      <c r="G142" s="351" t="n"/>
      <c r="H142" s="351" t="n"/>
      <c r="I142" s="351" t="n"/>
      <c r="J142" s="351" t="n"/>
      <c r="K142" s="351" t="n"/>
      <c r="L142" s="351" t="n"/>
      <c r="M142" s="351" t="n"/>
      <c r="N142" s="351" t="n"/>
      <c r="O142" s="351" t="n"/>
      <c r="P142" s="351" t="n"/>
      <c r="Q142" s="351" t="n"/>
      <c r="R142" s="351" t="n"/>
      <c r="S142" s="351" t="n"/>
      <c r="V142" s="351" t="n"/>
      <c r="W142" s="351" t="n"/>
      <c r="X142" s="351" t="n"/>
      <c r="Y142" s="351" t="n"/>
      <c r="Z142" s="351" t="n"/>
      <c r="AA142" s="351" t="n"/>
      <c r="AB142" s="351" t="n"/>
      <c r="AC142" s="351" t="n"/>
      <c r="AD142" s="351" t="n"/>
      <c r="AE142" s="351" t="n"/>
      <c r="AF142" s="351" t="n"/>
    </row>
    <row r="143">
      <c r="B143" s="60" t="inlineStr">
        <is>
          <t>Total Assets</t>
        </is>
      </c>
      <c r="D143" s="351">
        <f>+D110/(D134*4)</f>
        <v/>
      </c>
      <c r="E143" s="351">
        <f>+E110/(E134*4)</f>
        <v/>
      </c>
      <c r="F143" s="351">
        <f>+F110/(F134*4)</f>
        <v/>
      </c>
      <c r="G143" s="351">
        <f>+G110/(G134*4)</f>
        <v/>
      </c>
      <c r="H143" s="351">
        <f>+H110/(H134*4)</f>
        <v/>
      </c>
      <c r="I143" s="351">
        <f>+I110/(I134*4)</f>
        <v/>
      </c>
      <c r="J143" s="351">
        <f>+J110/(J134*4)</f>
        <v/>
      </c>
      <c r="K143" s="351">
        <f>+K110/(K134*4)</f>
        <v/>
      </c>
      <c r="L143" s="351">
        <f>+L110/(L134*4)</f>
        <v/>
      </c>
      <c r="M143" s="351">
        <f>+M110/(M134*4)</f>
        <v/>
      </c>
      <c r="N143" s="351">
        <f>+N110/(N134*4)</f>
        <v/>
      </c>
      <c r="O143" s="351">
        <f>+O110/(O134*4)</f>
        <v/>
      </c>
      <c r="P143" s="351">
        <f>+P110/(P134*4)</f>
        <v/>
      </c>
      <c r="Q143" s="351">
        <f>+Q110/(Q134*4)</f>
        <v/>
      </c>
      <c r="R143" s="351">
        <f>+R110/(R134*4)</f>
        <v/>
      </c>
      <c r="S143" s="351">
        <f>+S110/(S134*4)</f>
        <v/>
      </c>
      <c r="U143" s="351" t="n"/>
      <c r="V143" s="351">
        <f>+V110/(V134)</f>
        <v/>
      </c>
      <c r="W143" s="351">
        <f>+W110/(W134)</f>
        <v/>
      </c>
      <c r="X143" s="351">
        <f>+X110/(X134)</f>
        <v/>
      </c>
      <c r="Y143" s="351">
        <f>+Y110/(Y134)</f>
        <v/>
      </c>
      <c r="Z143" s="351">
        <f>+Z110/(Z134)</f>
        <v/>
      </c>
      <c r="AA143" s="351">
        <f>+AA110/(AA134)</f>
        <v/>
      </c>
      <c r="AB143" s="351">
        <f>+AB110/(AB134)</f>
        <v/>
      </c>
      <c r="AC143" s="351">
        <f>+AC110/(AC134)</f>
        <v/>
      </c>
      <c r="AD143" s="351">
        <f>+AD110/(AD134)</f>
        <v/>
      </c>
      <c r="AE143" s="351" t="n"/>
      <c r="AF143" s="351" t="n"/>
    </row>
    <row r="145">
      <c r="B145" s="54" t="inlineStr">
        <is>
          <t>Net PP&amp;E</t>
        </is>
      </c>
    </row>
    <row r="146">
      <c r="B146" t="inlineStr">
        <is>
          <t>Gross PP&amp;E</t>
        </is>
      </c>
      <c r="D146" s="64">
        <f>+D101</f>
        <v/>
      </c>
      <c r="E146" s="64">
        <f>+E101</f>
        <v/>
      </c>
      <c r="F146" s="64">
        <f>+F101</f>
        <v/>
      </c>
      <c r="G146" s="64">
        <f>+G101</f>
        <v/>
      </c>
      <c r="H146" s="64">
        <f>+H101</f>
        <v/>
      </c>
      <c r="I146" s="64">
        <f>+I101</f>
        <v/>
      </c>
      <c r="J146" s="64">
        <f>+J101</f>
        <v/>
      </c>
      <c r="K146" s="64">
        <f>+K101</f>
        <v/>
      </c>
      <c r="L146" s="64">
        <f>+L101</f>
        <v/>
      </c>
      <c r="M146" s="64">
        <f>+M101</f>
        <v/>
      </c>
      <c r="N146" s="64">
        <f>+N101</f>
        <v/>
      </c>
      <c r="O146" s="64">
        <f>+O101</f>
        <v/>
      </c>
      <c r="P146" s="64">
        <f>+P101</f>
        <v/>
      </c>
      <c r="Q146" s="64">
        <f>+Q101</f>
        <v/>
      </c>
      <c r="R146" s="64">
        <f>+R101</f>
        <v/>
      </c>
      <c r="S146" s="64">
        <f>+S101</f>
        <v/>
      </c>
      <c r="V146" s="64">
        <f>+V101</f>
        <v/>
      </c>
      <c r="W146" s="64">
        <f>+W101</f>
        <v/>
      </c>
      <c r="X146" s="64">
        <f>+X101</f>
        <v/>
      </c>
      <c r="Y146" s="64">
        <f>+Y101</f>
        <v/>
      </c>
      <c r="Z146" s="64">
        <f>+Z101</f>
        <v/>
      </c>
      <c r="AA146" s="64">
        <f>+AA101</f>
        <v/>
      </c>
      <c r="AB146" s="64">
        <f>+AB101</f>
        <v/>
      </c>
      <c r="AC146" s="64">
        <f>+AC101</f>
        <v/>
      </c>
      <c r="AD146" s="64">
        <f>+AD101</f>
        <v/>
      </c>
      <c r="AE146" s="64" t="n"/>
      <c r="AF146" s="64" t="n"/>
    </row>
    <row r="147" ht="13.5" customHeight="1">
      <c r="B147" t="inlineStr">
        <is>
          <t>Accumulated Depreciation</t>
        </is>
      </c>
      <c r="D147" s="72">
        <f>+D58</f>
        <v/>
      </c>
      <c r="E147" s="72">
        <f>+E58</f>
        <v/>
      </c>
      <c r="F147" s="72">
        <f>+F58</f>
        <v/>
      </c>
      <c r="G147" s="72">
        <f>+G58</f>
        <v/>
      </c>
      <c r="H147" s="72">
        <f>+H58</f>
        <v/>
      </c>
      <c r="I147" s="72">
        <f>+I58</f>
        <v/>
      </c>
      <c r="J147" s="72">
        <f>+J58</f>
        <v/>
      </c>
      <c r="K147" s="72">
        <f>+K58</f>
        <v/>
      </c>
      <c r="L147" s="72">
        <f>+L58</f>
        <v/>
      </c>
      <c r="M147" s="72">
        <f>+M58</f>
        <v/>
      </c>
      <c r="N147" s="72">
        <f>+N58</f>
        <v/>
      </c>
      <c r="O147" s="72">
        <f>+O58</f>
        <v/>
      </c>
      <c r="P147" s="72">
        <f>+P58</f>
        <v/>
      </c>
      <c r="Q147" s="65">
        <f>-Q155</f>
        <v/>
      </c>
      <c r="R147" s="65">
        <f>-R155</f>
        <v/>
      </c>
      <c r="S147" s="65">
        <f>-S155</f>
        <v/>
      </c>
      <c r="U147" s="72">
        <f>+U58</f>
        <v/>
      </c>
      <c r="V147" s="72">
        <f>+V58</f>
        <v/>
      </c>
      <c r="W147" s="72">
        <f>+W58</f>
        <v/>
      </c>
      <c r="X147" s="72">
        <f>+X58</f>
        <v/>
      </c>
      <c r="Y147" s="72">
        <f>+Y58</f>
        <v/>
      </c>
      <c r="Z147" s="72">
        <f>+Z58</f>
        <v/>
      </c>
      <c r="AA147" s="72">
        <f>+AA58</f>
        <v/>
      </c>
      <c r="AB147" s="65">
        <f>+S147</f>
        <v/>
      </c>
      <c r="AC147" s="65">
        <f>-AC155</f>
        <v/>
      </c>
      <c r="AD147" s="65">
        <f>-AD155</f>
        <v/>
      </c>
      <c r="AE147" s="65" t="n"/>
      <c r="AF147" s="65" t="n"/>
    </row>
    <row r="148" customFormat="1" s="44">
      <c r="A148" s="254" t="n"/>
      <c r="B148" s="110" t="inlineStr">
        <is>
          <t>Net PP&amp;E</t>
        </is>
      </c>
      <c r="D148" s="111">
        <f>SUM(D146:D147)</f>
        <v/>
      </c>
      <c r="E148" s="111">
        <f>SUM(E146:E147)</f>
        <v/>
      </c>
      <c r="F148" s="111">
        <f>SUM(F146:F147)</f>
        <v/>
      </c>
      <c r="G148" s="111">
        <f>SUM(G146:G147)</f>
        <v/>
      </c>
      <c r="H148" s="111">
        <f>SUM(H146:H147)</f>
        <v/>
      </c>
      <c r="I148" s="111">
        <f>SUM(I146:I147)</f>
        <v/>
      </c>
      <c r="J148" s="111">
        <f>SUM(J146:J147)</f>
        <v/>
      </c>
      <c r="K148" s="111">
        <f>SUM(K146:K147)</f>
        <v/>
      </c>
      <c r="L148" s="111">
        <f>SUM(L146:L147)</f>
        <v/>
      </c>
      <c r="M148" s="111">
        <f>SUM(M146:M147)</f>
        <v/>
      </c>
      <c r="N148" s="111">
        <f>SUM(N146:N147)</f>
        <v/>
      </c>
      <c r="O148" s="111">
        <f>SUM(O146:O147)</f>
        <v/>
      </c>
      <c r="P148" s="111">
        <f>SUM(P146:P147)</f>
        <v/>
      </c>
      <c r="Q148" s="111">
        <f>SUM(Q146:Q147)</f>
        <v/>
      </c>
      <c r="R148" s="111">
        <f>SUM(R146:R147)</f>
        <v/>
      </c>
      <c r="S148" s="111">
        <f>SUM(S146:S147)</f>
        <v/>
      </c>
      <c r="V148" s="111">
        <f>SUM(V146:V147)</f>
        <v/>
      </c>
      <c r="W148" s="111">
        <f>SUM(W146:W147)</f>
        <v/>
      </c>
      <c r="X148" s="111">
        <f>SUM(X146:X147)</f>
        <v/>
      </c>
      <c r="Y148" s="111">
        <f>SUM(Y146:Y147)</f>
        <v/>
      </c>
      <c r="Z148" s="111">
        <f>SUM(Z146:Z147)</f>
        <v/>
      </c>
      <c r="AA148" s="111">
        <f>SUM(AA146:AA147)</f>
        <v/>
      </c>
      <c r="AB148" s="111">
        <f>SUM(AB146:AB147)</f>
        <v/>
      </c>
      <c r="AC148" s="111">
        <f>SUM(AC146:AC147)</f>
        <v/>
      </c>
      <c r="AD148" s="111">
        <f>SUM(AD146:AD147)</f>
        <v/>
      </c>
      <c r="AE148" s="111" t="n"/>
      <c r="AF148" s="111" t="n"/>
    </row>
    <row r="149">
      <c r="B149" s="60" t="inlineStr">
        <is>
          <t>Implied Useful Life (Net PP&amp;E / Depreciation)</t>
        </is>
      </c>
      <c r="D149" s="351">
        <f>+IFERROR(D148/(D134*4),"n/a")</f>
        <v/>
      </c>
      <c r="E149" s="351">
        <f>+IFERROR(E148/(E134*4),"n/a")</f>
        <v/>
      </c>
      <c r="F149" s="351">
        <f>+IFERROR(F148/(F134*4),"n/a")</f>
        <v/>
      </c>
      <c r="G149" s="351">
        <f>+IFERROR(G148/(G134*4),"n/a")</f>
        <v/>
      </c>
      <c r="H149" s="351">
        <f>+IFERROR(H148/(H134*4),"n/a")</f>
        <v/>
      </c>
      <c r="I149" s="351">
        <f>+IFERROR(I148/(I134*4),"n/a")</f>
        <v/>
      </c>
      <c r="J149" s="351">
        <f>+IFERROR(J148/(J134*4),"n/a")</f>
        <v/>
      </c>
      <c r="K149" s="351">
        <f>+IFERROR(K148/(K134*4),"n/a")</f>
        <v/>
      </c>
      <c r="L149" s="351">
        <f>+IFERROR(L148/(L134*4),"n/a")</f>
        <v/>
      </c>
      <c r="M149" s="351">
        <f>+IFERROR(M148/(M134*4),"n/a")</f>
        <v/>
      </c>
      <c r="N149" s="351">
        <f>+IFERROR(N148/(N134*4),"n/a")</f>
        <v/>
      </c>
      <c r="O149" s="351">
        <f>+IFERROR(O148/(O134*4),"n/a")</f>
        <v/>
      </c>
      <c r="P149" s="351">
        <f>+IFERROR(P148/(P134*4),"n/a")</f>
        <v/>
      </c>
      <c r="Q149" s="351">
        <f>+IFERROR(Q148/(Q134*4),"n/a")</f>
        <v/>
      </c>
      <c r="R149" s="351">
        <f>+IFERROR(R148/(R134*4),"n/a")</f>
        <v/>
      </c>
      <c r="S149" s="351">
        <f>+IFERROR(S148/(S134*4),"n/a")</f>
        <v/>
      </c>
      <c r="V149" s="351">
        <f>+IFERROR(V148/(V134),"n/a")</f>
        <v/>
      </c>
      <c r="W149" s="351">
        <f>+IFERROR(W148/(W134),"n/a")</f>
        <v/>
      </c>
      <c r="X149" s="351">
        <f>+IFERROR(X148/(X134),"n/a")</f>
        <v/>
      </c>
      <c r="Y149" s="351">
        <f>+IFERROR(Y148/(Y134),"n/a")</f>
        <v/>
      </c>
      <c r="Z149" s="351">
        <f>+IFERROR(Z148/(Z134),"n/a")</f>
        <v/>
      </c>
      <c r="AA149" s="351">
        <f>+IFERROR(AA148/(AA134),"n/a")</f>
        <v/>
      </c>
      <c r="AB149" s="351">
        <f>+IFERROR(AB148/(AB134),"n/a")</f>
        <v/>
      </c>
      <c r="AC149" s="351">
        <f>+IFERROR(AC148/(AC134),"n/a")</f>
        <v/>
      </c>
      <c r="AD149" s="351">
        <f>+IFERROR(AD148/(AD134),"n/a")</f>
        <v/>
      </c>
      <c r="AE149" s="351" t="n"/>
      <c r="AF149" s="351" t="n"/>
    </row>
    <row r="150">
      <c r="B150" s="60" t="n"/>
      <c r="V150" s="64" t="n"/>
      <c r="W150" s="64" t="n"/>
      <c r="X150" s="64" t="n"/>
      <c r="Y150" s="64" t="n"/>
      <c r="Z150" s="64" t="n"/>
      <c r="AA150" s="64" t="n"/>
    </row>
    <row r="151">
      <c r="B151" s="62" t="inlineStr">
        <is>
          <t>Memo:</t>
        </is>
      </c>
      <c r="V151" s="64" t="n"/>
      <c r="W151" s="64" t="n"/>
      <c r="X151" s="64" t="n"/>
      <c r="Y151" s="64" t="n"/>
      <c r="Z151" s="64" t="n"/>
      <c r="AA151" s="64" t="n"/>
    </row>
    <row r="152">
      <c r="B152" s="60" t="inlineStr">
        <is>
          <t>Accumulated Depreciation, BOP</t>
        </is>
      </c>
      <c r="D152" s="95">
        <f>-X147</f>
        <v/>
      </c>
      <c r="E152" s="95">
        <f>+D155</f>
        <v/>
      </c>
      <c r="F152" s="95">
        <f>+E155</f>
        <v/>
      </c>
      <c r="G152" s="95">
        <f>+F155</f>
        <v/>
      </c>
      <c r="H152" s="95">
        <f>+G155</f>
        <v/>
      </c>
      <c r="I152" s="95">
        <f>+H155</f>
        <v/>
      </c>
      <c r="J152" s="95">
        <f>+I155</f>
        <v/>
      </c>
      <c r="K152" s="95">
        <f>+J155</f>
        <v/>
      </c>
      <c r="L152" s="95">
        <f>+K155</f>
        <v/>
      </c>
      <c r="M152" s="95">
        <f>+L155</f>
        <v/>
      </c>
      <c r="N152" s="95">
        <f>+M155</f>
        <v/>
      </c>
      <c r="O152" s="95">
        <f>+N155</f>
        <v/>
      </c>
      <c r="P152" s="95">
        <f>+O155</f>
        <v/>
      </c>
      <c r="Q152" s="95">
        <f>+P155</f>
        <v/>
      </c>
      <c r="R152" s="95">
        <f>+Q155</f>
        <v/>
      </c>
      <c r="S152" s="95">
        <f>+R155</f>
        <v/>
      </c>
      <c r="V152" s="95">
        <f>-U147</f>
        <v/>
      </c>
      <c r="W152" s="95">
        <f>+V155</f>
        <v/>
      </c>
      <c r="X152" s="95">
        <f>+W155</f>
        <v/>
      </c>
      <c r="Y152" s="95">
        <f>+X155</f>
        <v/>
      </c>
      <c r="Z152" s="95">
        <f>+Y155</f>
        <v/>
      </c>
      <c r="AA152" s="95">
        <f>+Z155</f>
        <v/>
      </c>
      <c r="AB152" s="95">
        <f>+AA155</f>
        <v/>
      </c>
      <c r="AC152" s="95">
        <f>+AB155</f>
        <v/>
      </c>
      <c r="AD152" s="95">
        <f>+AC155</f>
        <v/>
      </c>
      <c r="AE152" s="95" t="n"/>
      <c r="AF152" s="95" t="n"/>
    </row>
    <row r="153">
      <c r="B153" s="60" t="inlineStr">
        <is>
          <t>Depreciation</t>
        </is>
      </c>
      <c r="D153" s="95">
        <f>+D134</f>
        <v/>
      </c>
      <c r="E153" s="95">
        <f>+E134</f>
        <v/>
      </c>
      <c r="F153" s="95">
        <f>+F134</f>
        <v/>
      </c>
      <c r="G153" s="95">
        <f>+G134</f>
        <v/>
      </c>
      <c r="H153" s="95">
        <f>+H134</f>
        <v/>
      </c>
      <c r="I153" s="95">
        <f>+I134</f>
        <v/>
      </c>
      <c r="J153" s="95">
        <f>+J134</f>
        <v/>
      </c>
      <c r="K153" s="95">
        <f>+K134</f>
        <v/>
      </c>
      <c r="L153" s="95">
        <f>+L134</f>
        <v/>
      </c>
      <c r="M153" s="95">
        <f>+M134</f>
        <v/>
      </c>
      <c r="N153" s="95">
        <f>+N134</f>
        <v/>
      </c>
      <c r="O153" s="95">
        <f>+O134</f>
        <v/>
      </c>
      <c r="P153" s="95">
        <f>+P134</f>
        <v/>
      </c>
      <c r="Q153" s="95">
        <f>+Q134</f>
        <v/>
      </c>
      <c r="R153" s="95">
        <f>+R134</f>
        <v/>
      </c>
      <c r="S153" s="95">
        <f>+S134</f>
        <v/>
      </c>
      <c r="V153" s="95">
        <f>+V134</f>
        <v/>
      </c>
      <c r="W153" s="95">
        <f>+W134</f>
        <v/>
      </c>
      <c r="X153" s="95">
        <f>+X134</f>
        <v/>
      </c>
      <c r="Y153" s="95">
        <f>+Y134</f>
        <v/>
      </c>
      <c r="Z153" s="95">
        <f>+Z134</f>
        <v/>
      </c>
      <c r="AA153" s="95">
        <f>+AA134</f>
        <v/>
      </c>
      <c r="AB153" s="95">
        <f>+AB134</f>
        <v/>
      </c>
      <c r="AC153" s="95">
        <f>+AC134</f>
        <v/>
      </c>
      <c r="AD153" s="95">
        <f>+AD134</f>
        <v/>
      </c>
      <c r="AE153" s="95" t="n"/>
      <c r="AF153" s="95" t="n"/>
    </row>
    <row r="154" ht="13.5" customHeight="1">
      <c r="B154" s="60" t="inlineStr">
        <is>
          <t>Other</t>
        </is>
      </c>
      <c r="D154" s="77">
        <f>+D155-SUM(D152:D153)</f>
        <v/>
      </c>
      <c r="E154" s="77">
        <f>+E155-SUM(E152:E153)</f>
        <v/>
      </c>
      <c r="F154" s="77">
        <f>+F155-SUM(F152:F153)</f>
        <v/>
      </c>
      <c r="G154" s="77">
        <f>+G155-SUM(G152:G153)</f>
        <v/>
      </c>
      <c r="H154" s="77">
        <f>+H155-SUM(H152:H153)</f>
        <v/>
      </c>
      <c r="I154" s="77">
        <f>+I155-SUM(I152:I153)</f>
        <v/>
      </c>
      <c r="J154" s="77">
        <f>+J155-SUM(J152:J153)</f>
        <v/>
      </c>
      <c r="K154" s="77">
        <f>+K155-SUM(K152:K153)</f>
        <v/>
      </c>
      <c r="L154" s="77">
        <f>+L155-SUM(L152:L153)</f>
        <v/>
      </c>
      <c r="M154" s="77">
        <f>+M155-SUM(M152:M153)</f>
        <v/>
      </c>
      <c r="N154" s="77">
        <f>+N155-SUM(N152:N153)</f>
        <v/>
      </c>
      <c r="O154" s="77">
        <f>+O155-SUM(O152:O153)</f>
        <v/>
      </c>
      <c r="P154" s="77">
        <f>+P155-SUM(P152:P153)</f>
        <v/>
      </c>
      <c r="Q154" s="103" t="n">
        <v>-500</v>
      </c>
      <c r="R154" s="103" t="n">
        <v>-500</v>
      </c>
      <c r="S154" s="103" t="n">
        <v>-500</v>
      </c>
      <c r="V154" s="77">
        <f>+V155-SUM(V152:V153)</f>
        <v/>
      </c>
      <c r="W154" s="77">
        <f>+W155-SUM(W152:W153)</f>
        <v/>
      </c>
      <c r="X154" s="77">
        <f>+X155-SUM(X152:X153)</f>
        <v/>
      </c>
      <c r="Y154" s="77">
        <f>+Y155-SUM(Y152:Y153)</f>
        <v/>
      </c>
      <c r="Z154" s="77">
        <f>+Z155-SUM(Z152:Z153)</f>
        <v/>
      </c>
      <c r="AA154" s="77">
        <f>+AA155-SUM(AA152:AA153)</f>
        <v/>
      </c>
      <c r="AB154" s="77">
        <f>+AB155-SUM(AB152:AB153)</f>
        <v/>
      </c>
      <c r="AC154" s="103" t="n">
        <v>-2000</v>
      </c>
      <c r="AD154" s="103" t="n">
        <v>-2000</v>
      </c>
      <c r="AE154" s="103" t="n"/>
      <c r="AF154" s="103" t="n"/>
    </row>
    <row r="155">
      <c r="B155" s="101" t="inlineStr">
        <is>
          <t>Accumulated Depreciation, EOP</t>
        </is>
      </c>
      <c r="D155" s="95">
        <f>-D147</f>
        <v/>
      </c>
      <c r="E155" s="95">
        <f>-E147</f>
        <v/>
      </c>
      <c r="F155" s="95">
        <f>-F147</f>
        <v/>
      </c>
      <c r="G155" s="95">
        <f>-G147</f>
        <v/>
      </c>
      <c r="H155" s="95">
        <f>-H147</f>
        <v/>
      </c>
      <c r="I155" s="95">
        <f>-I147</f>
        <v/>
      </c>
      <c r="J155" s="95">
        <f>-J147</f>
        <v/>
      </c>
      <c r="K155" s="95">
        <f>-K147</f>
        <v/>
      </c>
      <c r="L155" s="95">
        <f>-L147</f>
        <v/>
      </c>
      <c r="M155" s="95">
        <f>-M147</f>
        <v/>
      </c>
      <c r="N155" s="95">
        <f>-N147</f>
        <v/>
      </c>
      <c r="O155" s="95">
        <f>-O147</f>
        <v/>
      </c>
      <c r="P155" s="95">
        <f>-P147</f>
        <v/>
      </c>
      <c r="Q155" s="95">
        <f>SUM(Q152:Q154)</f>
        <v/>
      </c>
      <c r="R155" s="95">
        <f>SUM(R152:R154)</f>
        <v/>
      </c>
      <c r="S155" s="95">
        <f>SUM(S152:S154)</f>
        <v/>
      </c>
      <c r="V155" s="95">
        <f>-V147</f>
        <v/>
      </c>
      <c r="W155" s="95">
        <f>-W147</f>
        <v/>
      </c>
      <c r="X155" s="95">
        <f>-X147</f>
        <v/>
      </c>
      <c r="Y155" s="95">
        <f>-Y147</f>
        <v/>
      </c>
      <c r="Z155" s="95">
        <f>-Z147</f>
        <v/>
      </c>
      <c r="AA155" s="95">
        <f>-AA147</f>
        <v/>
      </c>
      <c r="AB155" s="95">
        <f>-AB147</f>
        <v/>
      </c>
      <c r="AC155" s="95">
        <f>SUM(AC152:AC154)</f>
        <v/>
      </c>
      <c r="AD155" s="95">
        <f>SUM(AD152:AD154)</f>
        <v/>
      </c>
      <c r="AE155" s="95" t="n"/>
      <c r="AF155" s="95" t="n"/>
    </row>
    <row r="157">
      <c r="B157" s="52" t="inlineStr">
        <is>
          <t>Barclays Estimates</t>
        </is>
      </c>
      <c r="C157" s="53" t="n"/>
    </row>
    <row r="159">
      <c r="B159" t="inlineStr">
        <is>
          <t>Servers and Network Assets PP&amp;E</t>
        </is>
      </c>
      <c r="D159" s="64">
        <f>+D99</f>
        <v/>
      </c>
      <c r="E159" s="64">
        <f>+E99</f>
        <v/>
      </c>
      <c r="F159" s="64">
        <f>+F99</f>
        <v/>
      </c>
      <c r="G159" s="64">
        <f>+G99</f>
        <v/>
      </c>
      <c r="H159" s="64">
        <f>+H99</f>
        <v/>
      </c>
      <c r="I159" s="64">
        <f>+I99</f>
        <v/>
      </c>
      <c r="J159" s="64">
        <f>+J99</f>
        <v/>
      </c>
      <c r="K159" s="64">
        <f>+K99</f>
        <v/>
      </c>
      <c r="L159" s="64">
        <f>+L99</f>
        <v/>
      </c>
      <c r="M159" s="64">
        <f>+M99</f>
        <v/>
      </c>
      <c r="N159" s="64">
        <f>+N99</f>
        <v/>
      </c>
      <c r="O159" s="64">
        <f>+O99</f>
        <v/>
      </c>
      <c r="P159" s="64">
        <f>+P99</f>
        <v/>
      </c>
      <c r="Q159" s="268">
        <f>+($S159-$P159)/3+P159</f>
        <v/>
      </c>
      <c r="R159" s="268">
        <f>+($S159-$P159)/3+Q159</f>
        <v/>
      </c>
      <c r="S159" s="64">
        <f>+AB159</f>
        <v/>
      </c>
      <c r="U159" s="64">
        <f>+U99</f>
        <v/>
      </c>
      <c r="V159" s="64">
        <f>+V99</f>
        <v/>
      </c>
      <c r="W159" s="64">
        <f>+W99</f>
        <v/>
      </c>
      <c r="X159" s="64">
        <f>+X99</f>
        <v/>
      </c>
      <c r="Y159" s="64">
        <f>+Y99</f>
        <v/>
      </c>
      <c r="Z159" s="64">
        <f>+Z99</f>
        <v/>
      </c>
      <c r="AA159" s="64">
        <f>+AA99</f>
        <v/>
      </c>
      <c r="AB159" s="83" t="n">
        <v>70300</v>
      </c>
      <c r="AC159" s="83" t="n">
        <v>101600</v>
      </c>
      <c r="AD159" s="83" t="n">
        <v>144000</v>
      </c>
      <c r="AE159" s="83" t="n"/>
      <c r="AF159" s="83" t="n"/>
    </row>
    <row r="160" ht="13.5" customHeight="1">
      <c r="B160" t="inlineStr">
        <is>
          <t>Other PP&amp;E</t>
        </is>
      </c>
      <c r="D160" s="65">
        <f>+D100</f>
        <v/>
      </c>
      <c r="E160" s="65">
        <f>+E100</f>
        <v/>
      </c>
      <c r="F160" s="65">
        <f>+F100</f>
        <v/>
      </c>
      <c r="G160" s="65">
        <f>+G100</f>
        <v/>
      </c>
      <c r="H160" s="65">
        <f>+H100</f>
        <v/>
      </c>
      <c r="I160" s="65">
        <f>+I100</f>
        <v/>
      </c>
      <c r="J160" s="65">
        <f>+J100</f>
        <v/>
      </c>
      <c r="K160" s="65">
        <f>+K100</f>
        <v/>
      </c>
      <c r="L160" s="65">
        <f>+L100</f>
        <v/>
      </c>
      <c r="M160" s="65">
        <f>+M100</f>
        <v/>
      </c>
      <c r="N160" s="65">
        <f>+N100</f>
        <v/>
      </c>
      <c r="O160" s="65">
        <f>+O100</f>
        <v/>
      </c>
      <c r="P160" s="65">
        <f>+P100</f>
        <v/>
      </c>
      <c r="Q160" s="65">
        <f>+Q161-Q159</f>
        <v/>
      </c>
      <c r="R160" s="65">
        <f>+R161-R159</f>
        <v/>
      </c>
      <c r="S160" s="65">
        <f>+S161-S159</f>
        <v/>
      </c>
      <c r="U160" s="65">
        <f>+U100</f>
        <v/>
      </c>
      <c r="V160" s="65">
        <f>+V100</f>
        <v/>
      </c>
      <c r="W160" s="65">
        <f>+W100</f>
        <v/>
      </c>
      <c r="X160" s="65">
        <f>+X100</f>
        <v/>
      </c>
      <c r="Y160" s="65">
        <f>+Y100</f>
        <v/>
      </c>
      <c r="Z160" s="65">
        <f>+Z100</f>
        <v/>
      </c>
      <c r="AA160" s="65">
        <f>+AA100</f>
        <v/>
      </c>
      <c r="AB160" s="65">
        <f>+AB161-AB159</f>
        <v/>
      </c>
      <c r="AC160" s="65">
        <f>+AC161-AC159</f>
        <v/>
      </c>
      <c r="AD160" s="65">
        <f>+AD161-AD159</f>
        <v/>
      </c>
      <c r="AE160" s="65" t="n"/>
      <c r="AF160" s="65" t="n"/>
    </row>
    <row r="161">
      <c r="B161" s="110" t="inlineStr">
        <is>
          <t>Gross PP&amp;E</t>
        </is>
      </c>
      <c r="D161" s="111">
        <f>+D101</f>
        <v/>
      </c>
      <c r="E161" s="111">
        <f>+E101</f>
        <v/>
      </c>
      <c r="F161" s="111">
        <f>+F101</f>
        <v/>
      </c>
      <c r="G161" s="111">
        <f>+G101</f>
        <v/>
      </c>
      <c r="H161" s="111">
        <f>+H101</f>
        <v/>
      </c>
      <c r="I161" s="111">
        <f>+I101</f>
        <v/>
      </c>
      <c r="J161" s="111">
        <f>+J101</f>
        <v/>
      </c>
      <c r="K161" s="111">
        <f>+K101</f>
        <v/>
      </c>
      <c r="L161" s="111">
        <f>+L101</f>
        <v/>
      </c>
      <c r="M161" s="111">
        <f>+M101</f>
        <v/>
      </c>
      <c r="N161" s="111">
        <f>+N101</f>
        <v/>
      </c>
      <c r="O161" s="111">
        <f>+O101</f>
        <v/>
      </c>
      <c r="P161" s="111">
        <f>+P101</f>
        <v/>
      </c>
      <c r="Q161" s="118">
        <f>+Q168</f>
        <v/>
      </c>
      <c r="R161" s="118">
        <f>+R168</f>
        <v/>
      </c>
      <c r="S161" s="118">
        <f>+S168</f>
        <v/>
      </c>
      <c r="U161" s="111">
        <f>+U101</f>
        <v/>
      </c>
      <c r="V161" s="111">
        <f>+V101</f>
        <v/>
      </c>
      <c r="W161" s="111">
        <f>+W101</f>
        <v/>
      </c>
      <c r="X161" s="111">
        <f>+X101</f>
        <v/>
      </c>
      <c r="Y161" s="111">
        <f>+Y101</f>
        <v/>
      </c>
      <c r="Z161" s="111">
        <f>+Z101</f>
        <v/>
      </c>
      <c r="AA161" s="111">
        <f>+AA101</f>
        <v/>
      </c>
      <c r="AB161" s="111">
        <f>+S161</f>
        <v/>
      </c>
      <c r="AC161" s="118">
        <f>+AC168</f>
        <v/>
      </c>
      <c r="AD161" s="118">
        <f>+AD168</f>
        <v/>
      </c>
      <c r="AE161" s="118" t="n"/>
      <c r="AF161" s="118" t="n"/>
    </row>
    <row r="162" customFormat="1" s="44">
      <c r="A162" s="254" t="n"/>
      <c r="B162" s="101" t="inlineStr">
        <is>
          <t>S&amp;N Assets as % of Gross PP&amp;E</t>
        </is>
      </c>
      <c r="D162" s="312">
        <f>+IFERROR(D159/D161,"n/a")</f>
        <v/>
      </c>
      <c r="E162" s="312">
        <f>+IFERROR(E159/E161,"n/a")</f>
        <v/>
      </c>
      <c r="F162" s="312">
        <f>+IFERROR(F159/F161,"n/a")</f>
        <v/>
      </c>
      <c r="G162" s="312">
        <f>+IFERROR(G159/G161,"n/a")</f>
        <v/>
      </c>
      <c r="H162" s="312">
        <f>+IFERROR(H159/H161,"n/a")</f>
        <v/>
      </c>
      <c r="I162" s="312">
        <f>+IFERROR(I159/I161,"n/a")</f>
        <v/>
      </c>
      <c r="J162" s="312">
        <f>+IFERROR(J159/J161,"n/a")</f>
        <v/>
      </c>
      <c r="K162" s="312">
        <f>+IFERROR(K159/K161,"n/a")</f>
        <v/>
      </c>
      <c r="L162" s="312">
        <f>+IFERROR(L159/L161,"n/a")</f>
        <v/>
      </c>
      <c r="M162" s="312">
        <f>+IFERROR(M159/M161,"n/a")</f>
        <v/>
      </c>
      <c r="N162" s="312">
        <f>+IFERROR(N159/N161,"n/a")</f>
        <v/>
      </c>
      <c r="O162" s="312">
        <f>+IFERROR(O159/O161,"n/a")</f>
        <v/>
      </c>
      <c r="P162" s="312">
        <f>+IFERROR(P159/P161,"n/a")</f>
        <v/>
      </c>
      <c r="Q162" s="312">
        <f>+IFERROR(Q159/Q161,"n/a")</f>
        <v/>
      </c>
      <c r="R162" s="312">
        <f>+IFERROR(R159/R161,"n/a")</f>
        <v/>
      </c>
      <c r="S162" s="312">
        <f>+IFERROR(S159/S161,"n/a")</f>
        <v/>
      </c>
      <c r="T162" s="113" t="n"/>
      <c r="U162" s="113" t="n"/>
      <c r="V162" s="312">
        <f>+IFERROR(V159/V161,"n/a")</f>
        <v/>
      </c>
      <c r="W162" s="312">
        <f>+IFERROR(W159/W161,"n/a")</f>
        <v/>
      </c>
      <c r="X162" s="312">
        <f>+IFERROR(X159/X161,"n/a")</f>
        <v/>
      </c>
      <c r="Y162" s="312">
        <f>+IFERROR(Y159/Y161,"n/a")</f>
        <v/>
      </c>
      <c r="Z162" s="312">
        <f>+IFERROR(Z159/Z161,"n/a")</f>
        <v/>
      </c>
      <c r="AA162" s="312">
        <f>+IFERROR(AA159/AA161,"n/a")</f>
        <v/>
      </c>
      <c r="AB162" s="312">
        <f>+IFERROR(AB159/AB161,"n/a")</f>
        <v/>
      </c>
      <c r="AC162" s="312">
        <f>+IFERROR(AC159/AC161,"n/a")</f>
        <v/>
      </c>
      <c r="AD162" s="312">
        <f>+IFERROR(AD159/AD161,"n/a")</f>
        <v/>
      </c>
      <c r="AE162" s="312" t="n"/>
      <c r="AF162" s="312" t="n"/>
    </row>
    <row r="163">
      <c r="B163" s="110" t="n"/>
      <c r="C163" s="44" t="n"/>
      <c r="D163" s="113" t="n"/>
      <c r="E163" s="113" t="n"/>
      <c r="F163" s="113" t="n"/>
      <c r="G163" s="113" t="n"/>
      <c r="H163" s="113" t="n"/>
      <c r="I163" s="113" t="n"/>
      <c r="J163" s="113" t="n"/>
      <c r="K163" s="113" t="n"/>
      <c r="L163" s="113" t="n"/>
      <c r="M163" s="113" t="n"/>
      <c r="N163" s="113" t="n"/>
      <c r="O163" s="113" t="n"/>
      <c r="P163" s="113" t="n"/>
      <c r="Q163" s="118" t="n"/>
      <c r="R163" s="118" t="n"/>
      <c r="S163" s="118" t="n"/>
      <c r="T163" s="113" t="n"/>
      <c r="U163" s="113" t="n"/>
      <c r="V163" s="113" t="n"/>
      <c r="W163" s="113" t="n"/>
      <c r="X163" s="113" t="n"/>
      <c r="Y163" s="113" t="n"/>
      <c r="Z163" s="113" t="n"/>
      <c r="AA163" s="113" t="n"/>
      <c r="AB163" s="111" t="n"/>
      <c r="AC163" s="118" t="n"/>
      <c r="AD163" s="118" t="n"/>
      <c r="AE163" s="118" t="n"/>
      <c r="AF163" s="118" t="n"/>
    </row>
    <row r="164">
      <c r="B164" s="62" t="inlineStr">
        <is>
          <t>Memo:</t>
        </is>
      </c>
      <c r="C164" s="44" t="n"/>
      <c r="D164" s="113" t="n"/>
      <c r="E164" s="113" t="n"/>
      <c r="F164" s="113" t="n"/>
      <c r="G164" s="113" t="n"/>
      <c r="H164" s="113" t="n"/>
      <c r="I164" s="113" t="n"/>
      <c r="J164" s="113" t="n"/>
      <c r="K164" s="113" t="n"/>
      <c r="L164" s="113" t="n"/>
      <c r="M164" s="113" t="n"/>
      <c r="N164" s="113" t="n"/>
      <c r="O164" s="113" t="n"/>
      <c r="P164" s="113" t="n"/>
      <c r="Q164" s="118" t="n"/>
      <c r="R164" s="118" t="n"/>
      <c r="S164" s="118" t="n"/>
      <c r="T164" s="113" t="n"/>
      <c r="U164" s="113" t="n"/>
      <c r="V164" s="113" t="n"/>
      <c r="W164" s="113" t="n"/>
      <c r="X164" s="113" t="n"/>
      <c r="Y164" s="113" t="n"/>
      <c r="Z164" s="113" t="n"/>
      <c r="AA164" s="113" t="n"/>
      <c r="AB164" s="111" t="n"/>
      <c r="AC164" s="118" t="n"/>
      <c r="AD164" s="118" t="n"/>
      <c r="AE164" s="118" t="n"/>
      <c r="AF164" s="118" t="n"/>
    </row>
    <row r="165">
      <c r="B165" s="60" t="inlineStr">
        <is>
          <t>Gross PP&amp;E, BOP</t>
        </is>
      </c>
      <c r="C165" s="44" t="n"/>
      <c r="D165" s="100">
        <f>+X161</f>
        <v/>
      </c>
      <c r="E165" s="100">
        <f>+D168</f>
        <v/>
      </c>
      <c r="F165" s="100">
        <f>+E168</f>
        <v/>
      </c>
      <c r="G165" s="100">
        <f>+F168</f>
        <v/>
      </c>
      <c r="H165" s="100">
        <f>+G168</f>
        <v/>
      </c>
      <c r="I165" s="100">
        <f>+H168</f>
        <v/>
      </c>
      <c r="J165" s="100">
        <f>+I168</f>
        <v/>
      </c>
      <c r="K165" s="100">
        <f>+J168</f>
        <v/>
      </c>
      <c r="L165" s="100">
        <f>+K168</f>
        <v/>
      </c>
      <c r="M165" s="100">
        <f>+L168</f>
        <v/>
      </c>
      <c r="N165" s="100">
        <f>+M168</f>
        <v/>
      </c>
      <c r="O165" s="100">
        <f>+N168</f>
        <v/>
      </c>
      <c r="P165" s="100">
        <f>+O168</f>
        <v/>
      </c>
      <c r="Q165" s="100">
        <f>+P168</f>
        <v/>
      </c>
      <c r="R165" s="100">
        <f>+Q168</f>
        <v/>
      </c>
      <c r="S165" s="100">
        <f>+R168</f>
        <v/>
      </c>
      <c r="T165" s="113" t="n"/>
      <c r="U165" s="113" t="n"/>
      <c r="V165" s="100">
        <f>+U161</f>
        <v/>
      </c>
      <c r="W165" s="100">
        <f>+V168</f>
        <v/>
      </c>
      <c r="X165" s="100">
        <f>+W168</f>
        <v/>
      </c>
      <c r="Y165" s="100">
        <f>+X168</f>
        <v/>
      </c>
      <c r="Z165" s="100">
        <f>+Y168</f>
        <v/>
      </c>
      <c r="AA165" s="100">
        <f>+Z168</f>
        <v/>
      </c>
      <c r="AB165" s="100">
        <f>+AA168</f>
        <v/>
      </c>
      <c r="AC165" s="100">
        <f>+AB168</f>
        <v/>
      </c>
      <c r="AD165" s="100">
        <f>+AC168</f>
        <v/>
      </c>
      <c r="AE165" s="100" t="n"/>
      <c r="AF165" s="100" t="n"/>
    </row>
    <row r="166">
      <c r="B166" s="60" t="inlineStr">
        <is>
          <t>Purchase of PP&amp;E</t>
        </is>
      </c>
      <c r="C166" s="44" t="n"/>
      <c r="D166" s="100">
        <f>+D183</f>
        <v/>
      </c>
      <c r="E166" s="100">
        <f>+E183</f>
        <v/>
      </c>
      <c r="F166" s="100">
        <f>+F183</f>
        <v/>
      </c>
      <c r="G166" s="100">
        <f>+G183</f>
        <v/>
      </c>
      <c r="H166" s="100">
        <f>+H183</f>
        <v/>
      </c>
      <c r="I166" s="100">
        <f>+I183</f>
        <v/>
      </c>
      <c r="J166" s="100">
        <f>+J183</f>
        <v/>
      </c>
      <c r="K166" s="100">
        <f>+K183</f>
        <v/>
      </c>
      <c r="L166" s="100">
        <f>+L183</f>
        <v/>
      </c>
      <c r="M166" s="100">
        <f>+M183</f>
        <v/>
      </c>
      <c r="N166" s="100">
        <f>+N183</f>
        <v/>
      </c>
      <c r="O166" s="100">
        <f>+O183</f>
        <v/>
      </c>
      <c r="P166" s="100">
        <f>+P183</f>
        <v/>
      </c>
      <c r="Q166" s="100">
        <f>+Q183</f>
        <v/>
      </c>
      <c r="R166" s="100">
        <f>+R183</f>
        <v/>
      </c>
      <c r="S166" s="100">
        <f>+S183</f>
        <v/>
      </c>
      <c r="T166" s="113" t="n"/>
      <c r="U166" s="113" t="n"/>
      <c r="V166" s="100">
        <f>+V183</f>
        <v/>
      </c>
      <c r="W166" s="100">
        <f>+W183</f>
        <v/>
      </c>
      <c r="X166" s="100">
        <f>+X183</f>
        <v/>
      </c>
      <c r="Y166" s="100">
        <f>+Y183</f>
        <v/>
      </c>
      <c r="Z166" s="100">
        <f>+Z183</f>
        <v/>
      </c>
      <c r="AA166" s="100">
        <f>+AA183</f>
        <v/>
      </c>
      <c r="AB166" s="100">
        <f>+AB183</f>
        <v/>
      </c>
      <c r="AC166" s="100">
        <f>+AC183</f>
        <v/>
      </c>
      <c r="AD166" s="100">
        <f>+AD183</f>
        <v/>
      </c>
      <c r="AE166" s="100" t="n"/>
      <c r="AF166" s="100" t="n"/>
    </row>
    <row r="167" ht="13.5" customHeight="1">
      <c r="B167" s="60" t="inlineStr">
        <is>
          <t>Other</t>
        </is>
      </c>
      <c r="C167" s="44" t="n"/>
      <c r="D167" s="102">
        <f>+D168-SUM(D165:D166)</f>
        <v/>
      </c>
      <c r="E167" s="102">
        <f>+E168-SUM(E165:E166)</f>
        <v/>
      </c>
      <c r="F167" s="102">
        <f>+F168-SUM(F165:F166)</f>
        <v/>
      </c>
      <c r="G167" s="102">
        <f>+G168-SUM(G165:G166)</f>
        <v/>
      </c>
      <c r="H167" s="102">
        <f>+H168-SUM(H165:H166)</f>
        <v/>
      </c>
      <c r="I167" s="102">
        <f>+I168-SUM(I165:I166)</f>
        <v/>
      </c>
      <c r="J167" s="102">
        <f>+J168-SUM(J165:J166)</f>
        <v/>
      </c>
      <c r="K167" s="102">
        <f>+K168-SUM(K165:K166)</f>
        <v/>
      </c>
      <c r="L167" s="102">
        <f>+L168-SUM(L165:L166)</f>
        <v/>
      </c>
      <c r="M167" s="102">
        <f>+M168-SUM(M165:M166)</f>
        <v/>
      </c>
      <c r="N167" s="102">
        <f>+N168-SUM(N165:N166)</f>
        <v/>
      </c>
      <c r="O167" s="102">
        <f>+O168-SUM(O165:O166)</f>
        <v/>
      </c>
      <c r="P167" s="102">
        <f>+P168-SUM(P165:P166)</f>
        <v/>
      </c>
      <c r="Q167" s="103" t="n">
        <v>0</v>
      </c>
      <c r="R167" s="103" t="n">
        <v>0</v>
      </c>
      <c r="S167" s="103" t="n">
        <v>0</v>
      </c>
      <c r="T167" s="113" t="n"/>
      <c r="U167" s="113" t="n"/>
      <c r="V167" s="102">
        <f>+V168-SUM(V165:V166)</f>
        <v/>
      </c>
      <c r="W167" s="102">
        <f>+W168-SUM(W165:W166)</f>
        <v/>
      </c>
      <c r="X167" s="102">
        <f>+X168-SUM(X165:X166)</f>
        <v/>
      </c>
      <c r="Y167" s="102">
        <f>+Y168-SUM(Y165:Y166)</f>
        <v/>
      </c>
      <c r="Z167" s="102">
        <f>+Z168-SUM(Z165:Z166)</f>
        <v/>
      </c>
      <c r="AA167" s="102">
        <f>+AA168-SUM(AA165:AA166)</f>
        <v/>
      </c>
      <c r="AB167" s="102">
        <f>+AB168-SUM(AB165:AB166)</f>
        <v/>
      </c>
      <c r="AC167" s="103" t="n">
        <v>0</v>
      </c>
      <c r="AD167" s="103" t="n">
        <v>0</v>
      </c>
      <c r="AE167" s="103" t="n"/>
      <c r="AF167" s="103" t="n"/>
    </row>
    <row r="168">
      <c r="B168" s="101" t="inlineStr">
        <is>
          <t>Gross PP&amp;E, EOP</t>
        </is>
      </c>
      <c r="C168" s="44" t="n"/>
      <c r="D168" s="100">
        <f>+D161</f>
        <v/>
      </c>
      <c r="E168" s="100">
        <f>+E161</f>
        <v/>
      </c>
      <c r="F168" s="100">
        <f>+F161</f>
        <v/>
      </c>
      <c r="G168" s="100">
        <f>+G161</f>
        <v/>
      </c>
      <c r="H168" s="100">
        <f>+H161</f>
        <v/>
      </c>
      <c r="I168" s="100">
        <f>+I161</f>
        <v/>
      </c>
      <c r="J168" s="100">
        <f>+J161</f>
        <v/>
      </c>
      <c r="K168" s="100">
        <f>+K161</f>
        <v/>
      </c>
      <c r="L168" s="100">
        <f>+L161</f>
        <v/>
      </c>
      <c r="M168" s="100">
        <f>+M161</f>
        <v/>
      </c>
      <c r="N168" s="100">
        <f>+N161</f>
        <v/>
      </c>
      <c r="O168" s="100">
        <f>+O161</f>
        <v/>
      </c>
      <c r="P168" s="100">
        <f>+P161</f>
        <v/>
      </c>
      <c r="Q168" s="100">
        <f>SUM(Q165:Q167)</f>
        <v/>
      </c>
      <c r="R168" s="100">
        <f>SUM(R165:R167)</f>
        <v/>
      </c>
      <c r="S168" s="100">
        <f>SUM(S165:S167)</f>
        <v/>
      </c>
      <c r="T168" s="113" t="n"/>
      <c r="U168" s="100">
        <f>+U161</f>
        <v/>
      </c>
      <c r="V168" s="100">
        <f>+V161</f>
        <v/>
      </c>
      <c r="W168" s="100">
        <f>+W161</f>
        <v/>
      </c>
      <c r="X168" s="100">
        <f>+X161</f>
        <v/>
      </c>
      <c r="Y168" s="100">
        <f>+Y161</f>
        <v/>
      </c>
      <c r="Z168" s="100">
        <f>+Z161</f>
        <v/>
      </c>
      <c r="AA168" s="100">
        <f>+AA161</f>
        <v/>
      </c>
      <c r="AB168" s="100">
        <f>+AB161</f>
        <v/>
      </c>
      <c r="AC168" s="100">
        <f>SUM(AC165:AC167)</f>
        <v/>
      </c>
      <c r="AD168" s="100">
        <f>SUM(AD165:AD167)</f>
        <v/>
      </c>
      <c r="AE168" s="100" t="n"/>
      <c r="AF168" s="100" t="n"/>
    </row>
    <row r="169" ht="13.5" customFormat="1" customHeight="1" s="44">
      <c r="A169" s="254" t="n"/>
      <c r="B169" s="60" t="inlineStr">
        <is>
          <t>Construction in Progress, EOP</t>
        </is>
      </c>
      <c r="D169" s="102">
        <f>+D109</f>
        <v/>
      </c>
      <c r="E169" s="102">
        <f>+E109</f>
        <v/>
      </c>
      <c r="F169" s="102">
        <f>+F109</f>
        <v/>
      </c>
      <c r="G169" s="102">
        <f>+G109</f>
        <v/>
      </c>
      <c r="H169" s="102">
        <f>+H109</f>
        <v/>
      </c>
      <c r="I169" s="102">
        <f>+I109</f>
        <v/>
      </c>
      <c r="J169" s="102">
        <f>+J109</f>
        <v/>
      </c>
      <c r="K169" s="102">
        <f>+K109</f>
        <v/>
      </c>
      <c r="L169" s="102">
        <f>+L109</f>
        <v/>
      </c>
      <c r="M169" s="102">
        <f>+M109</f>
        <v/>
      </c>
      <c r="N169" s="102">
        <f>+N109</f>
        <v/>
      </c>
      <c r="O169" s="102">
        <f>+O109</f>
        <v/>
      </c>
      <c r="P169" s="102">
        <f>+P109</f>
        <v/>
      </c>
      <c r="Q169" s="102">
        <f>-Q171*Q168</f>
        <v/>
      </c>
      <c r="R169" s="102">
        <f>-R171*R168</f>
        <v/>
      </c>
      <c r="S169" s="102">
        <f>-S171*S168</f>
        <v/>
      </c>
      <c r="T169" s="192" t="n">
        <v>0</v>
      </c>
      <c r="U169" s="102">
        <f>+U109</f>
        <v/>
      </c>
      <c r="V169" s="102">
        <f>+V109</f>
        <v/>
      </c>
      <c r="W169" s="102">
        <f>+W109</f>
        <v/>
      </c>
      <c r="X169" s="102">
        <f>+X109</f>
        <v/>
      </c>
      <c r="Y169" s="102">
        <f>+Y109</f>
        <v/>
      </c>
      <c r="Z169" s="102">
        <f>+Z109</f>
        <v/>
      </c>
      <c r="AA169" s="102">
        <f>+AA109</f>
        <v/>
      </c>
      <c r="AB169" s="102">
        <f>+S169</f>
        <v/>
      </c>
      <c r="AC169" s="102">
        <f>-AC171*AC168</f>
        <v/>
      </c>
      <c r="AD169" s="102">
        <f>-AD171*AD168</f>
        <v/>
      </c>
      <c r="AE169" s="102" t="n"/>
      <c r="AF169" s="102" t="n"/>
    </row>
    <row r="170" customFormat="1" s="44">
      <c r="A170" s="254" t="n"/>
      <c r="B170" s="141" t="inlineStr">
        <is>
          <t>Depreciable Assets, EOP</t>
        </is>
      </c>
      <c r="D170" s="271">
        <f>+SUM(D168:D169)</f>
        <v/>
      </c>
      <c r="E170" s="271">
        <f>+SUM(E168:E169)</f>
        <v/>
      </c>
      <c r="F170" s="271">
        <f>+SUM(F168:F169)</f>
        <v/>
      </c>
      <c r="G170" s="271">
        <f>+SUM(G168:G169)</f>
        <v/>
      </c>
      <c r="H170" s="271">
        <f>+SUM(H168:H169)</f>
        <v/>
      </c>
      <c r="I170" s="271">
        <f>+SUM(I168:I169)</f>
        <v/>
      </c>
      <c r="J170" s="271">
        <f>+SUM(J168:J169)</f>
        <v/>
      </c>
      <c r="K170" s="271">
        <f>+SUM(K168:K169)</f>
        <v/>
      </c>
      <c r="L170" s="271">
        <f>+SUM(L168:L169)</f>
        <v/>
      </c>
      <c r="M170" s="271">
        <f>+SUM(M168:M169)</f>
        <v/>
      </c>
      <c r="N170" s="271">
        <f>+SUM(N168:N169)</f>
        <v/>
      </c>
      <c r="O170" s="271">
        <f>+SUM(O168:O169)</f>
        <v/>
      </c>
      <c r="P170" s="271">
        <f>+SUM(P168:P169)</f>
        <v/>
      </c>
      <c r="Q170" s="271">
        <f>+SUM(Q168:Q169)</f>
        <v/>
      </c>
      <c r="R170" s="271">
        <f>+SUM(R168:R169)</f>
        <v/>
      </c>
      <c r="S170" s="271">
        <f>+SUM(S168:S169)</f>
        <v/>
      </c>
      <c r="T170" s="113" t="n"/>
      <c r="U170" s="271">
        <f>+SUM(U168:U169)</f>
        <v/>
      </c>
      <c r="V170" s="271">
        <f>+SUM(V168:V169)</f>
        <v/>
      </c>
      <c r="W170" s="271">
        <f>+SUM(W168:W169)</f>
        <v/>
      </c>
      <c r="X170" s="271">
        <f>+SUM(X168:X169)</f>
        <v/>
      </c>
      <c r="Y170" s="271">
        <f>+SUM(Y168:Y169)</f>
        <v/>
      </c>
      <c r="Z170" s="271">
        <f>+SUM(Z168:Z169)</f>
        <v/>
      </c>
      <c r="AA170" s="271">
        <f>+SUM(AA168:AA169)</f>
        <v/>
      </c>
      <c r="AB170" s="271">
        <f>+S170</f>
        <v/>
      </c>
      <c r="AC170" s="271">
        <f>+SUM(AC168:AC169)</f>
        <v/>
      </c>
      <c r="AD170" s="271">
        <f>+SUM(AD168:AD169)</f>
        <v/>
      </c>
      <c r="AE170" s="271" t="n"/>
      <c r="AF170" s="271" t="n"/>
    </row>
    <row r="171" customFormat="1" s="44">
      <c r="A171" s="254" t="n"/>
      <c r="B171" s="67" t="inlineStr">
        <is>
          <t>CIP as % of Gross PP&amp;E</t>
        </is>
      </c>
      <c r="D171" s="312">
        <f>-D169/D168</f>
        <v/>
      </c>
      <c r="E171" s="312">
        <f>-E169/E168</f>
        <v/>
      </c>
      <c r="F171" s="312">
        <f>-F169/F168</f>
        <v/>
      </c>
      <c r="G171" s="312">
        <f>-G169/G168</f>
        <v/>
      </c>
      <c r="H171" s="312">
        <f>-H169/H168</f>
        <v/>
      </c>
      <c r="I171" s="312">
        <f>-I169/I168</f>
        <v/>
      </c>
      <c r="J171" s="312">
        <f>-J169/J168</f>
        <v/>
      </c>
      <c r="K171" s="312">
        <f>-K169/K168</f>
        <v/>
      </c>
      <c r="L171" s="312">
        <f>-L169/L168</f>
        <v/>
      </c>
      <c r="M171" s="312">
        <f>-M169/M168</f>
        <v/>
      </c>
      <c r="N171" s="312">
        <f>-N169/N168</f>
        <v/>
      </c>
      <c r="O171" s="312">
        <f>-O169/O168</f>
        <v/>
      </c>
      <c r="P171" s="312">
        <f>-P169/P168</f>
        <v/>
      </c>
      <c r="Q171" s="305">
        <f>+#REF!</f>
        <v/>
      </c>
      <c r="R171" s="305">
        <f>+#REF!</f>
        <v/>
      </c>
      <c r="S171" s="305">
        <f>+#REF!</f>
        <v/>
      </c>
      <c r="T171" s="113" t="n"/>
      <c r="U171" s="312">
        <f>-U169/U168</f>
        <v/>
      </c>
      <c r="V171" s="312">
        <f>-V169/V168</f>
        <v/>
      </c>
      <c r="W171" s="312">
        <f>-W169/W168</f>
        <v/>
      </c>
      <c r="X171" s="312">
        <f>-X169/X168</f>
        <v/>
      </c>
      <c r="Y171" s="312">
        <f>-Y169/Y168</f>
        <v/>
      </c>
      <c r="Z171" s="312">
        <f>-Z169/Z168</f>
        <v/>
      </c>
      <c r="AA171" s="312">
        <f>-AA169/AA168</f>
        <v/>
      </c>
      <c r="AB171" s="312">
        <f>-AB169/AB168</f>
        <v/>
      </c>
      <c r="AC171" s="305">
        <f>+AC16</f>
        <v/>
      </c>
      <c r="AD171" s="305">
        <f>+AD16</f>
        <v/>
      </c>
      <c r="AE171" s="305" t="n"/>
      <c r="AF171" s="305" t="n"/>
    </row>
    <row r="172" customFormat="1" s="44">
      <c r="A172" s="254" t="n"/>
      <c r="B172" s="67" t="n"/>
      <c r="D172" s="312" t="n"/>
      <c r="E172" s="312" t="n"/>
      <c r="F172" s="312" t="n"/>
      <c r="G172" s="312" t="n"/>
      <c r="H172" s="312" t="n"/>
      <c r="I172" s="312" t="n"/>
      <c r="J172" s="312" t="n"/>
      <c r="K172" s="312" t="n"/>
      <c r="L172" s="312" t="n"/>
      <c r="M172" s="312" t="n"/>
      <c r="N172" s="312" t="n"/>
      <c r="O172" s="312" t="n"/>
      <c r="P172" s="312" t="n"/>
      <c r="Q172" s="305" t="n"/>
      <c r="R172" s="305" t="n"/>
      <c r="S172" s="305" t="n"/>
      <c r="T172" s="113" t="n"/>
      <c r="U172" s="312" t="n"/>
      <c r="V172" s="312" t="n"/>
      <c r="W172" s="312" t="n"/>
      <c r="X172" s="312" t="n"/>
      <c r="Y172" s="312" t="n"/>
      <c r="Z172" s="312" t="n"/>
      <c r="AA172" s="312" t="n"/>
      <c r="AB172" s="312" t="n"/>
      <c r="AC172" s="305" t="n"/>
      <c r="AD172" s="305" t="n"/>
      <c r="AE172" s="305" t="n"/>
      <c r="AF172" s="305" t="n"/>
    </row>
    <row r="173" customFormat="1" s="44">
      <c r="A173" s="254" t="n"/>
      <c r="B173" s="89" t="inlineStr">
        <is>
          <t>Y/Y % Change</t>
        </is>
      </c>
      <c r="D173" s="312" t="n"/>
      <c r="E173" s="312" t="n"/>
      <c r="F173" s="312" t="n"/>
      <c r="G173" s="312" t="n"/>
      <c r="H173" s="312" t="n"/>
      <c r="I173" s="312" t="n"/>
      <c r="J173" s="312" t="n"/>
      <c r="K173" s="312" t="n"/>
      <c r="L173" s="312" t="n"/>
      <c r="M173" s="312" t="n"/>
      <c r="N173" s="312" t="n"/>
      <c r="O173" s="312" t="n"/>
      <c r="P173" s="312" t="n"/>
      <c r="Q173" s="305" t="n"/>
      <c r="R173" s="305" t="n"/>
      <c r="S173" s="305" t="n"/>
      <c r="T173" s="113" t="n"/>
      <c r="U173" s="312" t="n"/>
      <c r="V173" s="312" t="n"/>
      <c r="W173" s="312" t="n"/>
      <c r="X173" s="312" t="n"/>
      <c r="Y173" s="312" t="n"/>
      <c r="Z173" s="312" t="n"/>
      <c r="AA173" s="312" t="n"/>
      <c r="AB173" s="312" t="n"/>
      <c r="AC173" s="305" t="n"/>
      <c r="AD173" s="305" t="n"/>
      <c r="AE173" s="305" t="n"/>
      <c r="AF173" s="305" t="n"/>
    </row>
    <row r="174" customFormat="1" s="44">
      <c r="A174" s="254" t="n"/>
      <c r="B174" s="101" t="inlineStr">
        <is>
          <t>Gross PP&amp;E, EOP</t>
        </is>
      </c>
      <c r="D174" s="312" t="n"/>
      <c r="E174" s="312" t="n"/>
      <c r="F174" s="312" t="n"/>
      <c r="G174" s="312" t="n"/>
      <c r="H174" s="312">
        <f>+IFERROR(H168/D168-1,"n/a")</f>
        <v/>
      </c>
      <c r="I174" s="312">
        <f>+IFERROR(I168/E168-1,"n/a")</f>
        <v/>
      </c>
      <c r="J174" s="312">
        <f>+IFERROR(J168/F168-1,"n/a")</f>
        <v/>
      </c>
      <c r="K174" s="312">
        <f>+IFERROR(K168/G168-1,"n/a")</f>
        <v/>
      </c>
      <c r="L174" s="312">
        <f>+IFERROR(L168/H168-1,"n/a")</f>
        <v/>
      </c>
      <c r="M174" s="312">
        <f>+IFERROR(M168/I168-1,"n/a")</f>
        <v/>
      </c>
      <c r="N174" s="312">
        <f>+IFERROR(N168/J168-1,"n/a")</f>
        <v/>
      </c>
      <c r="O174" s="312">
        <f>+IFERROR(O168/K168-1,"n/a")</f>
        <v/>
      </c>
      <c r="P174" s="312">
        <f>+IFERROR(P168/L168-1,"n/a")</f>
        <v/>
      </c>
      <c r="Q174" s="312">
        <f>+IFERROR(Q168/M168-1,"n/a")</f>
        <v/>
      </c>
      <c r="R174" s="312">
        <f>+IFERROR(R168/N168-1,"n/a")</f>
        <v/>
      </c>
      <c r="S174" s="312">
        <f>+IFERROR(S168/O168-1,"n/a")</f>
        <v/>
      </c>
      <c r="T174" s="113" t="n"/>
      <c r="U174" s="312" t="n"/>
      <c r="V174" s="312">
        <f>+IFERROR(V168/U168-1,"n/a")</f>
        <v/>
      </c>
      <c r="W174" s="312">
        <f>+IFERROR(W168/V168-1,"n/a")</f>
        <v/>
      </c>
      <c r="X174" s="312">
        <f>+IFERROR(X168/W168-1,"n/a")</f>
        <v/>
      </c>
      <c r="Y174" s="312">
        <f>+IFERROR(Y168/X168-1,"n/a")</f>
        <v/>
      </c>
      <c r="Z174" s="312">
        <f>+IFERROR(Z168/Y168-1,"n/a")</f>
        <v/>
      </c>
      <c r="AA174" s="312">
        <f>+IFERROR(AA168/Z168-1,"n/a")</f>
        <v/>
      </c>
      <c r="AB174" s="312">
        <f>+IFERROR(AB168/AA168-1,"n/a")</f>
        <v/>
      </c>
      <c r="AC174" s="312">
        <f>+IFERROR(AC168/AB168-1,"n/a")</f>
        <v/>
      </c>
      <c r="AD174" s="312">
        <f>+IFERROR(AD168/AC168-1,"n/a")</f>
        <v/>
      </c>
      <c r="AE174" s="312" t="n"/>
      <c r="AF174" s="312" t="n"/>
    </row>
    <row r="175" customFormat="1" s="44">
      <c r="A175" s="254" t="n"/>
      <c r="B175" s="101" t="inlineStr">
        <is>
          <t>Depreciable Assets, EOP</t>
        </is>
      </c>
      <c r="D175" s="312" t="n"/>
      <c r="E175" s="312" t="n"/>
      <c r="F175" s="312" t="n"/>
      <c r="G175" s="312" t="n"/>
      <c r="H175" s="312">
        <f>+IFERROR(H170/D170-1,"n/a")</f>
        <v/>
      </c>
      <c r="I175" s="312">
        <f>+IFERROR(I170/E170-1,"n/a")</f>
        <v/>
      </c>
      <c r="J175" s="312">
        <f>+IFERROR(J170/F170-1,"n/a")</f>
        <v/>
      </c>
      <c r="K175" s="312">
        <f>+IFERROR(K170/G170-1,"n/a")</f>
        <v/>
      </c>
      <c r="L175" s="312">
        <f>+IFERROR(L170/H170-1,"n/a")</f>
        <v/>
      </c>
      <c r="M175" s="312">
        <f>+IFERROR(M170/I170-1,"n/a")</f>
        <v/>
      </c>
      <c r="N175" s="312">
        <f>+IFERROR(N170/J170-1,"n/a")</f>
        <v/>
      </c>
      <c r="O175" s="312">
        <f>+IFERROR(O170/K170-1,"n/a")</f>
        <v/>
      </c>
      <c r="P175" s="312">
        <f>+IFERROR(P170/L170-1,"n/a")</f>
        <v/>
      </c>
      <c r="Q175" s="312">
        <f>+IFERROR(Q170/M170-1,"n/a")</f>
        <v/>
      </c>
      <c r="R175" s="312">
        <f>+IFERROR(R170/N170-1,"n/a")</f>
        <v/>
      </c>
      <c r="S175" s="312">
        <f>+IFERROR(S170/O170-1,"n/a")</f>
        <v/>
      </c>
      <c r="T175" s="113" t="n"/>
      <c r="U175" s="312" t="n"/>
      <c r="V175" s="312">
        <f>+IFERROR(V170/U170-1,"n/a")</f>
        <v/>
      </c>
      <c r="W175" s="312">
        <f>+IFERROR(W170/V170-1,"n/a")</f>
        <v/>
      </c>
      <c r="X175" s="312">
        <f>+IFERROR(X170/W170-1,"n/a")</f>
        <v/>
      </c>
      <c r="Y175" s="312">
        <f>+IFERROR(Y170/X170-1,"n/a")</f>
        <v/>
      </c>
      <c r="Z175" s="312">
        <f>+IFERROR(Z170/Y170-1,"n/a")</f>
        <v/>
      </c>
      <c r="AA175" s="312">
        <f>+IFERROR(AA170/Z170-1,"n/a")</f>
        <v/>
      </c>
      <c r="AB175" s="312">
        <f>+IFERROR(AB170/AA170-1,"n/a")</f>
        <v/>
      </c>
      <c r="AC175" s="312">
        <f>+IFERROR(AC170/AB170-1,"n/a")</f>
        <v/>
      </c>
      <c r="AD175" s="312">
        <f>+IFERROR(AD170/AC170-1,"n/a")</f>
        <v/>
      </c>
      <c r="AE175" s="312" t="n"/>
      <c r="AF175" s="312" t="n"/>
    </row>
    <row r="176">
      <c r="B176" s="101" t="n"/>
      <c r="C176" s="44" t="n"/>
      <c r="D176" s="100" t="n"/>
      <c r="E176" s="100" t="n"/>
      <c r="F176" s="100" t="n"/>
      <c r="G176" s="100" t="n"/>
      <c r="H176" s="100" t="n"/>
      <c r="I176" s="100" t="n"/>
      <c r="J176" s="100" t="n"/>
      <c r="K176" s="100" t="n"/>
      <c r="L176" s="100" t="n"/>
      <c r="M176" s="100" t="n"/>
      <c r="N176" s="100" t="n"/>
      <c r="O176" s="100" t="n"/>
      <c r="P176" s="100" t="n"/>
      <c r="Q176" s="100" t="n"/>
      <c r="R176" s="100" t="n"/>
      <c r="S176" s="100" t="n"/>
      <c r="T176" s="113" t="n"/>
      <c r="U176" s="113" t="n"/>
      <c r="V176" s="100" t="n"/>
      <c r="W176" s="100" t="n"/>
      <c r="X176" s="100" t="n"/>
      <c r="Y176" s="100" t="n"/>
      <c r="Z176" s="100" t="n"/>
      <c r="AA176" s="100" t="n"/>
      <c r="AB176" s="100" t="n"/>
      <c r="AC176" s="100" t="n"/>
      <c r="AD176" s="100" t="n"/>
      <c r="AE176" s="100" t="n"/>
      <c r="AF176" s="100" t="n"/>
    </row>
    <row r="177">
      <c r="B177" s="62" t="inlineStr">
        <is>
          <t>Memo:</t>
        </is>
      </c>
      <c r="C177" s="44" t="n"/>
      <c r="D177" s="100" t="n"/>
      <c r="E177" s="100" t="n"/>
      <c r="F177" s="100" t="n"/>
      <c r="G177" s="100" t="n"/>
      <c r="H177" s="100" t="n"/>
      <c r="I177" s="100" t="n"/>
      <c r="J177" s="100" t="n"/>
      <c r="K177" s="100" t="n"/>
      <c r="L177" s="100" t="n"/>
      <c r="M177" s="100" t="n"/>
      <c r="N177" s="100" t="n"/>
      <c r="O177" s="100" t="n"/>
      <c r="P177" s="100" t="n"/>
      <c r="Q177" s="100" t="n"/>
      <c r="R177" s="100" t="n"/>
      <c r="S177" s="100" t="n"/>
      <c r="T177" s="113" t="n"/>
      <c r="U177" s="113" t="n"/>
      <c r="V177" s="100" t="n"/>
      <c r="W177" s="100" t="n"/>
      <c r="X177" s="100" t="n"/>
      <c r="Y177" s="100" t="n"/>
      <c r="Z177" s="100" t="n"/>
      <c r="AA177" s="100" t="n"/>
      <c r="AB177" s="100" t="n"/>
      <c r="AC177" s="100" t="n"/>
      <c r="AD177" s="100" t="n"/>
      <c r="AE177" s="100" t="n"/>
      <c r="AF177" s="100" t="n"/>
    </row>
    <row r="178">
      <c r="B178" s="60" t="inlineStr">
        <is>
          <t>Change in Servers and Network Assets PP&amp;E</t>
        </is>
      </c>
      <c r="C178" s="44" t="n"/>
      <c r="D178" s="100" t="n"/>
      <c r="E178" s="100" t="n"/>
      <c r="F178" s="100" t="n"/>
      <c r="G178" s="100" t="n"/>
      <c r="H178" s="100" t="n"/>
      <c r="I178" s="100" t="n"/>
      <c r="J178" s="100" t="n"/>
      <c r="K178" s="100" t="n"/>
      <c r="L178" s="100" t="n"/>
      <c r="M178" s="100" t="n"/>
      <c r="N178" s="100" t="n"/>
      <c r="O178" s="100" t="n"/>
      <c r="P178" s="100">
        <f>+P159-O159</f>
        <v/>
      </c>
      <c r="Q178" s="100">
        <f>+Q159-P159</f>
        <v/>
      </c>
      <c r="R178" s="100">
        <f>+R159-Q159</f>
        <v/>
      </c>
      <c r="S178" s="100">
        <f>+S159-R159</f>
        <v/>
      </c>
      <c r="T178" s="113" t="n"/>
      <c r="U178" s="113" t="n"/>
      <c r="V178" s="100" t="n"/>
      <c r="W178" s="100" t="n"/>
      <c r="X178" s="100" t="n"/>
      <c r="Y178" s="100" t="n"/>
      <c r="Z178" s="100" t="n"/>
      <c r="AA178" s="100" t="n"/>
      <c r="AB178" s="100">
        <f>+AB159-AA159</f>
        <v/>
      </c>
      <c r="AC178" s="100">
        <f>+AC159-AB159</f>
        <v/>
      </c>
      <c r="AD178" s="100">
        <f>+AD159-AC159</f>
        <v/>
      </c>
      <c r="AE178" s="100" t="n"/>
      <c r="AF178" s="100" t="n"/>
    </row>
    <row r="179">
      <c r="B179" s="60" t="inlineStr">
        <is>
          <t>Change in Other PP&amp;E</t>
        </is>
      </c>
      <c r="C179" s="44" t="n"/>
      <c r="D179" s="100" t="n"/>
      <c r="E179" s="100" t="n"/>
      <c r="F179" s="100" t="n"/>
      <c r="G179" s="100" t="n"/>
      <c r="H179" s="100" t="n"/>
      <c r="I179" s="100" t="n"/>
      <c r="J179" s="100" t="n"/>
      <c r="K179" s="100" t="n"/>
      <c r="L179" s="100" t="n"/>
      <c r="M179" s="100" t="n"/>
      <c r="N179" s="100" t="n"/>
      <c r="O179" s="100" t="n"/>
      <c r="P179" s="100">
        <f>+P160-O160</f>
        <v/>
      </c>
      <c r="Q179" s="100">
        <f>+Q160-P160</f>
        <v/>
      </c>
      <c r="R179" s="100">
        <f>+R160-Q160</f>
        <v/>
      </c>
      <c r="S179" s="100">
        <f>+S160-R160</f>
        <v/>
      </c>
      <c r="T179" s="113" t="n"/>
      <c r="U179" s="113" t="n"/>
      <c r="V179" s="100" t="n"/>
      <c r="W179" s="100" t="n"/>
      <c r="X179" s="100" t="n"/>
      <c r="Y179" s="100" t="n"/>
      <c r="Z179" s="100" t="n"/>
      <c r="AA179" s="100" t="n"/>
      <c r="AB179" s="100">
        <f>+AB160-AA160</f>
        <v/>
      </c>
      <c r="AC179" s="100">
        <f>+AC160-AB160</f>
        <v/>
      </c>
      <c r="AD179" s="100">
        <f>+AD160-AC160</f>
        <v/>
      </c>
      <c r="AE179" s="100" t="n"/>
      <c r="AF179" s="100" t="n"/>
    </row>
    <row r="181">
      <c r="B181" t="inlineStr">
        <is>
          <t>Servers and Network Assets Capex</t>
        </is>
      </c>
      <c r="D181" s="84">
        <f>+D117</f>
        <v/>
      </c>
      <c r="E181" s="84">
        <f>+E117</f>
        <v/>
      </c>
      <c r="F181" s="84">
        <f>+F117</f>
        <v/>
      </c>
      <c r="G181" s="84">
        <f>+G117</f>
        <v/>
      </c>
      <c r="H181" s="84">
        <f>+H117</f>
        <v/>
      </c>
      <c r="I181" s="84">
        <f>+I117</f>
        <v/>
      </c>
      <c r="J181" s="84">
        <f>+J117</f>
        <v/>
      </c>
      <c r="K181" s="84">
        <f>+K117</f>
        <v/>
      </c>
      <c r="L181" s="84">
        <f>+L117</f>
        <v/>
      </c>
      <c r="M181" s="84">
        <f>+M117</f>
        <v/>
      </c>
      <c r="N181" s="84">
        <f>+N117</f>
        <v/>
      </c>
      <c r="O181" s="84">
        <f>+O117</f>
        <v/>
      </c>
      <c r="P181" s="87">
        <f>+P183-P182</f>
        <v/>
      </c>
      <c r="Q181" s="87">
        <f>+Q183-Q182</f>
        <v/>
      </c>
      <c r="R181" s="87">
        <f>+R183-R182</f>
        <v/>
      </c>
      <c r="S181" s="87">
        <f>+S183-S182</f>
        <v/>
      </c>
      <c r="T181" s="260" t="n"/>
      <c r="U181" s="260" t="n"/>
      <c r="V181" s="84">
        <f>+V117</f>
        <v/>
      </c>
      <c r="W181" s="84">
        <f>+W117</f>
        <v/>
      </c>
      <c r="X181" s="84">
        <f>+X117</f>
        <v/>
      </c>
      <c r="Y181" s="84">
        <f>+Y117</f>
        <v/>
      </c>
      <c r="Z181" s="84">
        <f>+Z117</f>
        <v/>
      </c>
      <c r="AA181" s="84">
        <f>+AA117</f>
        <v/>
      </c>
      <c r="AB181" s="81" t="n">
        <v>23200</v>
      </c>
      <c r="AC181" s="83" t="n">
        <v>26700</v>
      </c>
      <c r="AD181" s="83" t="n">
        <v>30500</v>
      </c>
      <c r="AE181" s="83" t="n"/>
      <c r="AF181" s="83" t="n"/>
    </row>
    <row r="182" ht="13.5" customHeight="1">
      <c r="B182" t="inlineStr">
        <is>
          <t>Other Capex</t>
        </is>
      </c>
      <c r="D182" s="86">
        <f>+D118</f>
        <v/>
      </c>
      <c r="E182" s="86">
        <f>+E118</f>
        <v/>
      </c>
      <c r="F182" s="86">
        <f>+F118</f>
        <v/>
      </c>
      <c r="G182" s="86">
        <f>+G118</f>
        <v/>
      </c>
      <c r="H182" s="86">
        <f>+H118</f>
        <v/>
      </c>
      <c r="I182" s="86">
        <f>+I118</f>
        <v/>
      </c>
      <c r="J182" s="86">
        <f>+J118</f>
        <v/>
      </c>
      <c r="K182" s="86">
        <f>+K118</f>
        <v/>
      </c>
      <c r="L182" s="86">
        <f>+L118</f>
        <v/>
      </c>
      <c r="M182" s="86">
        <f>+M118</f>
        <v/>
      </c>
      <c r="N182" s="86">
        <f>+N118</f>
        <v/>
      </c>
      <c r="O182" s="86">
        <f>+O118</f>
        <v/>
      </c>
      <c r="P182" s="71" t="n">
        <v>1500</v>
      </c>
      <c r="Q182" s="71">
        <f>+($AB182-$P182)/3</f>
        <v/>
      </c>
      <c r="R182" s="71">
        <f>+($AB182-$P182)/3</f>
        <v/>
      </c>
      <c r="S182" s="71">
        <f>+($AB182-$P182)/3</f>
        <v/>
      </c>
      <c r="T182" s="260" t="n"/>
      <c r="U182" s="260" t="n"/>
      <c r="V182" s="86">
        <f>+V118</f>
        <v/>
      </c>
      <c r="W182" s="86">
        <f>+W118</f>
        <v/>
      </c>
      <c r="X182" s="86">
        <f>+X118</f>
        <v/>
      </c>
      <c r="Y182" s="86">
        <f>+Y118</f>
        <v/>
      </c>
      <c r="Z182" s="86">
        <f>+Z118</f>
        <v/>
      </c>
      <c r="AA182" s="86">
        <f>+AA118</f>
        <v/>
      </c>
      <c r="AB182" s="65">
        <f>+AB183-AB181</f>
        <v/>
      </c>
      <c r="AC182" s="65">
        <f>+AC183-AC181</f>
        <v/>
      </c>
      <c r="AD182" s="65">
        <f>+AD183-AD181</f>
        <v/>
      </c>
      <c r="AE182" s="65" t="n"/>
      <c r="AF182" s="65" t="n"/>
    </row>
    <row r="183">
      <c r="B183" s="110" t="inlineStr">
        <is>
          <t>Total Purchase of PP&amp;E</t>
        </is>
      </c>
      <c r="D183" s="212">
        <f>+D119</f>
        <v/>
      </c>
      <c r="E183" s="212">
        <f>+E119</f>
        <v/>
      </c>
      <c r="F183" s="212">
        <f>+F119</f>
        <v/>
      </c>
      <c r="G183" s="212">
        <f>+G119</f>
        <v/>
      </c>
      <c r="H183" s="212">
        <f>+H119</f>
        <v/>
      </c>
      <c r="I183" s="212">
        <f>+I119</f>
        <v/>
      </c>
      <c r="J183" s="212">
        <f>+J119</f>
        <v/>
      </c>
      <c r="K183" s="212">
        <f>+K119</f>
        <v/>
      </c>
      <c r="L183" s="212">
        <f>+L119</f>
        <v/>
      </c>
      <c r="M183" s="212">
        <f>+M119</f>
        <v/>
      </c>
      <c r="N183" s="212">
        <f>+N119</f>
        <v/>
      </c>
      <c r="O183" s="212">
        <f>+O119</f>
        <v/>
      </c>
      <c r="P183" s="212">
        <f>+P119</f>
        <v/>
      </c>
      <c r="Q183" s="265">
        <f>+($AB183-$P183)/3</f>
        <v/>
      </c>
      <c r="R183" s="265">
        <f>+($AB183-$P183)/3</f>
        <v/>
      </c>
      <c r="S183" s="265">
        <f>+($AB183-$P183)/3</f>
        <v/>
      </c>
      <c r="T183" s="260" t="n"/>
      <c r="U183" s="260" t="n"/>
      <c r="V183" s="212">
        <f>+V119</f>
        <v/>
      </c>
      <c r="W183" s="212">
        <f>+W119</f>
        <v/>
      </c>
      <c r="X183" s="212">
        <f>+X119</f>
        <v/>
      </c>
      <c r="Y183" s="212">
        <f>+Y119</f>
        <v/>
      </c>
      <c r="Z183" s="212">
        <f>+Z119</f>
        <v/>
      </c>
      <c r="AA183" s="212">
        <f>+AA119</f>
        <v/>
      </c>
      <c r="AB183" s="113">
        <f>23200+14400</f>
        <v/>
      </c>
      <c r="AC183" s="264">
        <f>26700+16600</f>
        <v/>
      </c>
      <c r="AD183" s="264">
        <f>30500+19000</f>
        <v/>
      </c>
      <c r="AE183" s="264" t="n"/>
      <c r="AF183" s="264" t="n"/>
    </row>
    <row r="184">
      <c r="B184" s="60" t="inlineStr">
        <is>
          <t>Memo: Total Capex</t>
        </is>
      </c>
      <c r="D184" s="203">
        <f>+D120</f>
        <v/>
      </c>
      <c r="E184" s="203">
        <f>+E120</f>
        <v/>
      </c>
      <c r="F184" s="203">
        <f>+F120</f>
        <v/>
      </c>
      <c r="G184" s="203">
        <f>+G120</f>
        <v/>
      </c>
      <c r="H184" s="203">
        <f>+H120</f>
        <v/>
      </c>
      <c r="I184" s="203">
        <f>+I120</f>
        <v/>
      </c>
      <c r="J184" s="203">
        <f>+J120</f>
        <v/>
      </c>
      <c r="K184" s="203">
        <f>+K120</f>
        <v/>
      </c>
      <c r="L184" s="203">
        <f>+L120</f>
        <v/>
      </c>
      <c r="M184" s="203">
        <f>+M120</f>
        <v/>
      </c>
      <c r="N184" s="203">
        <f>+N120</f>
        <v/>
      </c>
      <c r="O184" s="203">
        <f>+O120</f>
        <v/>
      </c>
      <c r="P184" s="203">
        <f>+P120</f>
        <v/>
      </c>
      <c r="Q184" s="266">
        <f>+P184-P183+Q183</f>
        <v/>
      </c>
      <c r="R184" s="266">
        <f>+Q184-Q183+R183</f>
        <v/>
      </c>
      <c r="S184" s="266">
        <f>+R184-R183+S183</f>
        <v/>
      </c>
      <c r="T184" s="261" t="n"/>
      <c r="U184" s="261" t="n"/>
      <c r="V184" s="203">
        <f>+V120</f>
        <v/>
      </c>
      <c r="W184" s="203">
        <f>+W120</f>
        <v/>
      </c>
      <c r="X184" s="203">
        <f>+X120</f>
        <v/>
      </c>
      <c r="Y184" s="203">
        <f>+Y120</f>
        <v/>
      </c>
      <c r="Z184" s="203">
        <f>+Z120</f>
        <v/>
      </c>
      <c r="AA184" s="203">
        <f>+AA120</f>
        <v/>
      </c>
      <c r="AB184" s="95">
        <f>+SUM(P184:S184)</f>
        <v/>
      </c>
      <c r="AC184" s="266">
        <f>+AB184-AB183+AC183</f>
        <v/>
      </c>
      <c r="AD184" s="266">
        <f>+AC184-AC183+AD183</f>
        <v/>
      </c>
      <c r="AE184" s="266" t="n"/>
      <c r="AF184" s="266" t="n"/>
    </row>
    <row r="185">
      <c r="B185" s="60" t="n"/>
      <c r="D185" s="115" t="n"/>
      <c r="E185" s="115" t="n"/>
      <c r="F185" s="115" t="n"/>
      <c r="G185" s="115" t="n"/>
      <c r="H185" s="115" t="n"/>
      <c r="I185" s="115" t="n"/>
      <c r="J185" s="115" t="n"/>
      <c r="K185" s="115" t="n"/>
      <c r="L185" s="115" t="n"/>
      <c r="M185" s="115" t="n"/>
      <c r="N185" s="115" t="n"/>
      <c r="O185" s="115" t="n"/>
      <c r="P185" s="115" t="n"/>
      <c r="Q185" s="258" t="n"/>
      <c r="R185" s="258" t="n"/>
      <c r="S185" s="258" t="n"/>
      <c r="V185" s="115" t="n"/>
      <c r="W185" s="115" t="n"/>
      <c r="X185" s="115" t="n"/>
      <c r="Y185" s="115" t="n"/>
      <c r="Z185" s="115" t="n"/>
      <c r="AA185" s="115" t="n"/>
      <c r="AB185" s="95" t="n"/>
      <c r="AC185" s="258" t="n"/>
      <c r="AD185" s="258" t="n"/>
      <c r="AE185" s="258" t="n"/>
      <c r="AF185" s="258" t="n"/>
    </row>
    <row r="186">
      <c r="B186" s="62" t="inlineStr">
        <is>
          <t>Memo:</t>
        </is>
      </c>
      <c r="D186" s="115" t="n"/>
      <c r="E186" s="115" t="n"/>
      <c r="F186" s="115" t="n"/>
      <c r="G186" s="115" t="n"/>
      <c r="H186" s="115" t="n"/>
      <c r="I186" s="115" t="n"/>
      <c r="J186" s="115" t="n"/>
      <c r="K186" s="115" t="n"/>
      <c r="L186" s="115" t="n"/>
      <c r="M186" s="115" t="n"/>
      <c r="N186" s="115" t="n"/>
      <c r="O186" s="115" t="n"/>
      <c r="P186" s="115" t="n"/>
      <c r="Q186" s="258" t="n"/>
      <c r="R186" s="258" t="n"/>
      <c r="S186" s="258" t="n"/>
      <c r="V186" s="115" t="n"/>
      <c r="W186" s="115" t="n"/>
      <c r="X186" s="115" t="n"/>
      <c r="Y186" s="115" t="n"/>
      <c r="Z186" s="115" t="n"/>
      <c r="AA186" s="115" t="n"/>
      <c r="AB186" s="95" t="n"/>
      <c r="AC186" s="258" t="n"/>
      <c r="AD186" s="258" t="n"/>
      <c r="AE186" s="258" t="n"/>
      <c r="AF186" s="258" t="n"/>
    </row>
    <row r="187">
      <c r="B187" s="60" t="inlineStr">
        <is>
          <t>Purchase of PP&amp;E</t>
        </is>
      </c>
      <c r="D187" s="100">
        <f>+D183</f>
        <v/>
      </c>
      <c r="E187" s="100">
        <f>+E183</f>
        <v/>
      </c>
      <c r="F187" s="100">
        <f>+F183</f>
        <v/>
      </c>
      <c r="G187" s="100">
        <f>+G183</f>
        <v/>
      </c>
      <c r="H187" s="100">
        <f>+H183</f>
        <v/>
      </c>
      <c r="I187" s="100">
        <f>+I183</f>
        <v/>
      </c>
      <c r="J187" s="100">
        <f>+J183</f>
        <v/>
      </c>
      <c r="K187" s="100">
        <f>+K183</f>
        <v/>
      </c>
      <c r="L187" s="100">
        <f>+L183</f>
        <v/>
      </c>
      <c r="M187" s="100">
        <f>+M183</f>
        <v/>
      </c>
      <c r="N187" s="100">
        <f>+N183</f>
        <v/>
      </c>
      <c r="O187" s="100">
        <f>+O183</f>
        <v/>
      </c>
      <c r="P187" s="100">
        <f>+P183</f>
        <v/>
      </c>
      <c r="Q187" s="100">
        <f>+Q183</f>
        <v/>
      </c>
      <c r="R187" s="100">
        <f>+R183</f>
        <v/>
      </c>
      <c r="S187" s="100">
        <f>+S183</f>
        <v/>
      </c>
      <c r="V187" s="100">
        <f>+V183</f>
        <v/>
      </c>
      <c r="W187" s="100">
        <f>+W183</f>
        <v/>
      </c>
      <c r="X187" s="100">
        <f>+X183</f>
        <v/>
      </c>
      <c r="Y187" s="100">
        <f>+Y183</f>
        <v/>
      </c>
      <c r="Z187" s="100">
        <f>+Z183</f>
        <v/>
      </c>
      <c r="AA187" s="100">
        <f>+AA183</f>
        <v/>
      </c>
      <c r="AB187" s="100">
        <f>+AB183</f>
        <v/>
      </c>
      <c r="AC187" s="100">
        <f>+AC183</f>
        <v/>
      </c>
      <c r="AD187" s="100">
        <f>+AD183</f>
        <v/>
      </c>
      <c r="AE187" s="100" t="n"/>
      <c r="AF187" s="100" t="n"/>
    </row>
    <row r="188" ht="13.5" customHeight="1">
      <c r="B188" s="60" t="inlineStr">
        <is>
          <t>Change in Construction in Progress</t>
        </is>
      </c>
      <c r="D188" s="102">
        <f>+D189-D187</f>
        <v/>
      </c>
      <c r="E188" s="102">
        <f>+E189-E187</f>
        <v/>
      </c>
      <c r="F188" s="102">
        <f>+F189-F187</f>
        <v/>
      </c>
      <c r="G188" s="102">
        <f>+G189-G187</f>
        <v/>
      </c>
      <c r="H188" s="102">
        <f>+H189-H187</f>
        <v/>
      </c>
      <c r="I188" s="102">
        <f>+I189-I187</f>
        <v/>
      </c>
      <c r="J188" s="102">
        <f>+J189-J187</f>
        <v/>
      </c>
      <c r="K188" s="102">
        <f>+K189-K187</f>
        <v/>
      </c>
      <c r="L188" s="102">
        <f>+L189-L187</f>
        <v/>
      </c>
      <c r="M188" s="102">
        <f>+M189-M187</f>
        <v/>
      </c>
      <c r="N188" s="102">
        <f>+N189-N187</f>
        <v/>
      </c>
      <c r="O188" s="102">
        <f>+O189-O187</f>
        <v/>
      </c>
      <c r="P188" s="102">
        <f>+P189-P187</f>
        <v/>
      </c>
      <c r="Q188" s="102">
        <f>+Q189-Q187</f>
        <v/>
      </c>
      <c r="R188" s="102">
        <f>+R189-R187</f>
        <v/>
      </c>
      <c r="S188" s="102">
        <f>+S189-S187</f>
        <v/>
      </c>
      <c r="V188" s="102">
        <f>+V189-V187</f>
        <v/>
      </c>
      <c r="W188" s="102">
        <f>+W189-W187</f>
        <v/>
      </c>
      <c r="X188" s="102">
        <f>+X189-X187</f>
        <v/>
      </c>
      <c r="Y188" s="102">
        <f>+Y189-Y187</f>
        <v/>
      </c>
      <c r="Z188" s="102">
        <f>+Z189-Z187</f>
        <v/>
      </c>
      <c r="AA188" s="102">
        <f>+AA189-AA187</f>
        <v/>
      </c>
      <c r="AB188" s="102">
        <f>+AB189-AB187</f>
        <v/>
      </c>
      <c r="AC188" s="102">
        <f>+AC189-AC187</f>
        <v/>
      </c>
      <c r="AD188" s="102">
        <f>+AD189-AD187</f>
        <v/>
      </c>
      <c r="AE188" s="102" t="n"/>
      <c r="AF188" s="102" t="n"/>
    </row>
    <row r="189">
      <c r="B189" s="101" t="inlineStr">
        <is>
          <t>Change in Depreciable Assets</t>
        </is>
      </c>
      <c r="D189" s="100">
        <f>+D170-X170</f>
        <v/>
      </c>
      <c r="E189" s="100">
        <f>+E170-D170</f>
        <v/>
      </c>
      <c r="F189" s="100">
        <f>+F170-E170</f>
        <v/>
      </c>
      <c r="G189" s="100">
        <f>+G170-F170</f>
        <v/>
      </c>
      <c r="H189" s="100">
        <f>+H170-G170</f>
        <v/>
      </c>
      <c r="I189" s="100">
        <f>+I170-H170</f>
        <v/>
      </c>
      <c r="J189" s="100">
        <f>+J170-I170</f>
        <v/>
      </c>
      <c r="K189" s="100">
        <f>+K170-J170</f>
        <v/>
      </c>
      <c r="L189" s="100">
        <f>+L170-K170</f>
        <v/>
      </c>
      <c r="M189" s="100">
        <f>+M170-L170</f>
        <v/>
      </c>
      <c r="N189" s="100">
        <f>+N170-M170</f>
        <v/>
      </c>
      <c r="O189" s="100">
        <f>+O170-N170</f>
        <v/>
      </c>
      <c r="P189" s="100">
        <f>+P170-O170</f>
        <v/>
      </c>
      <c r="Q189" s="100">
        <f>+Q170-P170</f>
        <v/>
      </c>
      <c r="R189" s="100">
        <f>+R170-Q170</f>
        <v/>
      </c>
      <c r="S189" s="100">
        <f>+S170-R170</f>
        <v/>
      </c>
      <c r="V189" s="100">
        <f>+V170-U170</f>
        <v/>
      </c>
      <c r="W189" s="100">
        <f>+W170-V170</f>
        <v/>
      </c>
      <c r="X189" s="100">
        <f>+X170-W170</f>
        <v/>
      </c>
      <c r="Y189" s="100">
        <f>+Y170-X170</f>
        <v/>
      </c>
      <c r="Z189" s="100">
        <f>+Z170-Y170</f>
        <v/>
      </c>
      <c r="AA189" s="100">
        <f>+AA170-Z170</f>
        <v/>
      </c>
      <c r="AB189" s="100">
        <f>+AB170-AA170</f>
        <v/>
      </c>
      <c r="AC189" s="100">
        <f>+AC170-AB170</f>
        <v/>
      </c>
      <c r="AD189" s="100">
        <f>+AD170-AC170</f>
        <v/>
      </c>
      <c r="AE189" s="100" t="n"/>
      <c r="AF189" s="100" t="n"/>
    </row>
    <row r="190">
      <c r="B190" s="67" t="inlineStr">
        <is>
          <t>% of Purchase of PP&amp;E</t>
        </is>
      </c>
      <c r="D190" s="312">
        <f>+D189/D187</f>
        <v/>
      </c>
      <c r="E190" s="312">
        <f>+E189/E187</f>
        <v/>
      </c>
      <c r="F190" s="312">
        <f>+F189/F187</f>
        <v/>
      </c>
      <c r="G190" s="312">
        <f>+G189/G187</f>
        <v/>
      </c>
      <c r="H190" s="312">
        <f>+H189/H187</f>
        <v/>
      </c>
      <c r="I190" s="312">
        <f>+I189/I187</f>
        <v/>
      </c>
      <c r="J190" s="312">
        <f>+J189/J187</f>
        <v/>
      </c>
      <c r="K190" s="312">
        <f>+K189/K187</f>
        <v/>
      </c>
      <c r="L190" s="312">
        <f>+L189/L187</f>
        <v/>
      </c>
      <c r="M190" s="312">
        <f>+M189/M187</f>
        <v/>
      </c>
      <c r="N190" s="312">
        <f>+N189/N187</f>
        <v/>
      </c>
      <c r="O190" s="312">
        <f>+O189/O187</f>
        <v/>
      </c>
      <c r="P190" s="312">
        <f>+P189/P187</f>
        <v/>
      </c>
      <c r="Q190" s="312">
        <f>+Q189/Q187</f>
        <v/>
      </c>
      <c r="R190" s="312">
        <f>+R189/R187</f>
        <v/>
      </c>
      <c r="S190" s="312">
        <f>+S189/S187</f>
        <v/>
      </c>
      <c r="V190" s="312">
        <f>+V189/V187</f>
        <v/>
      </c>
      <c r="W190" s="312">
        <f>+W189/W187</f>
        <v/>
      </c>
      <c r="X190" s="312">
        <f>+X189/X187</f>
        <v/>
      </c>
      <c r="Y190" s="312">
        <f>+Y189/Y187</f>
        <v/>
      </c>
      <c r="Z190" s="312">
        <f>+Z189/Z187</f>
        <v/>
      </c>
      <c r="AA190" s="312">
        <f>+AA189/AA187</f>
        <v/>
      </c>
      <c r="AB190" s="312">
        <f>+AB189/AB187</f>
        <v/>
      </c>
      <c r="AC190" s="312">
        <f>+AC189/AC187</f>
        <v/>
      </c>
      <c r="AD190" s="312">
        <f>+AD189/AD187</f>
        <v/>
      </c>
      <c r="AE190" s="312" t="n"/>
      <c r="AF190" s="312" t="n"/>
    </row>
    <row r="191">
      <c r="B191" s="67" t="n"/>
      <c r="D191" s="312" t="n"/>
      <c r="E191" s="312" t="n"/>
      <c r="F191" s="312" t="n"/>
      <c r="G191" s="312" t="n"/>
      <c r="H191" s="312" t="n"/>
      <c r="I191" s="312" t="n"/>
      <c r="J191" s="312" t="n"/>
      <c r="K191" s="312" t="n"/>
      <c r="L191" s="312" t="n"/>
      <c r="M191" s="312" t="n"/>
      <c r="N191" s="312" t="n"/>
      <c r="O191" s="312" t="n"/>
      <c r="P191" s="312" t="n"/>
      <c r="Q191" s="312" t="n"/>
      <c r="R191" s="312" t="n"/>
      <c r="S191" s="312" t="n"/>
      <c r="V191" s="312" t="n"/>
      <c r="W191" s="312" t="n"/>
      <c r="X191" s="312" t="n"/>
      <c r="Y191" s="312" t="n"/>
      <c r="Z191" s="312" t="n"/>
      <c r="AA191" s="312" t="n"/>
      <c r="AB191" s="312" t="n"/>
      <c r="AC191" s="312" t="n"/>
      <c r="AD191" s="312" t="n"/>
      <c r="AE191" s="312" t="n"/>
      <c r="AF191" s="312" t="n"/>
    </row>
    <row r="192">
      <c r="B192" s="89" t="inlineStr">
        <is>
          <t>Y/Y % Change</t>
        </is>
      </c>
      <c r="D192" s="312" t="n"/>
      <c r="E192" s="312" t="n"/>
      <c r="F192" s="312" t="n"/>
      <c r="G192" s="312" t="n"/>
      <c r="H192" s="312" t="n"/>
      <c r="I192" s="312" t="n"/>
      <c r="J192" s="312" t="n"/>
      <c r="K192" s="312" t="n"/>
      <c r="L192" s="312" t="n"/>
      <c r="M192" s="312" t="n"/>
      <c r="N192" s="312" t="n"/>
      <c r="O192" s="312" t="n"/>
      <c r="P192" s="312" t="n"/>
      <c r="Q192" s="312" t="n"/>
      <c r="R192" s="312" t="n"/>
      <c r="S192" s="312" t="n"/>
      <c r="V192" s="312" t="n"/>
      <c r="W192" s="312" t="n"/>
      <c r="X192" s="312" t="n"/>
      <c r="Y192" s="312" t="n"/>
      <c r="Z192" s="312" t="n"/>
      <c r="AA192" s="312" t="n"/>
      <c r="AB192" s="312" t="n"/>
      <c r="AC192" s="312" t="n"/>
      <c r="AD192" s="312" t="n"/>
      <c r="AE192" s="312" t="n"/>
      <c r="AF192" s="312" t="n"/>
    </row>
    <row r="193">
      <c r="B193" s="101" t="inlineStr">
        <is>
          <t>Purchase of PP&amp;E</t>
        </is>
      </c>
      <c r="D193" s="312" t="n"/>
      <c r="E193" s="312" t="n"/>
      <c r="F193" s="312" t="n"/>
      <c r="G193" s="312" t="n"/>
      <c r="H193" s="312">
        <f>+H187/D187-1</f>
        <v/>
      </c>
      <c r="I193" s="312">
        <f>+I187/E187-1</f>
        <v/>
      </c>
      <c r="J193" s="312">
        <f>+J187/F187-1</f>
        <v/>
      </c>
      <c r="K193" s="312">
        <f>+K187/G187-1</f>
        <v/>
      </c>
      <c r="L193" s="312">
        <f>+L187/H187-1</f>
        <v/>
      </c>
      <c r="M193" s="312">
        <f>+M187/I187-1</f>
        <v/>
      </c>
      <c r="N193" s="312">
        <f>+N187/J187-1</f>
        <v/>
      </c>
      <c r="O193" s="312">
        <f>+O187/K187-1</f>
        <v/>
      </c>
      <c r="P193" s="312">
        <f>+P187/L187-1</f>
        <v/>
      </c>
      <c r="Q193" s="312">
        <f>+Q187/M187-1</f>
        <v/>
      </c>
      <c r="R193" s="312">
        <f>+R187/N187-1</f>
        <v/>
      </c>
      <c r="S193" s="312">
        <f>+S187/O187-1</f>
        <v/>
      </c>
      <c r="V193" s="312" t="n"/>
      <c r="W193" s="312">
        <f>+W187/V187-1</f>
        <v/>
      </c>
      <c r="X193" s="312">
        <f>+X187/W187-1</f>
        <v/>
      </c>
      <c r="Y193" s="312">
        <f>+Y187/X187-1</f>
        <v/>
      </c>
      <c r="Z193" s="312">
        <f>+Z187/Y187-1</f>
        <v/>
      </c>
      <c r="AA193" s="312">
        <f>+AA187/Z187-1</f>
        <v/>
      </c>
      <c r="AB193" s="312">
        <f>+AB187/AA187-1</f>
        <v/>
      </c>
      <c r="AC193" s="312">
        <f>+AC187/AB187-1</f>
        <v/>
      </c>
      <c r="AD193" s="312">
        <f>+AD187/AC187-1</f>
        <v/>
      </c>
      <c r="AE193" s="312" t="n"/>
      <c r="AF193" s="312" t="n"/>
    </row>
    <row r="194">
      <c r="B194" s="101" t="inlineStr">
        <is>
          <t>Change in Depreciable Assets</t>
        </is>
      </c>
      <c r="D194" s="312" t="n"/>
      <c r="E194" s="312" t="n"/>
      <c r="F194" s="312" t="n"/>
      <c r="G194" s="312" t="n"/>
      <c r="H194" s="312">
        <f>+H189/D189-1</f>
        <v/>
      </c>
      <c r="I194" s="312">
        <f>+I189/E189-1</f>
        <v/>
      </c>
      <c r="J194" s="312">
        <f>+J189/F189-1</f>
        <v/>
      </c>
      <c r="K194" s="312">
        <f>+K189/G189-1</f>
        <v/>
      </c>
      <c r="L194" s="312">
        <f>+L189/H189-1</f>
        <v/>
      </c>
      <c r="M194" s="312">
        <f>+M189/I189-1</f>
        <v/>
      </c>
      <c r="N194" s="312">
        <f>+N189/J189-1</f>
        <v/>
      </c>
      <c r="O194" s="312">
        <f>+O189/K189-1</f>
        <v/>
      </c>
      <c r="P194" s="312">
        <f>+P189/L189-1</f>
        <v/>
      </c>
      <c r="Q194" s="312">
        <f>+Q189/M189-1</f>
        <v/>
      </c>
      <c r="R194" s="312">
        <f>+R189/N189-1</f>
        <v/>
      </c>
      <c r="S194" s="312">
        <f>+S189/O189-1</f>
        <v/>
      </c>
      <c r="V194" s="312" t="n"/>
      <c r="W194" s="312">
        <f>+W189/V189-1</f>
        <v/>
      </c>
      <c r="X194" s="312">
        <f>+X189/W189-1</f>
        <v/>
      </c>
      <c r="Y194" s="312">
        <f>+Y189/X189-1</f>
        <v/>
      </c>
      <c r="Z194" s="312">
        <f>+Z189/Y189-1</f>
        <v/>
      </c>
      <c r="AA194" s="312">
        <f>+AA189/Z189-1</f>
        <v/>
      </c>
      <c r="AB194" s="312">
        <f>+AB189/AA189-1</f>
        <v/>
      </c>
      <c r="AC194" s="312">
        <f>+AC189/AB189-1</f>
        <v/>
      </c>
      <c r="AD194" s="312">
        <f>+AD189/AC189-1</f>
        <v/>
      </c>
      <c r="AE194" s="312" t="n"/>
      <c r="AF194" s="312" t="n"/>
    </row>
    <row r="195">
      <c r="B195" s="60" t="n"/>
    </row>
    <row r="196">
      <c r="B196" t="inlineStr">
        <is>
          <t>Servers and Network Assets Depreciation</t>
        </is>
      </c>
      <c r="D196" s="84">
        <f>+D132</f>
        <v/>
      </c>
      <c r="E196" s="84">
        <f>+E132</f>
        <v/>
      </c>
      <c r="F196" s="84">
        <f>+F132</f>
        <v/>
      </c>
      <c r="G196" s="84">
        <f>+G132</f>
        <v/>
      </c>
      <c r="H196" s="84">
        <f>+H132</f>
        <v/>
      </c>
      <c r="I196" s="84">
        <f>+I132</f>
        <v/>
      </c>
      <c r="J196" s="84">
        <f>+J132</f>
        <v/>
      </c>
      <c r="K196" s="84">
        <f>+K132</f>
        <v/>
      </c>
      <c r="L196" s="84">
        <f>+L132</f>
        <v/>
      </c>
      <c r="M196" s="84">
        <f>+M132</f>
        <v/>
      </c>
      <c r="N196" s="84">
        <f>+N132</f>
        <v/>
      </c>
      <c r="O196" s="84">
        <f>+O132</f>
        <v/>
      </c>
      <c r="P196" s="84">
        <f>+P132</f>
        <v/>
      </c>
      <c r="Q196" s="268">
        <f>+($AB196-$P196)/3</f>
        <v/>
      </c>
      <c r="R196" s="268">
        <f>+($AB196-$P196)/3</f>
        <v/>
      </c>
      <c r="S196" s="268">
        <f>+($AB196-$P196)/3</f>
        <v/>
      </c>
      <c r="T196" s="260" t="n"/>
      <c r="U196" s="260" t="n"/>
      <c r="V196" s="84">
        <f>+V132</f>
        <v/>
      </c>
      <c r="W196" s="84">
        <f>+W132</f>
        <v/>
      </c>
      <c r="X196" s="84">
        <f>+X132</f>
        <v/>
      </c>
      <c r="Y196" s="84">
        <f>+Y132</f>
        <v/>
      </c>
      <c r="Z196" s="84">
        <f>+Z132</f>
        <v/>
      </c>
      <c r="AA196" s="84">
        <f>+AA132</f>
        <v/>
      </c>
      <c r="AB196" s="268" t="n">
        <v>11900</v>
      </c>
      <c r="AC196" s="268" t="n">
        <v>17800</v>
      </c>
      <c r="AD196" s="268" t="n">
        <v>25400</v>
      </c>
      <c r="AE196" s="268" t="n"/>
      <c r="AF196" s="268" t="n"/>
    </row>
    <row r="197" ht="13.5" customHeight="1">
      <c r="B197" t="inlineStr">
        <is>
          <t>Other Depreciation</t>
        </is>
      </c>
      <c r="D197" s="86">
        <f>+D133</f>
        <v/>
      </c>
      <c r="E197" s="86">
        <f>+E133</f>
        <v/>
      </c>
      <c r="F197" s="86">
        <f>+F133</f>
        <v/>
      </c>
      <c r="G197" s="86">
        <f>+G133</f>
        <v/>
      </c>
      <c r="H197" s="86">
        <f>+H133</f>
        <v/>
      </c>
      <c r="I197" s="86">
        <f>+I133</f>
        <v/>
      </c>
      <c r="J197" s="86">
        <f>+J133</f>
        <v/>
      </c>
      <c r="K197" s="86">
        <f>+K133</f>
        <v/>
      </c>
      <c r="L197" s="86">
        <f>+L133</f>
        <v/>
      </c>
      <c r="M197" s="86">
        <f>+M133</f>
        <v/>
      </c>
      <c r="N197" s="86">
        <f>+N133</f>
        <v/>
      </c>
      <c r="O197" s="86">
        <f>+O133</f>
        <v/>
      </c>
      <c r="P197" s="86">
        <f>+P133</f>
        <v/>
      </c>
      <c r="Q197" s="86">
        <f>+Q198-Q196</f>
        <v/>
      </c>
      <c r="R197" s="86">
        <f>+R198-R196</f>
        <v/>
      </c>
      <c r="S197" s="86">
        <f>+S198-S196</f>
        <v/>
      </c>
      <c r="T197" s="260" t="n"/>
      <c r="U197" s="260" t="n"/>
      <c r="V197" s="86">
        <f>+V133</f>
        <v/>
      </c>
      <c r="W197" s="86">
        <f>+W133</f>
        <v/>
      </c>
      <c r="X197" s="86">
        <f>+X133</f>
        <v/>
      </c>
      <c r="Y197" s="86">
        <f>+Y133</f>
        <v/>
      </c>
      <c r="Z197" s="86">
        <f>+Z133</f>
        <v/>
      </c>
      <c r="AA197" s="86">
        <f>+AA133</f>
        <v/>
      </c>
      <c r="AB197" s="65">
        <f>+AB198-AB196</f>
        <v/>
      </c>
      <c r="AC197" s="65">
        <f>+AC198-AC196</f>
        <v/>
      </c>
      <c r="AD197" s="65">
        <f>+AD198-AD196</f>
        <v/>
      </c>
      <c r="AE197" s="65" t="n"/>
      <c r="AF197" s="65" t="n"/>
    </row>
    <row r="198">
      <c r="B198" s="110" t="inlineStr">
        <is>
          <t>Total Depreciation of PP&amp;E</t>
        </is>
      </c>
      <c r="D198" s="212">
        <f>+D134</f>
        <v/>
      </c>
      <c r="E198" s="212">
        <f>+E134</f>
        <v/>
      </c>
      <c r="F198" s="212">
        <f>+F134</f>
        <v/>
      </c>
      <c r="G198" s="212">
        <f>+G134</f>
        <v/>
      </c>
      <c r="H198" s="212">
        <f>+H134</f>
        <v/>
      </c>
      <c r="I198" s="212">
        <f>+I134</f>
        <v/>
      </c>
      <c r="J198" s="212">
        <f>+J134</f>
        <v/>
      </c>
      <c r="K198" s="212">
        <f>+K134</f>
        <v/>
      </c>
      <c r="L198" s="212">
        <f>+L134</f>
        <v/>
      </c>
      <c r="M198" s="212">
        <f>+M134</f>
        <v/>
      </c>
      <c r="N198" s="212">
        <f>+N134</f>
        <v/>
      </c>
      <c r="O198" s="212">
        <f>+O134</f>
        <v/>
      </c>
      <c r="P198" s="212">
        <f>+P134</f>
        <v/>
      </c>
      <c r="Q198" s="212">
        <f>+P198-P199+Q199</f>
        <v/>
      </c>
      <c r="R198" s="212">
        <f>+Q198-Q199+R199</f>
        <v/>
      </c>
      <c r="S198" s="212">
        <f>+R198-R199+S199</f>
        <v/>
      </c>
      <c r="T198" s="260" t="n"/>
      <c r="U198" s="260" t="n"/>
      <c r="V198" s="212">
        <f>+V134</f>
        <v/>
      </c>
      <c r="W198" s="212">
        <f>+W134</f>
        <v/>
      </c>
      <c r="X198" s="212">
        <f>+X134</f>
        <v/>
      </c>
      <c r="Y198" s="212">
        <f>+Y134</f>
        <v/>
      </c>
      <c r="Z198" s="212">
        <f>+Z134</f>
        <v/>
      </c>
      <c r="AA198" s="212">
        <f>+AA134</f>
        <v/>
      </c>
      <c r="AB198" s="111">
        <f>+SUM(P198:S198)</f>
        <v/>
      </c>
      <c r="AC198" s="265">
        <f>+AB198-AB199+AC199</f>
        <v/>
      </c>
      <c r="AD198" s="265">
        <f>+AC198-AC199+AD199</f>
        <v/>
      </c>
      <c r="AE198" s="265" t="n"/>
      <c r="AF198" s="265" t="n"/>
    </row>
    <row r="199">
      <c r="B199" s="60" t="inlineStr">
        <is>
          <t>Memo: Total D&amp;A</t>
        </is>
      </c>
      <c r="D199" s="203">
        <f>+D135</f>
        <v/>
      </c>
      <c r="E199" s="203">
        <f>+E135</f>
        <v/>
      </c>
      <c r="F199" s="203">
        <f>+F135</f>
        <v/>
      </c>
      <c r="G199" s="203">
        <f>+G135</f>
        <v/>
      </c>
      <c r="H199" s="203">
        <f>+H135</f>
        <v/>
      </c>
      <c r="I199" s="203">
        <f>+I135</f>
        <v/>
      </c>
      <c r="J199" s="203">
        <f>+J135</f>
        <v/>
      </c>
      <c r="K199" s="203">
        <f>+K135</f>
        <v/>
      </c>
      <c r="L199" s="203">
        <f>+L135</f>
        <v/>
      </c>
      <c r="M199" s="203">
        <f>+M135</f>
        <v/>
      </c>
      <c r="N199" s="203">
        <f>+N135</f>
        <v/>
      </c>
      <c r="O199" s="203">
        <f>+O135</f>
        <v/>
      </c>
      <c r="P199" s="203">
        <f>+P135</f>
        <v/>
      </c>
      <c r="Q199" s="266">
        <f>+($AB199-$P199)/3</f>
        <v/>
      </c>
      <c r="R199" s="266">
        <f>+($AB199-$P199)/3</f>
        <v/>
      </c>
      <c r="S199" s="266">
        <f>+($AB199-$P199)/3</f>
        <v/>
      </c>
      <c r="T199" s="261" t="n"/>
      <c r="U199" s="261" t="n"/>
      <c r="V199" s="203">
        <f>+V135</f>
        <v/>
      </c>
      <c r="W199" s="203">
        <f>+W135</f>
        <v/>
      </c>
      <c r="X199" s="203">
        <f>+X135</f>
        <v/>
      </c>
      <c r="Y199" s="203">
        <f>+Y135</f>
        <v/>
      </c>
      <c r="Z199" s="203">
        <f>+Z135</f>
        <v/>
      </c>
      <c r="AA199" s="203">
        <f>+AA135</f>
        <v/>
      </c>
      <c r="AB199" s="115">
        <f>4300+11900</f>
        <v/>
      </c>
      <c r="AC199" s="267">
        <f>17800+4900</f>
        <v/>
      </c>
      <c r="AD199" s="267">
        <f>25400+5400</f>
        <v/>
      </c>
      <c r="AE199" s="267" t="n"/>
      <c r="AF199" s="267" t="n"/>
    </row>
    <row r="201">
      <c r="B201" s="62" t="inlineStr">
        <is>
          <t>Implied Useful Life (Gross PP&amp;E / Depreciation)</t>
        </is>
      </c>
    </row>
    <row r="202">
      <c r="B202" s="60" t="inlineStr">
        <is>
          <t>Servers and Network Assets</t>
        </is>
      </c>
      <c r="D202" s="351">
        <f>+IFERROR(D159/(D196*4),"n/a")</f>
        <v/>
      </c>
      <c r="E202" s="351">
        <f>+IFERROR(E159/(E196*4),"n/a")</f>
        <v/>
      </c>
      <c r="F202" s="351">
        <f>+IFERROR(F159/(F196*4),"n/a")</f>
        <v/>
      </c>
      <c r="G202" s="351">
        <f>+IFERROR(G159/(G196*4),"n/a")</f>
        <v/>
      </c>
      <c r="H202" s="351">
        <f>+IFERROR(H159/(H196*4),"n/a")</f>
        <v/>
      </c>
      <c r="I202" s="351">
        <f>+IFERROR(I159/(I196*4),"n/a")</f>
        <v/>
      </c>
      <c r="J202" s="351">
        <f>+IFERROR(J159/(J196*4),"n/a")</f>
        <v/>
      </c>
      <c r="K202" s="351">
        <f>+IFERROR(K159/(K196*4),"n/a")</f>
        <v/>
      </c>
      <c r="L202" s="351">
        <f>+IFERROR(L159/(L196*4),"n/a")</f>
        <v/>
      </c>
      <c r="M202" s="351">
        <f>+IFERROR(M159/(M196*4),"n/a")</f>
        <v/>
      </c>
      <c r="N202" s="351">
        <f>+IFERROR(N159/(N196*4),"n/a")</f>
        <v/>
      </c>
      <c r="O202" s="351">
        <f>+IFERROR(O159/(O196*4),"n/a")</f>
        <v/>
      </c>
      <c r="P202" s="351">
        <f>+IFERROR(P159/(P196*4),"n/a")</f>
        <v/>
      </c>
      <c r="Q202" s="351">
        <f>+IFERROR(Q159/(Q196*4),"n/a")</f>
        <v/>
      </c>
      <c r="R202" s="351">
        <f>+IFERROR(R159/(R196*4),"n/a")</f>
        <v/>
      </c>
      <c r="S202" s="351">
        <f>+IFERROR(S159/(S196*4),"n/a")</f>
        <v/>
      </c>
      <c r="V202" s="351">
        <f>+IFERROR(V159/(V196),"n/a")</f>
        <v/>
      </c>
      <c r="W202" s="351">
        <f>+IFERROR(W159/(W196),"n/a")</f>
        <v/>
      </c>
      <c r="X202" s="351">
        <f>+IFERROR(X159/(X196),"n/a")</f>
        <v/>
      </c>
      <c r="Y202" s="351">
        <f>+IFERROR(Y159/(Y196),"n/a")</f>
        <v/>
      </c>
      <c r="Z202" s="351">
        <f>+IFERROR(Z159/(Z196),"n/a")</f>
        <v/>
      </c>
      <c r="AA202" s="351">
        <f>+IFERROR(AA159/(AA196),"n/a")</f>
        <v/>
      </c>
      <c r="AB202" s="351">
        <f>+IFERROR(AB159/(AB196),"n/a")</f>
        <v/>
      </c>
      <c r="AC202" s="351">
        <f>+IFERROR(AC159/(AC196),"n/a")</f>
        <v/>
      </c>
      <c r="AD202" s="351">
        <f>+IFERROR(AD159/(AD196),"n/a")</f>
        <v/>
      </c>
      <c r="AE202" s="351" t="n"/>
      <c r="AF202" s="351" t="n"/>
    </row>
    <row r="203" ht="13.5" customHeight="1">
      <c r="B203" s="60" t="inlineStr">
        <is>
          <t>Other Assets</t>
        </is>
      </c>
      <c r="D203" s="352">
        <f>+IFERROR(D160/(D197*4),"n/a")</f>
        <v/>
      </c>
      <c r="E203" s="352">
        <f>+IFERROR(E160/(E197*4),"n/a")</f>
        <v/>
      </c>
      <c r="F203" s="352">
        <f>+IFERROR(F160/(F197*4),"n/a")</f>
        <v/>
      </c>
      <c r="G203" s="352">
        <f>+IFERROR(G160/(G197*4),"n/a")</f>
        <v/>
      </c>
      <c r="H203" s="352">
        <f>+IFERROR(H160/(H197*4),"n/a")</f>
        <v/>
      </c>
      <c r="I203" s="352">
        <f>+IFERROR(I160/(I197*4),"n/a")</f>
        <v/>
      </c>
      <c r="J203" s="352">
        <f>+IFERROR(J160/(J197*4),"n/a")</f>
        <v/>
      </c>
      <c r="K203" s="352">
        <f>+IFERROR(K160/(K197*4),"n/a")</f>
        <v/>
      </c>
      <c r="L203" s="352">
        <f>+IFERROR(L160/(L197*4),"n/a")</f>
        <v/>
      </c>
      <c r="M203" s="352">
        <f>+IFERROR(M160/(M197*4),"n/a")</f>
        <v/>
      </c>
      <c r="N203" s="352">
        <f>+IFERROR(N160/(N197*4),"n/a")</f>
        <v/>
      </c>
      <c r="O203" s="352">
        <f>+IFERROR(O160/(O197*4),"n/a")</f>
        <v/>
      </c>
      <c r="P203" s="352">
        <f>+IFERROR(P160/(P197*4),"n/a")</f>
        <v/>
      </c>
      <c r="Q203" s="352">
        <f>+IFERROR(Q160/(Q197*4),"n/a")</f>
        <v/>
      </c>
      <c r="R203" s="352">
        <f>+IFERROR(R160/(R197*4),"n/a")</f>
        <v/>
      </c>
      <c r="S203" s="352">
        <f>+IFERROR(S160/(S197*4),"n/a")</f>
        <v/>
      </c>
      <c r="V203" s="352">
        <f>+IFERROR(V160/(V197),"n/a")</f>
        <v/>
      </c>
      <c r="W203" s="352">
        <f>+IFERROR(W160/(W197),"n/a")</f>
        <v/>
      </c>
      <c r="X203" s="352">
        <f>+IFERROR(X160/(X197),"n/a")</f>
        <v/>
      </c>
      <c r="Y203" s="352">
        <f>+IFERROR(Y160/(Y197),"n/a")</f>
        <v/>
      </c>
      <c r="Z203" s="352">
        <f>+IFERROR(Z160/(Z197),"n/a")</f>
        <v/>
      </c>
      <c r="AA203" s="352">
        <f>+IFERROR(AA160/(AA197),"n/a")</f>
        <v/>
      </c>
      <c r="AB203" s="352">
        <f>+IFERROR(AB160/(AB197),"n/a")</f>
        <v/>
      </c>
      <c r="AC203" s="352">
        <f>+IFERROR(AC160/(AC197),"n/a")</f>
        <v/>
      </c>
      <c r="AD203" s="352">
        <f>+IFERROR(AD160/(AD197),"n/a")</f>
        <v/>
      </c>
      <c r="AE203" s="352" t="n"/>
      <c r="AF203" s="352" t="n"/>
    </row>
    <row r="204">
      <c r="B204" s="101" t="inlineStr">
        <is>
          <t>Total Assets</t>
        </is>
      </c>
      <c r="D204" s="351">
        <f>+IFERROR(D161/(D198*4),"n/a")</f>
        <v/>
      </c>
      <c r="E204" s="351">
        <f>+IFERROR(E161/(E198*4),"n/a")</f>
        <v/>
      </c>
      <c r="F204" s="351">
        <f>+IFERROR(F161/(F198*4),"n/a")</f>
        <v/>
      </c>
      <c r="G204" s="351">
        <f>+IFERROR(G161/(G198*4),"n/a")</f>
        <v/>
      </c>
      <c r="H204" s="351">
        <f>+IFERROR(H161/(H198*4),"n/a")</f>
        <v/>
      </c>
      <c r="I204" s="351">
        <f>+IFERROR(I161/(I198*4),"n/a")</f>
        <v/>
      </c>
      <c r="J204" s="351">
        <f>+IFERROR(J161/(J198*4),"n/a")</f>
        <v/>
      </c>
      <c r="K204" s="351">
        <f>+IFERROR(K161/(K198*4),"n/a")</f>
        <v/>
      </c>
      <c r="L204" s="351">
        <f>+IFERROR(L161/(L198*4),"n/a")</f>
        <v/>
      </c>
      <c r="M204" s="351">
        <f>+IFERROR(M161/(M198*4),"n/a")</f>
        <v/>
      </c>
      <c r="N204" s="351">
        <f>+IFERROR(N161/(N198*4),"n/a")</f>
        <v/>
      </c>
      <c r="O204" s="351">
        <f>+IFERROR(O161/(O198*4),"n/a")</f>
        <v/>
      </c>
      <c r="P204" s="351">
        <f>+IFERROR(P161/(P198*4),"n/a")</f>
        <v/>
      </c>
      <c r="Q204" s="351">
        <f>+IFERROR(Q161/(Q198*4),"n/a")</f>
        <v/>
      </c>
      <c r="R204" s="351">
        <f>+IFERROR(R161/(R198*4),"n/a")</f>
        <v/>
      </c>
      <c r="S204" s="351">
        <f>+IFERROR(S161/(S198*4),"n/a")</f>
        <v/>
      </c>
      <c r="V204" s="351">
        <f>+IFERROR(V161/(V198),"n/a")</f>
        <v/>
      </c>
      <c r="W204" s="351">
        <f>+IFERROR(W161/(W198),"n/a")</f>
        <v/>
      </c>
      <c r="X204" s="351">
        <f>+IFERROR(X161/(X198),"n/a")</f>
        <v/>
      </c>
      <c r="Y204" s="351">
        <f>+IFERROR(Y161/(Y198),"n/a")</f>
        <v/>
      </c>
      <c r="Z204" s="351">
        <f>+IFERROR(Z161/(Z198),"n/a")</f>
        <v/>
      </c>
      <c r="AA204" s="351">
        <f>+IFERROR(AA161/(AA198),"n/a")</f>
        <v/>
      </c>
      <c r="AB204" s="351">
        <f>+IFERROR(AB161/(AB198),"n/a")</f>
        <v/>
      </c>
      <c r="AC204" s="351">
        <f>+IFERROR(AC161/(AC198),"n/a")</f>
        <v/>
      </c>
      <c r="AD204" s="351">
        <f>+IFERROR(AD161/(AD198),"n/a")</f>
        <v/>
      </c>
      <c r="AE204" s="351" t="n"/>
      <c r="AF204" s="351" t="n"/>
    </row>
    <row r="205">
      <c r="B205" s="101" t="n"/>
      <c r="D205" s="351" t="n"/>
      <c r="E205" s="351" t="n"/>
      <c r="F205" s="351" t="n"/>
      <c r="G205" s="351" t="n"/>
      <c r="H205" s="351" t="n"/>
      <c r="I205" s="351" t="n"/>
      <c r="J205" s="351" t="n"/>
      <c r="K205" s="351" t="n"/>
      <c r="L205" s="351" t="n"/>
      <c r="M205" s="351" t="n"/>
      <c r="N205" s="351" t="n"/>
      <c r="O205" s="351" t="n"/>
      <c r="P205" s="351" t="n"/>
      <c r="Q205" s="351" t="n"/>
      <c r="R205" s="351" t="n"/>
      <c r="S205" s="351" t="n"/>
      <c r="V205" s="351" t="n"/>
      <c r="W205" s="351" t="n"/>
      <c r="X205" s="351" t="n"/>
      <c r="Y205" s="351" t="n"/>
      <c r="Z205" s="351" t="n"/>
      <c r="AA205" s="351" t="n"/>
      <c r="AB205" s="351" t="n"/>
      <c r="AC205" s="351" t="n"/>
      <c r="AD205" s="351" t="n"/>
      <c r="AE205" s="351" t="n"/>
      <c r="AF205" s="351" t="n"/>
    </row>
    <row r="206">
      <c r="B206" s="62" t="inlineStr">
        <is>
          <t>Implied Useful Life (Depreciable Assets / Depreciation)</t>
        </is>
      </c>
      <c r="D206" s="351" t="n"/>
      <c r="E206" s="351" t="n"/>
      <c r="F206" s="351" t="n"/>
      <c r="G206" s="351" t="n"/>
      <c r="H206" s="351" t="n"/>
      <c r="I206" s="351" t="n"/>
      <c r="J206" s="351" t="n"/>
      <c r="K206" s="351" t="n"/>
      <c r="L206" s="351" t="n"/>
      <c r="M206" s="351" t="n"/>
      <c r="N206" s="351" t="n"/>
      <c r="O206" s="351" t="n"/>
      <c r="P206" s="351" t="n"/>
      <c r="Q206" s="351" t="n"/>
      <c r="R206" s="351" t="n"/>
      <c r="S206" s="351" t="n"/>
      <c r="V206" s="351" t="n"/>
      <c r="W206" s="351" t="n"/>
      <c r="X206" s="351" t="n"/>
      <c r="Y206" s="351" t="n"/>
      <c r="Z206" s="351" t="n"/>
      <c r="AA206" s="351" t="n"/>
      <c r="AB206" s="351" t="n"/>
      <c r="AC206" s="351" t="n"/>
      <c r="AD206" s="351" t="n"/>
      <c r="AE206" s="351" t="n"/>
      <c r="AF206" s="351" t="n"/>
    </row>
    <row r="207">
      <c r="B207" s="60" t="inlineStr">
        <is>
          <t>Total Assets</t>
        </is>
      </c>
      <c r="D207" s="351">
        <f>+D170/(D198*4)</f>
        <v/>
      </c>
      <c r="E207" s="351">
        <f>+E170/(E198*4)</f>
        <v/>
      </c>
      <c r="F207" s="351">
        <f>+F170/(F198*4)</f>
        <v/>
      </c>
      <c r="G207" s="351">
        <f>+G170/(G198*4)</f>
        <v/>
      </c>
      <c r="H207" s="351">
        <f>+H170/(H198*4)</f>
        <v/>
      </c>
      <c r="I207" s="351">
        <f>+I170/(I198*4)</f>
        <v/>
      </c>
      <c r="J207" s="351">
        <f>+J170/(J198*4)</f>
        <v/>
      </c>
      <c r="K207" s="351">
        <f>+K170/(K198*4)</f>
        <v/>
      </c>
      <c r="L207" s="351">
        <f>+L170/(L198*4)</f>
        <v/>
      </c>
      <c r="M207" s="351">
        <f>+M170/(M198*4)</f>
        <v/>
      </c>
      <c r="N207" s="351">
        <f>+N170/(N198*4)</f>
        <v/>
      </c>
      <c r="O207" s="351">
        <f>+O170/(O198*4)</f>
        <v/>
      </c>
      <c r="P207" s="351">
        <f>+P170/(P198*4)</f>
        <v/>
      </c>
      <c r="Q207" s="351">
        <f>+Q170/(Q198*4)</f>
        <v/>
      </c>
      <c r="R207" s="351">
        <f>+R170/(R198*4)</f>
        <v/>
      </c>
      <c r="S207" s="351">
        <f>+S170/(S198*4)</f>
        <v/>
      </c>
      <c r="U207" s="351" t="n"/>
      <c r="V207" s="351">
        <f>+V170/(V198)</f>
        <v/>
      </c>
      <c r="W207" s="351">
        <f>+W170/(W198)</f>
        <v/>
      </c>
      <c r="X207" s="351">
        <f>+X170/(X198)</f>
        <v/>
      </c>
      <c r="Y207" s="351">
        <f>+Y170/(Y198)</f>
        <v/>
      </c>
      <c r="Z207" s="351">
        <f>+Z170/(Z198)</f>
        <v/>
      </c>
      <c r="AA207" s="351">
        <f>+AA170/(AA198)</f>
        <v/>
      </c>
      <c r="AB207" s="351">
        <f>+AB170/(AB198)</f>
        <v/>
      </c>
      <c r="AC207" s="351">
        <f>+AC170/(AC198)</f>
        <v/>
      </c>
      <c r="AD207" s="351">
        <f>+AD170/(AD198)</f>
        <v/>
      </c>
      <c r="AE207" s="351" t="n"/>
      <c r="AF207" s="351" t="n"/>
    </row>
    <row r="209">
      <c r="B209" s="54" t="inlineStr">
        <is>
          <t>Net PP&amp;E</t>
        </is>
      </c>
    </row>
    <row r="210">
      <c r="B210" t="inlineStr">
        <is>
          <t>Gross PP&amp;E</t>
        </is>
      </c>
      <c r="D210" s="64">
        <f>+D161</f>
        <v/>
      </c>
      <c r="E210" s="64">
        <f>+E161</f>
        <v/>
      </c>
      <c r="F210" s="64">
        <f>+F161</f>
        <v/>
      </c>
      <c r="G210" s="64">
        <f>+G161</f>
        <v/>
      </c>
      <c r="H210" s="64">
        <f>+H161</f>
        <v/>
      </c>
      <c r="I210" s="64">
        <f>+I161</f>
        <v/>
      </c>
      <c r="J210" s="64">
        <f>+J161</f>
        <v/>
      </c>
      <c r="K210" s="64">
        <f>+K161</f>
        <v/>
      </c>
      <c r="L210" s="64">
        <f>+L161</f>
        <v/>
      </c>
      <c r="M210" s="64">
        <f>+M161</f>
        <v/>
      </c>
      <c r="N210" s="64">
        <f>+N161</f>
        <v/>
      </c>
      <c r="O210" s="64">
        <f>+O161</f>
        <v/>
      </c>
      <c r="P210" s="64">
        <f>+P161</f>
        <v/>
      </c>
      <c r="Q210" s="64">
        <f>+Q161</f>
        <v/>
      </c>
      <c r="R210" s="64">
        <f>+R161</f>
        <v/>
      </c>
      <c r="S210" s="64">
        <f>+S161</f>
        <v/>
      </c>
      <c r="V210" s="64">
        <f>+V161</f>
        <v/>
      </c>
      <c r="W210" s="64">
        <f>+W161</f>
        <v/>
      </c>
      <c r="X210" s="64">
        <f>+X161</f>
        <v/>
      </c>
      <c r="Y210" s="64">
        <f>+Y161</f>
        <v/>
      </c>
      <c r="Z210" s="64">
        <f>+Z161</f>
        <v/>
      </c>
      <c r="AA210" s="64">
        <f>+AA161</f>
        <v/>
      </c>
      <c r="AB210" s="64">
        <f>+AB161</f>
        <v/>
      </c>
      <c r="AC210" s="64">
        <f>+AC161</f>
        <v/>
      </c>
      <c r="AD210" s="64">
        <f>+AD161</f>
        <v/>
      </c>
      <c r="AE210" s="64" t="n"/>
      <c r="AF210" s="64" t="n"/>
    </row>
    <row r="211" ht="13.5" customHeight="1">
      <c r="B211" t="inlineStr">
        <is>
          <t>Accumulated Depreciation</t>
        </is>
      </c>
      <c r="D211" s="72">
        <f>+D58</f>
        <v/>
      </c>
      <c r="E211" s="72">
        <f>+E58</f>
        <v/>
      </c>
      <c r="F211" s="72">
        <f>+F58</f>
        <v/>
      </c>
      <c r="G211" s="72">
        <f>+G58</f>
        <v/>
      </c>
      <c r="H211" s="72">
        <f>+H58</f>
        <v/>
      </c>
      <c r="I211" s="72">
        <f>+I58</f>
        <v/>
      </c>
      <c r="J211" s="72">
        <f>+J58</f>
        <v/>
      </c>
      <c r="K211" s="72">
        <f>+K58</f>
        <v/>
      </c>
      <c r="L211" s="72">
        <f>+L58</f>
        <v/>
      </c>
      <c r="M211" s="72">
        <f>+M58</f>
        <v/>
      </c>
      <c r="N211" s="72">
        <f>+N58</f>
        <v/>
      </c>
      <c r="O211" s="72">
        <f>+O58</f>
        <v/>
      </c>
      <c r="P211" s="72">
        <f>+P58</f>
        <v/>
      </c>
      <c r="Q211" s="65">
        <f>-Q219</f>
        <v/>
      </c>
      <c r="R211" s="65">
        <f>-R219</f>
        <v/>
      </c>
      <c r="S211" s="65">
        <f>-S219</f>
        <v/>
      </c>
      <c r="U211" s="72">
        <f>+U58</f>
        <v/>
      </c>
      <c r="V211" s="72">
        <f>+V58</f>
        <v/>
      </c>
      <c r="W211" s="72">
        <f>+W58</f>
        <v/>
      </c>
      <c r="X211" s="72">
        <f>+X58</f>
        <v/>
      </c>
      <c r="Y211" s="72">
        <f>+Y58</f>
        <v/>
      </c>
      <c r="Z211" s="72">
        <f>+Z58</f>
        <v/>
      </c>
      <c r="AA211" s="72">
        <f>+AA58</f>
        <v/>
      </c>
      <c r="AB211" s="65">
        <f>+S211</f>
        <v/>
      </c>
      <c r="AC211" s="65">
        <f>-AC219</f>
        <v/>
      </c>
      <c r="AD211" s="65">
        <f>-AD219</f>
        <v/>
      </c>
      <c r="AE211" s="65" t="n"/>
      <c r="AF211" s="65" t="n"/>
    </row>
    <row r="212" customFormat="1" s="44">
      <c r="A212" s="254" t="n"/>
      <c r="B212" s="110" t="inlineStr">
        <is>
          <t>Net PP&amp;E</t>
        </is>
      </c>
      <c r="D212" s="111">
        <f>SUM(D210:D211)</f>
        <v/>
      </c>
      <c r="E212" s="111">
        <f>SUM(E210:E211)</f>
        <v/>
      </c>
      <c r="F212" s="111">
        <f>SUM(F210:F211)</f>
        <v/>
      </c>
      <c r="G212" s="111">
        <f>SUM(G210:G211)</f>
        <v/>
      </c>
      <c r="H212" s="111">
        <f>SUM(H210:H211)</f>
        <v/>
      </c>
      <c r="I212" s="111">
        <f>SUM(I210:I211)</f>
        <v/>
      </c>
      <c r="J212" s="111">
        <f>SUM(J210:J211)</f>
        <v/>
      </c>
      <c r="K212" s="111">
        <f>SUM(K210:K211)</f>
        <v/>
      </c>
      <c r="L212" s="111">
        <f>SUM(L210:L211)</f>
        <v/>
      </c>
      <c r="M212" s="111">
        <f>SUM(M210:M211)</f>
        <v/>
      </c>
      <c r="N212" s="111">
        <f>SUM(N210:N211)</f>
        <v/>
      </c>
      <c r="O212" s="111">
        <f>SUM(O210:O211)</f>
        <v/>
      </c>
      <c r="P212" s="111">
        <f>SUM(P210:P211)</f>
        <v/>
      </c>
      <c r="Q212" s="111">
        <f>SUM(Q210:Q211)</f>
        <v/>
      </c>
      <c r="R212" s="111">
        <f>SUM(R210:R211)</f>
        <v/>
      </c>
      <c r="S212" s="111">
        <f>SUM(S210:S211)</f>
        <v/>
      </c>
      <c r="V212" s="111">
        <f>SUM(V210:V211)</f>
        <v/>
      </c>
      <c r="W212" s="111">
        <f>SUM(W210:W211)</f>
        <v/>
      </c>
      <c r="X212" s="111">
        <f>SUM(X210:X211)</f>
        <v/>
      </c>
      <c r="Y212" s="111">
        <f>SUM(Y210:Y211)</f>
        <v/>
      </c>
      <c r="Z212" s="111">
        <f>SUM(Z210:Z211)</f>
        <v/>
      </c>
      <c r="AA212" s="111">
        <f>SUM(AA210:AA211)</f>
        <v/>
      </c>
      <c r="AB212" s="111">
        <f>SUM(AB210:AB211)</f>
        <v/>
      </c>
      <c r="AC212" s="111">
        <f>SUM(AC210:AC211)</f>
        <v/>
      </c>
      <c r="AD212" s="111">
        <f>SUM(AD210:AD211)</f>
        <v/>
      </c>
      <c r="AE212" s="111" t="n"/>
      <c r="AF212" s="111" t="n"/>
    </row>
    <row r="213">
      <c r="B213" s="60" t="inlineStr">
        <is>
          <t>Implied Useful Life (Net PP&amp;E / Depreciation)</t>
        </is>
      </c>
      <c r="D213" s="351">
        <f>+IFERROR(D212/(D198*4),"n/a")</f>
        <v/>
      </c>
      <c r="E213" s="351">
        <f>+IFERROR(E212/(E198*4),"n/a")</f>
        <v/>
      </c>
      <c r="F213" s="351">
        <f>+IFERROR(F212/(F198*4),"n/a")</f>
        <v/>
      </c>
      <c r="G213" s="351">
        <f>+IFERROR(G212/(G198*4),"n/a")</f>
        <v/>
      </c>
      <c r="H213" s="351">
        <f>+IFERROR(H212/(H198*4),"n/a")</f>
        <v/>
      </c>
      <c r="I213" s="351">
        <f>+IFERROR(I212/(I198*4),"n/a")</f>
        <v/>
      </c>
      <c r="J213" s="351">
        <f>+IFERROR(J212/(J198*4),"n/a")</f>
        <v/>
      </c>
      <c r="K213" s="351">
        <f>+IFERROR(K212/(K198*4),"n/a")</f>
        <v/>
      </c>
      <c r="L213" s="351">
        <f>+IFERROR(L212/(L198*4),"n/a")</f>
        <v/>
      </c>
      <c r="M213" s="351">
        <f>+IFERROR(M212/(M198*4),"n/a")</f>
        <v/>
      </c>
      <c r="N213" s="351">
        <f>+IFERROR(N212/(N198*4),"n/a")</f>
        <v/>
      </c>
      <c r="O213" s="351">
        <f>+IFERROR(O212/(O198*4),"n/a")</f>
        <v/>
      </c>
      <c r="P213" s="351">
        <f>+IFERROR(P212/(P198*4),"n/a")</f>
        <v/>
      </c>
      <c r="Q213" s="351">
        <f>+IFERROR(Q212/(Q198*4),"n/a")</f>
        <v/>
      </c>
      <c r="R213" s="351">
        <f>+IFERROR(R212/(R198*4),"n/a")</f>
        <v/>
      </c>
      <c r="S213" s="351">
        <f>+IFERROR(S212/(S198*4),"n/a")</f>
        <v/>
      </c>
      <c r="V213" s="351">
        <f>+IFERROR(V212/(V198),"n/a")</f>
        <v/>
      </c>
      <c r="W213" s="351">
        <f>+IFERROR(W212/(W198),"n/a")</f>
        <v/>
      </c>
      <c r="X213" s="351">
        <f>+IFERROR(X212/(X198),"n/a")</f>
        <v/>
      </c>
      <c r="Y213" s="351">
        <f>+IFERROR(Y212/(Y198),"n/a")</f>
        <v/>
      </c>
      <c r="Z213" s="351">
        <f>+IFERROR(Z212/(Z198),"n/a")</f>
        <v/>
      </c>
      <c r="AA213" s="351">
        <f>+IFERROR(AA212/(AA198),"n/a")</f>
        <v/>
      </c>
      <c r="AB213" s="351">
        <f>+IFERROR(AB212/(AB198),"n/a")</f>
        <v/>
      </c>
      <c r="AC213" s="351">
        <f>+IFERROR(AC212/(AC198),"n/a")</f>
        <v/>
      </c>
      <c r="AD213" s="351">
        <f>+IFERROR(AD212/(AD198),"n/a")</f>
        <v/>
      </c>
      <c r="AE213" s="351" t="n"/>
      <c r="AF213" s="351" t="n"/>
    </row>
    <row r="214">
      <c r="B214" s="60" t="n"/>
      <c r="V214" s="64" t="n"/>
      <c r="W214" s="64" t="n"/>
      <c r="X214" s="64" t="n"/>
      <c r="Y214" s="64" t="n"/>
      <c r="Z214" s="64" t="n"/>
      <c r="AA214" s="64" t="n"/>
    </row>
    <row r="215">
      <c r="B215" s="62" t="inlineStr">
        <is>
          <t>Memo:</t>
        </is>
      </c>
      <c r="V215" s="64" t="n"/>
      <c r="W215" s="64" t="n"/>
      <c r="X215" s="64" t="n"/>
      <c r="Y215" s="64" t="n"/>
      <c r="Z215" s="64" t="n"/>
      <c r="AA215" s="64" t="n"/>
    </row>
    <row r="216">
      <c r="B216" s="60" t="inlineStr">
        <is>
          <t>Accumulated Depreciation, BOP</t>
        </is>
      </c>
      <c r="D216" s="95">
        <f>-X211</f>
        <v/>
      </c>
      <c r="E216" s="95">
        <f>+D219</f>
        <v/>
      </c>
      <c r="F216" s="95">
        <f>+E219</f>
        <v/>
      </c>
      <c r="G216" s="95">
        <f>+F219</f>
        <v/>
      </c>
      <c r="H216" s="95">
        <f>+G219</f>
        <v/>
      </c>
      <c r="I216" s="95">
        <f>+H219</f>
        <v/>
      </c>
      <c r="J216" s="95">
        <f>+I219</f>
        <v/>
      </c>
      <c r="K216" s="95">
        <f>+J219</f>
        <v/>
      </c>
      <c r="L216" s="95">
        <f>+K219</f>
        <v/>
      </c>
      <c r="M216" s="95">
        <f>+L219</f>
        <v/>
      </c>
      <c r="N216" s="95">
        <f>+M219</f>
        <v/>
      </c>
      <c r="O216" s="95">
        <f>+N219</f>
        <v/>
      </c>
      <c r="P216" s="95">
        <f>+O219</f>
        <v/>
      </c>
      <c r="Q216" s="95">
        <f>+P219</f>
        <v/>
      </c>
      <c r="R216" s="95">
        <f>+Q219</f>
        <v/>
      </c>
      <c r="S216" s="95">
        <f>+R219</f>
        <v/>
      </c>
      <c r="V216" s="95">
        <f>-U211</f>
        <v/>
      </c>
      <c r="W216" s="95">
        <f>+V219</f>
        <v/>
      </c>
      <c r="X216" s="95">
        <f>+W219</f>
        <v/>
      </c>
      <c r="Y216" s="95">
        <f>+X219</f>
        <v/>
      </c>
      <c r="Z216" s="95">
        <f>+Y219</f>
        <v/>
      </c>
      <c r="AA216" s="95">
        <f>+Z219</f>
        <v/>
      </c>
      <c r="AB216" s="95">
        <f>+AA219</f>
        <v/>
      </c>
      <c r="AC216" s="95">
        <f>+AB219</f>
        <v/>
      </c>
      <c r="AD216" s="95">
        <f>+AC219</f>
        <v/>
      </c>
      <c r="AE216" s="95" t="n"/>
      <c r="AF216" s="95" t="n"/>
    </row>
    <row r="217">
      <c r="B217" s="60" t="inlineStr">
        <is>
          <t>Depreciation</t>
        </is>
      </c>
      <c r="D217" s="95">
        <f>+D198</f>
        <v/>
      </c>
      <c r="E217" s="95">
        <f>+E198</f>
        <v/>
      </c>
      <c r="F217" s="95">
        <f>+F198</f>
        <v/>
      </c>
      <c r="G217" s="95">
        <f>+G198</f>
        <v/>
      </c>
      <c r="H217" s="95">
        <f>+H198</f>
        <v/>
      </c>
      <c r="I217" s="95">
        <f>+I198</f>
        <v/>
      </c>
      <c r="J217" s="95">
        <f>+J198</f>
        <v/>
      </c>
      <c r="K217" s="95">
        <f>+K198</f>
        <v/>
      </c>
      <c r="L217" s="95">
        <f>+L198</f>
        <v/>
      </c>
      <c r="M217" s="95">
        <f>+M198</f>
        <v/>
      </c>
      <c r="N217" s="95">
        <f>+N198</f>
        <v/>
      </c>
      <c r="O217" s="95">
        <f>+O198</f>
        <v/>
      </c>
      <c r="P217" s="95">
        <f>+P198</f>
        <v/>
      </c>
      <c r="Q217" s="95">
        <f>+Q198</f>
        <v/>
      </c>
      <c r="R217" s="95">
        <f>+R198</f>
        <v/>
      </c>
      <c r="S217" s="95">
        <f>+S198</f>
        <v/>
      </c>
      <c r="V217" s="95">
        <f>+V198</f>
        <v/>
      </c>
      <c r="W217" s="95">
        <f>+W198</f>
        <v/>
      </c>
      <c r="X217" s="95">
        <f>+X198</f>
        <v/>
      </c>
      <c r="Y217" s="95">
        <f>+Y198</f>
        <v/>
      </c>
      <c r="Z217" s="95">
        <f>+Z198</f>
        <v/>
      </c>
      <c r="AA217" s="95">
        <f>+AA198</f>
        <v/>
      </c>
      <c r="AB217" s="95">
        <f>+AB198</f>
        <v/>
      </c>
      <c r="AC217" s="95">
        <f>+AC198</f>
        <v/>
      </c>
      <c r="AD217" s="95">
        <f>+AD198</f>
        <v/>
      </c>
      <c r="AE217" s="95" t="n"/>
      <c r="AF217" s="95" t="n"/>
    </row>
    <row r="218" ht="13.5" customHeight="1">
      <c r="B218" s="60" t="inlineStr">
        <is>
          <t>Other</t>
        </is>
      </c>
      <c r="D218" s="77">
        <f>+D219-SUM(D216:D217)</f>
        <v/>
      </c>
      <c r="E218" s="77">
        <f>+E219-SUM(E216:E217)</f>
        <v/>
      </c>
      <c r="F218" s="77">
        <f>+F219-SUM(F216:F217)</f>
        <v/>
      </c>
      <c r="G218" s="77">
        <f>+G219-SUM(G216:G217)</f>
        <v/>
      </c>
      <c r="H218" s="77">
        <f>+H219-SUM(H216:H217)</f>
        <v/>
      </c>
      <c r="I218" s="77">
        <f>+I219-SUM(I216:I217)</f>
        <v/>
      </c>
      <c r="J218" s="77">
        <f>+J219-SUM(J216:J217)</f>
        <v/>
      </c>
      <c r="K218" s="77">
        <f>+K219-SUM(K216:K217)</f>
        <v/>
      </c>
      <c r="L218" s="77">
        <f>+L219-SUM(L216:L217)</f>
        <v/>
      </c>
      <c r="M218" s="77">
        <f>+M219-SUM(M216:M217)</f>
        <v/>
      </c>
      <c r="N218" s="77">
        <f>+N219-SUM(N216:N217)</f>
        <v/>
      </c>
      <c r="O218" s="77">
        <f>+O219-SUM(O216:O217)</f>
        <v/>
      </c>
      <c r="P218" s="77">
        <f>+P219-SUM(P216:P217)</f>
        <v/>
      </c>
      <c r="Q218" s="103" t="n">
        <v>-500</v>
      </c>
      <c r="R218" s="103" t="n">
        <v>-500</v>
      </c>
      <c r="S218" s="103" t="n">
        <v>-500</v>
      </c>
      <c r="V218" s="77">
        <f>+V219-SUM(V216:V217)</f>
        <v/>
      </c>
      <c r="W218" s="77">
        <f>+W219-SUM(W216:W217)</f>
        <v/>
      </c>
      <c r="X218" s="77">
        <f>+X219-SUM(X216:X217)</f>
        <v/>
      </c>
      <c r="Y218" s="77">
        <f>+Y219-SUM(Y216:Y217)</f>
        <v/>
      </c>
      <c r="Z218" s="77">
        <f>+Z219-SUM(Z216:Z217)</f>
        <v/>
      </c>
      <c r="AA218" s="77">
        <f>+AA219-SUM(AA216:AA217)</f>
        <v/>
      </c>
      <c r="AB218" s="77">
        <f>+AB219-SUM(AB216:AB217)</f>
        <v/>
      </c>
      <c r="AC218" s="103" t="n">
        <v>-2000</v>
      </c>
      <c r="AD218" s="103" t="n">
        <v>-2000</v>
      </c>
      <c r="AE218" s="103" t="n"/>
      <c r="AF218" s="103" t="n"/>
    </row>
    <row r="219">
      <c r="B219" s="101" t="inlineStr">
        <is>
          <t>Accumulated Depreciation, EOP</t>
        </is>
      </c>
      <c r="D219" s="95">
        <f>-D211</f>
        <v/>
      </c>
      <c r="E219" s="95">
        <f>-E211</f>
        <v/>
      </c>
      <c r="F219" s="95">
        <f>-F211</f>
        <v/>
      </c>
      <c r="G219" s="95">
        <f>-G211</f>
        <v/>
      </c>
      <c r="H219" s="95">
        <f>-H211</f>
        <v/>
      </c>
      <c r="I219" s="95">
        <f>-I211</f>
        <v/>
      </c>
      <c r="J219" s="95">
        <f>-J211</f>
        <v/>
      </c>
      <c r="K219" s="95">
        <f>-K211</f>
        <v/>
      </c>
      <c r="L219" s="95">
        <f>-L211</f>
        <v/>
      </c>
      <c r="M219" s="95">
        <f>-M211</f>
        <v/>
      </c>
      <c r="N219" s="95">
        <f>-N211</f>
        <v/>
      </c>
      <c r="O219" s="95">
        <f>-O211</f>
        <v/>
      </c>
      <c r="P219" s="95">
        <f>-P211</f>
        <v/>
      </c>
      <c r="Q219" s="95">
        <f>SUM(Q216:Q218)</f>
        <v/>
      </c>
      <c r="R219" s="95">
        <f>SUM(R216:R218)</f>
        <v/>
      </c>
      <c r="S219" s="95">
        <f>SUM(S216:S218)</f>
        <v/>
      </c>
      <c r="V219" s="95">
        <f>-V211</f>
        <v/>
      </c>
      <c r="W219" s="95">
        <f>-W211</f>
        <v/>
      </c>
      <c r="X219" s="95">
        <f>-X211</f>
        <v/>
      </c>
      <c r="Y219" s="95">
        <f>-Y211</f>
        <v/>
      </c>
      <c r="Z219" s="95">
        <f>-Z211</f>
        <v/>
      </c>
      <c r="AA219" s="95">
        <f>-AA211</f>
        <v/>
      </c>
      <c r="AB219" s="95">
        <f>-AB211</f>
        <v/>
      </c>
      <c r="AC219" s="95">
        <f>SUM(AC216:AC218)</f>
        <v/>
      </c>
      <c r="AD219" s="95">
        <f>SUM(AD216:AD218)</f>
        <v/>
      </c>
      <c r="AE219" s="95" t="n"/>
      <c r="AF219" s="95" t="n"/>
    </row>
    <row r="224">
      <c r="B224" s="52" t="inlineStr">
        <is>
          <t>PP&amp;E Detail</t>
        </is>
      </c>
      <c r="C224" s="53" t="n"/>
      <c r="N224" t="n">
        <v>1000</v>
      </c>
      <c r="O224">
        <f>+N224-N225</f>
        <v/>
      </c>
    </row>
    <row r="225">
      <c r="N225" t="n">
        <v>100</v>
      </c>
      <c r="O225">
        <f>+O224/N225</f>
        <v/>
      </c>
    </row>
    <row r="226">
      <c r="B226" s="54" t="inlineStr">
        <is>
          <t>Gross PP&amp;E</t>
        </is>
      </c>
      <c r="O226" s="64">
        <f>+O232-K232</f>
        <v/>
      </c>
      <c r="P226" s="64">
        <f>+P232-L232</f>
        <v/>
      </c>
    </row>
    <row r="227">
      <c r="B227" t="inlineStr">
        <is>
          <t>Land</t>
        </is>
      </c>
      <c r="D227" s="81" t="n">
        <v>1360</v>
      </c>
      <c r="E227" s="81" t="n">
        <v>1428</v>
      </c>
      <c r="F227" s="81" t="n">
        <v>1551</v>
      </c>
      <c r="G227" s="81" t="n">
        <v>1688</v>
      </c>
      <c r="H227" s="81" t="n">
        <v>1713</v>
      </c>
      <c r="I227" s="81" t="n">
        <v>1703</v>
      </c>
      <c r="J227" s="81" t="n">
        <v>1762</v>
      </c>
      <c r="K227" s="81" t="n">
        <v>1874</v>
      </c>
      <c r="L227" s="81" t="n">
        <v>1874</v>
      </c>
      <c r="M227" s="81" t="n">
        <v>1875</v>
      </c>
      <c r="N227" s="81" t="n">
        <v>1900</v>
      </c>
      <c r="O227" s="81" t="n">
        <v>2080</v>
      </c>
      <c r="P227" s="81" t="n">
        <v>2075</v>
      </c>
      <c r="U227" s="81" t="n">
        <v>798</v>
      </c>
      <c r="V227" s="81" t="n">
        <v>899</v>
      </c>
      <c r="W227" s="81" t="n">
        <v>1097</v>
      </c>
      <c r="X227" s="81" t="n">
        <v>1326</v>
      </c>
      <c r="Y227" s="81" t="n">
        <v>1688</v>
      </c>
      <c r="Z227" s="81" t="n">
        <v>1874</v>
      </c>
      <c r="AA227" s="81" t="n">
        <v>2080</v>
      </c>
    </row>
    <row r="228">
      <c r="B228" t="inlineStr">
        <is>
          <t>Servers and Network Assets</t>
        </is>
      </c>
      <c r="D228" s="81" t="n">
        <v>22580</v>
      </c>
      <c r="E228" s="81" t="n">
        <v>24085</v>
      </c>
      <c r="F228" s="81" t="n">
        <v>25050</v>
      </c>
      <c r="G228" s="81" t="n">
        <v>25584</v>
      </c>
      <c r="H228" s="81" t="n">
        <v>27094</v>
      </c>
      <c r="I228" s="81" t="n">
        <v>28996</v>
      </c>
      <c r="J228" s="81" t="n">
        <v>31438</v>
      </c>
      <c r="K228" s="81" t="n">
        <v>34330</v>
      </c>
      <c r="L228" s="81" t="n">
        <v>37282</v>
      </c>
      <c r="M228" s="81" t="n">
        <v>40824</v>
      </c>
      <c r="N228" s="81" t="n">
        <v>44662</v>
      </c>
      <c r="O228" s="81" t="n">
        <v>46838</v>
      </c>
      <c r="P228" s="81" t="n">
        <v>51882</v>
      </c>
      <c r="U228" s="81" t="n">
        <v>7998</v>
      </c>
      <c r="V228" s="81" t="n">
        <v>13017</v>
      </c>
      <c r="W228" s="81" t="n">
        <v>17004</v>
      </c>
      <c r="X228" s="81" t="n">
        <v>22003</v>
      </c>
      <c r="Y228" s="81" t="n">
        <v>25584</v>
      </c>
      <c r="Z228" s="81" t="n">
        <v>34330</v>
      </c>
      <c r="AA228" s="81" t="n">
        <v>46838</v>
      </c>
    </row>
    <row r="229">
      <c r="B229" t="inlineStr">
        <is>
          <t>Buildings</t>
        </is>
      </c>
      <c r="D229" s="81" t="n">
        <v>18075</v>
      </c>
      <c r="E229" s="81" t="n">
        <v>19873</v>
      </c>
      <c r="F229" s="81" t="n">
        <v>21369</v>
      </c>
      <c r="G229" s="81" t="n">
        <v>22531</v>
      </c>
      <c r="H229" s="81" t="n">
        <v>23154</v>
      </c>
      <c r="I229" s="81" t="n">
        <v>23946</v>
      </c>
      <c r="J229" s="81" t="n">
        <v>25313</v>
      </c>
      <c r="K229" s="81" t="n">
        <v>27720</v>
      </c>
      <c r="L229" s="81" t="n">
        <v>30882</v>
      </c>
      <c r="M229" s="81" t="n">
        <v>32446</v>
      </c>
      <c r="N229" s="81" t="n">
        <v>35422</v>
      </c>
      <c r="O229" s="81" t="n">
        <v>37961</v>
      </c>
      <c r="P229" s="81" t="n">
        <v>39322</v>
      </c>
      <c r="U229" s="81" t="n">
        <v>4909</v>
      </c>
      <c r="V229" s="81" t="n">
        <v>7401</v>
      </c>
      <c r="W229" s="81" t="n">
        <v>11226</v>
      </c>
      <c r="X229" s="81" t="n">
        <v>17360</v>
      </c>
      <c r="Y229" s="81" t="n">
        <v>22531</v>
      </c>
      <c r="Z229" s="81" t="n">
        <v>27720</v>
      </c>
      <c r="AA229" s="81" t="n">
        <v>37961</v>
      </c>
    </row>
    <row r="230">
      <c r="B230" t="inlineStr">
        <is>
          <t>Leasehold Improvements</t>
        </is>
      </c>
      <c r="D230" s="81" t="n">
        <v>4946</v>
      </c>
      <c r="E230" s="81" t="n">
        <v>5294</v>
      </c>
      <c r="F230" s="81" t="n">
        <v>5568</v>
      </c>
      <c r="G230" s="81" t="n">
        <v>5795</v>
      </c>
      <c r="H230" s="81" t="n">
        <v>6043</v>
      </c>
      <c r="I230" s="81" t="n">
        <v>6126</v>
      </c>
      <c r="J230" s="81" t="n">
        <v>6625</v>
      </c>
      <c r="K230" s="81" t="n">
        <v>6522</v>
      </c>
      <c r="L230" s="81" t="n">
        <v>6654</v>
      </c>
      <c r="M230" s="81" t="n">
        <v>6661</v>
      </c>
      <c r="N230" s="81" t="n">
        <v>6841</v>
      </c>
      <c r="O230" s="81" t="n">
        <v>6972</v>
      </c>
      <c r="P230" s="81" t="n">
        <v>7079</v>
      </c>
      <c r="U230" s="81" t="n">
        <v>959</v>
      </c>
      <c r="V230" s="81" t="n">
        <v>1841</v>
      </c>
      <c r="W230" s="81" t="n">
        <v>3112</v>
      </c>
      <c r="X230" s="81" t="n">
        <v>4321</v>
      </c>
      <c r="Y230" s="81" t="n">
        <v>5795</v>
      </c>
      <c r="Z230" s="81" t="n">
        <v>6522</v>
      </c>
      <c r="AA230" s="81" t="n">
        <v>6972</v>
      </c>
    </row>
    <row r="231">
      <c r="B231" t="inlineStr">
        <is>
          <t>Equipment and Other</t>
        </is>
      </c>
      <c r="D231" s="81" t="n">
        <v>2533</v>
      </c>
      <c r="E231" s="81" t="n">
        <v>2814</v>
      </c>
      <c r="F231" s="81" t="n">
        <v>2951</v>
      </c>
      <c r="G231" s="81" t="n">
        <v>4764</v>
      </c>
      <c r="H231" s="81" t="n">
        <v>5045</v>
      </c>
      <c r="I231" s="81" t="n">
        <v>5147</v>
      </c>
      <c r="J231" s="81" t="n">
        <v>5375</v>
      </c>
      <c r="K231" s="81" t="n">
        <v>5642</v>
      </c>
      <c r="L231" s="81" t="n">
        <v>5831</v>
      </c>
      <c r="M231" s="81" t="n">
        <v>6449</v>
      </c>
      <c r="N231" s="81" t="n">
        <v>7056</v>
      </c>
      <c r="O231" s="81" t="n">
        <v>7416</v>
      </c>
      <c r="P231" s="81" t="n">
        <v>7162</v>
      </c>
      <c r="U231" s="81" t="n">
        <v>681</v>
      </c>
      <c r="V231" s="81" t="n">
        <v>1187</v>
      </c>
      <c r="W231" s="81" t="n">
        <v>1813</v>
      </c>
      <c r="X231" s="81" t="n">
        <v>2458</v>
      </c>
      <c r="Y231" s="81" t="n">
        <v>4764</v>
      </c>
      <c r="Z231" s="81" t="n">
        <v>5642</v>
      </c>
      <c r="AA231" s="81" t="n">
        <v>7416</v>
      </c>
    </row>
    <row r="232">
      <c r="B232" t="inlineStr">
        <is>
          <t>Finance Lease Right-of-Use Assets</t>
        </is>
      </c>
      <c r="D232" s="81" t="n">
        <v>2398</v>
      </c>
      <c r="E232" s="81" t="n">
        <v>2557</v>
      </c>
      <c r="F232" s="81" t="n">
        <v>2685</v>
      </c>
      <c r="G232" s="81" t="n">
        <v>2840</v>
      </c>
      <c r="H232" s="81" t="n">
        <v>2955</v>
      </c>
      <c r="I232" s="81" t="n">
        <v>3004</v>
      </c>
      <c r="J232" s="81" t="n">
        <v>2995</v>
      </c>
      <c r="K232" s="81" t="n">
        <v>3353</v>
      </c>
      <c r="L232" s="81" t="n">
        <v>3573</v>
      </c>
      <c r="M232" s="81" t="n">
        <v>3804</v>
      </c>
      <c r="N232" s="81" t="n">
        <v>3794</v>
      </c>
      <c r="O232" s="81" t="n">
        <v>4185</v>
      </c>
      <c r="P232" s="81" t="n">
        <v>4323</v>
      </c>
      <c r="U232" s="81" t="n">
        <v>0</v>
      </c>
      <c r="V232" s="81" t="n">
        <v>0</v>
      </c>
      <c r="W232" s="81" t="n">
        <v>1635</v>
      </c>
      <c r="X232" s="81" t="n">
        <v>2295</v>
      </c>
      <c r="Y232" s="81" t="n">
        <v>2840</v>
      </c>
      <c r="Z232" s="81" t="n">
        <v>3353</v>
      </c>
      <c r="AA232" s="81" t="n">
        <v>4185</v>
      </c>
    </row>
    <row r="233" ht="13.5" customHeight="1">
      <c r="B233" t="inlineStr">
        <is>
          <t>Construction in Progress</t>
        </is>
      </c>
      <c r="D233" s="82" t="n">
        <v>12318</v>
      </c>
      <c r="E233" s="82" t="n">
        <v>12593</v>
      </c>
      <c r="F233" s="82" t="n">
        <v>13201</v>
      </c>
      <c r="G233" s="82" t="n">
        <v>14687</v>
      </c>
      <c r="H233" s="82" t="n">
        <v>17031</v>
      </c>
      <c r="I233" s="82" t="n">
        <v>21100</v>
      </c>
      <c r="J233" s="82" t="n">
        <v>23623</v>
      </c>
      <c r="K233" s="82" t="n">
        <v>25052</v>
      </c>
      <c r="L233" s="82" t="n">
        <v>25039</v>
      </c>
      <c r="M233" s="82" t="n">
        <v>24843</v>
      </c>
      <c r="N233" s="82" t="n">
        <v>22945</v>
      </c>
      <c r="O233" s="82" t="n">
        <v>24269</v>
      </c>
      <c r="P233" s="82" t="n">
        <v>22975</v>
      </c>
      <c r="U233" s="82" t="n">
        <v>2992</v>
      </c>
      <c r="V233" s="82" t="n">
        <v>7228</v>
      </c>
      <c r="W233" s="82" t="n">
        <v>10099</v>
      </c>
      <c r="X233" s="82" t="n">
        <v>11288</v>
      </c>
      <c r="Y233" s="82" t="n">
        <v>14687</v>
      </c>
      <c r="Z233" s="82" t="n">
        <v>25052</v>
      </c>
      <c r="AA233" s="82" t="n">
        <v>24269</v>
      </c>
    </row>
    <row r="234">
      <c r="B234" s="110" t="inlineStr">
        <is>
          <t>Gross PP&amp;E, EOP</t>
        </is>
      </c>
      <c r="D234" s="111">
        <f>SUM(D227:D233)</f>
        <v/>
      </c>
      <c r="E234" s="111">
        <f>SUM(E227:E233)</f>
        <v/>
      </c>
      <c r="F234" s="111">
        <f>SUM(F227:F233)</f>
        <v/>
      </c>
      <c r="G234" s="111">
        <f>SUM(G227:G233)</f>
        <v/>
      </c>
      <c r="H234" s="111">
        <f>SUM(H227:H233)</f>
        <v/>
      </c>
      <c r="I234" s="111">
        <f>SUM(I227:I233)</f>
        <v/>
      </c>
      <c r="J234" s="111">
        <f>SUM(J227:J233)</f>
        <v/>
      </c>
      <c r="K234" s="111">
        <f>SUM(K227:K233)</f>
        <v/>
      </c>
      <c r="L234" s="111">
        <f>SUM(L227:L233)</f>
        <v/>
      </c>
      <c r="M234" s="111">
        <f>SUM(M227:M233)</f>
        <v/>
      </c>
      <c r="N234" s="111">
        <f>SUM(N227:N233)</f>
        <v/>
      </c>
      <c r="O234" s="111">
        <f>SUM(O227:O233)</f>
        <v/>
      </c>
      <c r="P234" s="111">
        <f>SUM(P227:P233)</f>
        <v/>
      </c>
      <c r="U234" s="111">
        <f>SUM(U227:U233)</f>
        <v/>
      </c>
      <c r="V234" s="111">
        <f>SUM(V227:V233)</f>
        <v/>
      </c>
      <c r="W234" s="111">
        <f>SUM(W227:W233)</f>
        <v/>
      </c>
      <c r="X234" s="111">
        <f>SUM(X227:X233)</f>
        <v/>
      </c>
      <c r="Y234" s="111">
        <f>SUM(Y227:Y233)</f>
        <v/>
      </c>
      <c r="Z234" s="111">
        <f>SUM(Z227:Z233)</f>
        <v/>
      </c>
      <c r="AA234" s="111">
        <f>SUM(AA227:AA233)</f>
        <v/>
      </c>
    </row>
    <row r="235">
      <c r="B235" s="110" t="n"/>
      <c r="AA235" s="81" t="n"/>
    </row>
    <row r="236">
      <c r="B236" t="inlineStr">
        <is>
          <t>Gross PP&amp;E, BOP</t>
        </is>
      </c>
      <c r="D236" s="64">
        <f>+X234</f>
        <v/>
      </c>
      <c r="E236" s="64">
        <f>+D240</f>
        <v/>
      </c>
      <c r="F236" s="64">
        <f>+E240</f>
        <v/>
      </c>
      <c r="G236" s="64">
        <f>+F240</f>
        <v/>
      </c>
      <c r="H236" s="64">
        <f>+G240</f>
        <v/>
      </c>
      <c r="I236" s="64">
        <f>+H240</f>
        <v/>
      </c>
      <c r="J236" s="64">
        <f>+I240</f>
        <v/>
      </c>
      <c r="K236" s="64">
        <f>+J240</f>
        <v/>
      </c>
      <c r="L236" s="64">
        <f>+K240</f>
        <v/>
      </c>
      <c r="M236" s="64">
        <f>+L240</f>
        <v/>
      </c>
      <c r="N236" s="64">
        <f>+M240</f>
        <v/>
      </c>
      <c r="O236" s="64">
        <f>+N240</f>
        <v/>
      </c>
      <c r="P236" s="64">
        <f>+O240</f>
        <v/>
      </c>
      <c r="V236" s="64">
        <f>+U234</f>
        <v/>
      </c>
      <c r="W236" s="64">
        <f>+V234</f>
        <v/>
      </c>
      <c r="X236" s="64">
        <f>+W234</f>
        <v/>
      </c>
      <c r="Y236" s="64">
        <f>+X234</f>
        <v/>
      </c>
      <c r="Z236" s="64">
        <f>+Y234</f>
        <v/>
      </c>
      <c r="AA236" s="64">
        <f>+Z234</f>
        <v/>
      </c>
    </row>
    <row r="237">
      <c r="B237" t="inlineStr">
        <is>
          <t>Purchase of PP&amp;E</t>
        </is>
      </c>
      <c r="D237" s="81" t="n">
        <v>4272</v>
      </c>
      <c r="E237" s="81" t="n">
        <v>4612</v>
      </c>
      <c r="F237" s="81" t="n">
        <v>4313</v>
      </c>
      <c r="G237" s="81" t="n">
        <v>5370</v>
      </c>
      <c r="H237" s="81" t="n">
        <v>5441</v>
      </c>
      <c r="I237" s="81" t="n">
        <v>7572</v>
      </c>
      <c r="J237" s="81" t="n">
        <v>9375</v>
      </c>
      <c r="K237" s="81" t="n">
        <v>9043</v>
      </c>
      <c r="L237" s="81" t="n">
        <v>6842</v>
      </c>
      <c r="M237" s="81" t="n">
        <v>6216</v>
      </c>
      <c r="N237" s="81" t="n">
        <v>6543</v>
      </c>
      <c r="O237" s="81" t="n">
        <v>7665</v>
      </c>
      <c r="P237" s="81" t="n">
        <v>6400</v>
      </c>
      <c r="V237" s="81" t="n">
        <v>13915</v>
      </c>
      <c r="W237" s="81" t="n">
        <v>15102</v>
      </c>
      <c r="X237" s="81" t="n">
        <v>15115</v>
      </c>
      <c r="Y237" s="81" t="n">
        <v>18567</v>
      </c>
      <c r="Z237" s="81" t="n">
        <v>31431</v>
      </c>
      <c r="AA237" s="81" t="n">
        <v>27266</v>
      </c>
    </row>
    <row r="238">
      <c r="B238" t="inlineStr">
        <is>
          <t>Disposal of PP&amp;E</t>
        </is>
      </c>
      <c r="D238" s="81" t="n">
        <v>0</v>
      </c>
      <c r="E238" s="81" t="n">
        <v>0</v>
      </c>
      <c r="F238" s="81" t="n">
        <v>0</v>
      </c>
      <c r="G238" s="81" t="n">
        <v>0</v>
      </c>
      <c r="H238" s="81" t="n">
        <v>-126</v>
      </c>
      <c r="I238" s="81" t="n">
        <v>-44</v>
      </c>
      <c r="J238" s="81" t="n">
        <v>-20</v>
      </c>
      <c r="K238" s="81" t="n">
        <v>-55</v>
      </c>
      <c r="L238" s="81" t="n">
        <v>-19</v>
      </c>
      <c r="M238" s="81" t="n">
        <v>-82</v>
      </c>
      <c r="N238" s="81" t="n">
        <v>-47</v>
      </c>
      <c r="O238" s="81" t="n">
        <v>-73</v>
      </c>
      <c r="P238" s="81" t="n">
        <v>0</v>
      </c>
      <c r="V238" s="81" t="n">
        <v>0</v>
      </c>
      <c r="W238" s="81" t="n">
        <v>0</v>
      </c>
      <c r="X238" s="81" t="n">
        <v>0</v>
      </c>
      <c r="Y238" s="81" t="n">
        <v>0</v>
      </c>
      <c r="Z238" s="81" t="n">
        <v>-245</v>
      </c>
      <c r="AA238" s="81" t="n">
        <v>-221</v>
      </c>
    </row>
    <row r="239" ht="13.5" customHeight="1">
      <c r="B239" t="inlineStr">
        <is>
          <t>Other</t>
        </is>
      </c>
      <c r="D239" s="72">
        <f>+D240-SUM(D236:D238)</f>
        <v/>
      </c>
      <c r="E239" s="72">
        <f>+E240-SUM(E236:E238)</f>
        <v/>
      </c>
      <c r="F239" s="72">
        <f>+F240-SUM(F236:F238)</f>
        <v/>
      </c>
      <c r="G239" s="72">
        <f>+G240-SUM(G236:G238)</f>
        <v/>
      </c>
      <c r="H239" s="72">
        <f>+H240-SUM(H236:H238)</f>
        <v/>
      </c>
      <c r="I239" s="72">
        <f>+I240-SUM(I236:I238)</f>
        <v/>
      </c>
      <c r="J239" s="72">
        <f>+J240-SUM(J236:J238)</f>
        <v/>
      </c>
      <c r="K239" s="72">
        <f>+K240-SUM(K236:K238)</f>
        <v/>
      </c>
      <c r="L239" s="72">
        <f>+L240-SUM(L236:L238)</f>
        <v/>
      </c>
      <c r="M239" s="72">
        <f>+M240-SUM(M236:M238)</f>
        <v/>
      </c>
      <c r="N239" s="72">
        <f>+N240-SUM(N236:N238)</f>
        <v/>
      </c>
      <c r="O239" s="72">
        <f>+O240-SUM(O236:O238)</f>
        <v/>
      </c>
      <c r="P239" s="72">
        <f>+P240-SUM(P236:P238)</f>
        <v/>
      </c>
      <c r="V239" s="72">
        <f>+V240-SUM(V236:V238)</f>
        <v/>
      </c>
      <c r="W239" s="72">
        <f>+W240-SUM(W236:W238)</f>
        <v/>
      </c>
      <c r="X239" s="72">
        <f>+X240-SUM(X236:X238)</f>
        <v/>
      </c>
      <c r="Y239" s="72">
        <f>+Y240-SUM(Y236:Y238)</f>
        <v/>
      </c>
      <c r="Z239" s="72">
        <f>+Z240-SUM(Z236:Z238)</f>
        <v/>
      </c>
      <c r="AA239" s="72">
        <f>+AA240-SUM(AA236:AA238)</f>
        <v/>
      </c>
    </row>
    <row r="240">
      <c r="B240" s="110" t="inlineStr">
        <is>
          <t>Gross PP&amp;E, EOP</t>
        </is>
      </c>
      <c r="D240" s="111">
        <f>+D234</f>
        <v/>
      </c>
      <c r="E240" s="111">
        <f>+E234</f>
        <v/>
      </c>
      <c r="F240" s="111">
        <f>+F234</f>
        <v/>
      </c>
      <c r="G240" s="111">
        <f>+G234</f>
        <v/>
      </c>
      <c r="H240" s="111">
        <f>+H234</f>
        <v/>
      </c>
      <c r="I240" s="111">
        <f>+I234</f>
        <v/>
      </c>
      <c r="J240" s="111">
        <f>+J234</f>
        <v/>
      </c>
      <c r="K240" s="111">
        <f>+K234</f>
        <v/>
      </c>
      <c r="L240" s="111">
        <f>+L234</f>
        <v/>
      </c>
      <c r="M240" s="111">
        <f>+M234</f>
        <v/>
      </c>
      <c r="N240" s="111">
        <f>+N234</f>
        <v/>
      </c>
      <c r="O240" s="111">
        <f>+O234</f>
        <v/>
      </c>
      <c r="P240" s="111">
        <f>+P234</f>
        <v/>
      </c>
      <c r="V240" s="111">
        <f>+V234</f>
        <v/>
      </c>
      <c r="W240" s="111">
        <f>+W234</f>
        <v/>
      </c>
      <c r="X240" s="111">
        <f>+X234</f>
        <v/>
      </c>
      <c r="Y240" s="111">
        <f>+Y234</f>
        <v/>
      </c>
      <c r="Z240" s="111">
        <f>+Z234</f>
        <v/>
      </c>
      <c r="AA240" s="111">
        <f>+AA234</f>
        <v/>
      </c>
    </row>
    <row r="242">
      <c r="B242" s="54" t="inlineStr">
        <is>
          <t>Accumulated Depreciation</t>
        </is>
      </c>
    </row>
    <row r="243">
      <c r="B243" s="44" t="inlineStr">
        <is>
          <t>Accumulated Depreciation, EOP</t>
        </is>
      </c>
    </row>
    <row r="245">
      <c r="B245" t="inlineStr">
        <is>
          <t>Accumulated Depreciation, BOP</t>
        </is>
      </c>
    </row>
    <row r="246">
      <c r="B246" t="inlineStr">
        <is>
          <t>Depreciation of PP&amp;E</t>
        </is>
      </c>
    </row>
    <row r="247">
      <c r="B247" t="inlineStr">
        <is>
          <t>Other</t>
        </is>
      </c>
    </row>
    <row r="248">
      <c r="B248" s="110" t="inlineStr">
        <is>
          <t>Accumulated Depreciation, EOP</t>
        </is>
      </c>
    </row>
    <row r="249">
      <c r="B249" s="60" t="inlineStr">
        <is>
          <t>Memo: Implied Life of Assets (Years)</t>
        </is>
      </c>
    </row>
    <row r="250">
      <c r="B250" s="60" t="n"/>
    </row>
    <row r="251">
      <c r="B251" s="54" t="inlineStr">
        <is>
          <t>Net PP&amp;E</t>
        </is>
      </c>
    </row>
    <row r="252">
      <c r="B252" t="inlineStr">
        <is>
          <t>Gross PP&amp;E, EOP</t>
        </is>
      </c>
    </row>
    <row r="253">
      <c r="B253" t="inlineStr">
        <is>
          <t>Accumulated Depreciation, EOP</t>
        </is>
      </c>
    </row>
    <row r="254">
      <c r="B254" s="110" t="inlineStr">
        <is>
          <t>Net PP&amp;E, EOP</t>
        </is>
      </c>
    </row>
    <row r="256">
      <c r="B256" t="inlineStr">
        <is>
          <t>Net PP&amp;E, BOP</t>
        </is>
      </c>
    </row>
    <row r="257">
      <c r="B257" t="inlineStr">
        <is>
          <t>Purchase of PP&amp;E</t>
        </is>
      </c>
    </row>
    <row r="258">
      <c r="B258" t="inlineStr">
        <is>
          <t>Disposal of PP&amp;E</t>
        </is>
      </c>
    </row>
    <row r="259">
      <c r="B259" t="inlineStr">
        <is>
          <t>Depreciation of PP&amp;E</t>
        </is>
      </c>
    </row>
    <row r="260">
      <c r="B260" t="inlineStr">
        <is>
          <t>Other</t>
        </is>
      </c>
    </row>
    <row r="261">
      <c r="B261" s="110" t="inlineStr">
        <is>
          <t>Net PP&amp;E, EOP</t>
        </is>
      </c>
    </row>
  </sheetData>
  <pageMargins left="0.3" right="0.3" top="0.3" bottom="0.3" header="0.3" footer="0.3"/>
  <pageSetup orientation="landscape" scale="55"/>
  <drawing xmlns:r="http://schemas.openxmlformats.org/officeDocument/2006/relationships" r:id="rId1"/>
</worksheet>
</file>

<file path=xl/worksheets/sheet13.xml><?xml version="1.0" encoding="utf-8"?>
<worksheet xmlns="http://schemas.openxmlformats.org/spreadsheetml/2006/main">
  <sheetPr>
    <outlinePr summaryBelow="1" summaryRight="1"/>
    <pageSetUpPr/>
  </sheetPr>
  <dimension ref="A2:S10"/>
  <sheetViews>
    <sheetView workbookViewId="0">
      <selection activeCell="S10" sqref="A2:S10"/>
    </sheetView>
  </sheetViews>
  <sheetFormatPr baseColWidth="8" defaultRowHeight="11.25"/>
  <cols>
    <col width="30" customWidth="1" min="1" max="1"/>
    <col width="2.83203125" customWidth="1" min="2" max="2"/>
    <col width="2.83203125" customWidth="1" min="16" max="16"/>
  </cols>
  <sheetData>
    <row r="2">
      <c r="C2" s="162" t="inlineStr">
        <is>
          <t>Quarterly,</t>
        </is>
      </c>
      <c r="D2" s="163" t="n"/>
      <c r="E2" s="163" t="n"/>
      <c r="F2" s="163" t="n"/>
      <c r="G2" s="163" t="n"/>
      <c r="H2" s="163" t="n"/>
      <c r="I2" s="163" t="n"/>
      <c r="J2" s="163" t="n"/>
      <c r="K2" s="163" t="n"/>
      <c r="L2" s="163" t="n"/>
      <c r="M2" s="163" t="n"/>
      <c r="N2" s="163" t="n"/>
      <c r="O2" s="163" t="n"/>
      <c r="Q2" s="97" t="n"/>
      <c r="R2" s="290" t="inlineStr">
        <is>
          <t>FYE December 31,</t>
        </is>
      </c>
      <c r="S2" s="97" t="n"/>
    </row>
    <row r="3" ht="13.5" customHeight="1">
      <c r="C3" s="51" t="inlineStr">
        <is>
          <t>1Q21</t>
        </is>
      </c>
      <c r="D3" s="51" t="inlineStr">
        <is>
          <t>2Q21</t>
        </is>
      </c>
      <c r="E3" s="51" t="inlineStr">
        <is>
          <t>3Q21</t>
        </is>
      </c>
      <c r="F3" s="51" t="inlineStr">
        <is>
          <t>4Q21</t>
        </is>
      </c>
      <c r="G3" s="51" t="inlineStr">
        <is>
          <t>1Q22</t>
        </is>
      </c>
      <c r="H3" s="51" t="inlineStr">
        <is>
          <t>2Q22</t>
        </is>
      </c>
      <c r="I3" s="51" t="inlineStr">
        <is>
          <t>3Q22</t>
        </is>
      </c>
      <c r="J3" s="51" t="inlineStr">
        <is>
          <t>4Q22</t>
        </is>
      </c>
      <c r="K3" s="51" t="inlineStr">
        <is>
          <t>1Q23</t>
        </is>
      </c>
      <c r="L3" s="51" t="inlineStr">
        <is>
          <t>2Q23</t>
        </is>
      </c>
      <c r="M3" s="51" t="inlineStr">
        <is>
          <t>3Q23</t>
        </is>
      </c>
      <c r="N3" s="51" t="inlineStr">
        <is>
          <t>4Q23</t>
        </is>
      </c>
      <c r="O3" s="51" t="inlineStr">
        <is>
          <t>1Q24</t>
        </is>
      </c>
      <c r="Q3" s="51" t="inlineStr">
        <is>
          <t>FY21</t>
        </is>
      </c>
      <c r="R3" s="51" t="inlineStr">
        <is>
          <t>FY22</t>
        </is>
      </c>
      <c r="S3" s="51" t="inlineStr">
        <is>
          <t>FY23</t>
        </is>
      </c>
    </row>
    <row r="4">
      <c r="A4" s="54" t="inlineStr">
        <is>
          <t>Finance Lease Build</t>
        </is>
      </c>
    </row>
    <row r="5">
      <c r="A5" t="inlineStr">
        <is>
          <t>Finance Lease ROU Assets, BOP</t>
        </is>
      </c>
      <c r="C5" s="64">
        <f>+Sheet3!X232</f>
        <v/>
      </c>
      <c r="D5" s="64">
        <f>+Sheet3!D232</f>
        <v/>
      </c>
      <c r="E5" s="64">
        <f>+Sheet3!E232</f>
        <v/>
      </c>
      <c r="F5" s="64">
        <f>+Sheet3!F232</f>
        <v/>
      </c>
      <c r="G5" s="64">
        <f>+Sheet3!G232</f>
        <v/>
      </c>
      <c r="H5" s="64">
        <f>+Sheet3!H232</f>
        <v/>
      </c>
      <c r="I5" s="64">
        <f>+Sheet3!I232</f>
        <v/>
      </c>
      <c r="J5" s="64">
        <f>+Sheet3!J232</f>
        <v/>
      </c>
      <c r="K5" s="64">
        <f>+Sheet3!K232</f>
        <v/>
      </c>
      <c r="L5" s="64">
        <f>+Sheet3!L232</f>
        <v/>
      </c>
      <c r="M5" s="64">
        <f>+Sheet3!M232</f>
        <v/>
      </c>
      <c r="N5" s="64">
        <f>+Sheet3!N232</f>
        <v/>
      </c>
      <c r="O5" s="64">
        <f>+Sheet3!O232</f>
        <v/>
      </c>
      <c r="Q5" s="64">
        <f>+C5</f>
        <v/>
      </c>
      <c r="R5" s="64">
        <f>+Q8</f>
        <v/>
      </c>
      <c r="S5" s="64">
        <f>+R8</f>
        <v/>
      </c>
    </row>
    <row r="6">
      <c r="A6" t="inlineStr">
        <is>
          <t>New Finance Leases</t>
        </is>
      </c>
      <c r="C6" s="64">
        <f>+C8-C7-C5</f>
        <v/>
      </c>
      <c r="D6" s="64">
        <f>+D8-D7-D5</f>
        <v/>
      </c>
      <c r="E6" s="64">
        <f>+E8-E7-E5</f>
        <v/>
      </c>
      <c r="F6" s="64">
        <f>+F8-F7-F5</f>
        <v/>
      </c>
      <c r="G6" s="64">
        <f>+G8-G7-G5</f>
        <v/>
      </c>
      <c r="H6" s="64">
        <f>+H8-H7-H5</f>
        <v/>
      </c>
      <c r="I6" s="64">
        <f>+I8-I7-I5</f>
        <v/>
      </c>
      <c r="J6" s="64">
        <f>+J8-J7-J5</f>
        <v/>
      </c>
      <c r="K6" s="64">
        <f>+K8-K7-K5</f>
        <v/>
      </c>
      <c r="L6" s="64">
        <f>+L8-L7-L5</f>
        <v/>
      </c>
      <c r="M6" s="64">
        <f>+M8-M7-M5</f>
        <v/>
      </c>
      <c r="N6" s="64">
        <f>+N8-N7-N5</f>
        <v/>
      </c>
      <c r="O6" s="64">
        <f>+O8-O7-O5</f>
        <v/>
      </c>
      <c r="Q6" s="64">
        <f>+SUM(C6:F6)</f>
        <v/>
      </c>
      <c r="R6" s="64">
        <f>+SUM(G6:J6)</f>
        <v/>
      </c>
      <c r="S6" s="64">
        <f>+SUM(K6:N6)</f>
        <v/>
      </c>
    </row>
    <row r="7" ht="13.5" customHeight="1">
      <c r="A7" t="inlineStr">
        <is>
          <t>Finance Lease Repayment</t>
        </is>
      </c>
      <c r="C7" s="65">
        <f>+'Historical Financials'!AV545</f>
        <v/>
      </c>
      <c r="D7" s="65">
        <f>+'Historical Financials'!AW545</f>
        <v/>
      </c>
      <c r="E7" s="65">
        <f>+'Historical Financials'!AX545</f>
        <v/>
      </c>
      <c r="F7" s="65">
        <f>+'Historical Financials'!AY545</f>
        <v/>
      </c>
      <c r="G7" s="65">
        <f>+'Historical Financials'!AZ545</f>
        <v/>
      </c>
      <c r="H7" s="65">
        <f>+'Historical Financials'!BA545</f>
        <v/>
      </c>
      <c r="I7" s="65">
        <f>+'Historical Financials'!BB545</f>
        <v/>
      </c>
      <c r="J7" s="65">
        <f>+'Historical Financials'!BC545</f>
        <v/>
      </c>
      <c r="K7" s="65">
        <f>+'Historical Financials'!BD545</f>
        <v/>
      </c>
      <c r="L7" s="65">
        <f>+'Historical Financials'!BE545</f>
        <v/>
      </c>
      <c r="M7" s="65">
        <f>+'Historical Financials'!BF545</f>
        <v/>
      </c>
      <c r="N7" s="65">
        <f>+'Historical Financials'!BG545</f>
        <v/>
      </c>
      <c r="O7" s="65">
        <f>+'Historical Financials'!BH545</f>
        <v/>
      </c>
      <c r="Q7" s="65">
        <f>+SUM(C7:F7)</f>
        <v/>
      </c>
      <c r="R7" s="65">
        <f>+SUM(G7:J7)</f>
        <v/>
      </c>
      <c r="S7" s="65">
        <f>+SUM(K7:N7)</f>
        <v/>
      </c>
    </row>
    <row r="8">
      <c r="A8" s="70" t="inlineStr">
        <is>
          <t>Finance Lease ROU Assets, EOP</t>
        </is>
      </c>
      <c r="C8" s="64">
        <f>+Sheet3!D232</f>
        <v/>
      </c>
      <c r="D8" s="64">
        <f>+Sheet3!E232</f>
        <v/>
      </c>
      <c r="E8" s="64">
        <f>+Sheet3!F232</f>
        <v/>
      </c>
      <c r="F8" s="64">
        <f>+Sheet3!G232</f>
        <v/>
      </c>
      <c r="G8" s="64">
        <f>+Sheet3!H232</f>
        <v/>
      </c>
      <c r="H8" s="64">
        <f>+Sheet3!I232</f>
        <v/>
      </c>
      <c r="I8" s="64">
        <f>+Sheet3!J232</f>
        <v/>
      </c>
      <c r="J8" s="64">
        <f>+Sheet3!K232</f>
        <v/>
      </c>
      <c r="K8" s="64">
        <f>+Sheet3!L232</f>
        <v/>
      </c>
      <c r="L8" s="64">
        <f>+Sheet3!M232</f>
        <v/>
      </c>
      <c r="M8" s="64">
        <f>+Sheet3!N232</f>
        <v/>
      </c>
      <c r="N8" s="64">
        <f>+Sheet3!O232</f>
        <v/>
      </c>
      <c r="O8" s="64">
        <f>+Sheet3!P232</f>
        <v/>
      </c>
      <c r="Q8" s="64">
        <f>+F8</f>
        <v/>
      </c>
      <c r="R8" s="64">
        <f>SUM(R5:R7)</f>
        <v/>
      </c>
      <c r="S8" s="64">
        <f>SUM(S5:S7)</f>
        <v/>
      </c>
    </row>
    <row r="9">
      <c r="A9" s="101" t="inlineStr">
        <is>
          <t>Net Growth</t>
        </is>
      </c>
      <c r="C9" s="95">
        <f>+C8-C5</f>
        <v/>
      </c>
      <c r="D9" s="95">
        <f>+D8-D5</f>
        <v/>
      </c>
      <c r="E9" s="95">
        <f>+E8-E5</f>
        <v/>
      </c>
      <c r="F9" s="95">
        <f>+F8-F5</f>
        <v/>
      </c>
      <c r="G9" s="95">
        <f>+G8-G5</f>
        <v/>
      </c>
      <c r="H9" s="95">
        <f>+H8-H5</f>
        <v/>
      </c>
      <c r="I9" s="95">
        <f>+I8-I5</f>
        <v/>
      </c>
      <c r="J9" s="95">
        <f>+J8-J5</f>
        <v/>
      </c>
      <c r="K9" s="95">
        <f>+K8-K5</f>
        <v/>
      </c>
      <c r="L9" s="95">
        <f>+L8-L5</f>
        <v/>
      </c>
      <c r="M9" s="95">
        <f>+M8-M5</f>
        <v/>
      </c>
      <c r="N9" s="95">
        <f>+N8-N5</f>
        <v/>
      </c>
      <c r="O9" s="95">
        <f>+O8-O5</f>
        <v/>
      </c>
      <c r="Q9" s="95">
        <f>+Q8-Q5</f>
        <v/>
      </c>
      <c r="R9" s="95">
        <f>+R8-R5</f>
        <v/>
      </c>
      <c r="S9" s="95">
        <f>+S8-S5</f>
        <v/>
      </c>
    </row>
    <row r="10">
      <c r="A10" s="67" t="inlineStr">
        <is>
          <t>% of Capex</t>
        </is>
      </c>
      <c r="C10" s="304">
        <f>+C9/-'Historical Financials'!AV90</f>
        <v/>
      </c>
      <c r="D10" s="304">
        <f>+D9/-'Historical Financials'!AW90</f>
        <v/>
      </c>
      <c r="E10" s="304">
        <f>+E9/-'Historical Financials'!AX90</f>
        <v/>
      </c>
      <c r="F10" s="304">
        <f>+F9/-'Historical Financials'!AY90</f>
        <v/>
      </c>
      <c r="G10" s="304">
        <f>+G9/-'Historical Financials'!AZ90</f>
        <v/>
      </c>
      <c r="H10" s="304">
        <f>+H9/-'Historical Financials'!BA90</f>
        <v/>
      </c>
      <c r="I10" s="304">
        <f>+I9/-'Historical Financials'!BB90</f>
        <v/>
      </c>
      <c r="J10" s="304">
        <f>+J9/-'Historical Financials'!BC90</f>
        <v/>
      </c>
      <c r="K10" s="304">
        <f>+K9/-'Historical Financials'!BD90</f>
        <v/>
      </c>
      <c r="L10" s="304">
        <f>+L9/-'Historical Financials'!BE90</f>
        <v/>
      </c>
      <c r="M10" s="304">
        <f>+M9/-'Historical Financials'!BF90</f>
        <v/>
      </c>
      <c r="N10" s="304">
        <f>+N9/-'Historical Financials'!BG90</f>
        <v/>
      </c>
      <c r="O10" s="304">
        <f>+O9/-'Historical Financials'!BH90</f>
        <v/>
      </c>
      <c r="P10" s="304" t="n"/>
      <c r="Q10" s="304">
        <f>+Q9/-'Historical Financials'!CA90</f>
        <v/>
      </c>
      <c r="R10" s="304">
        <f>+R9/-'Historical Financials'!CB90</f>
        <v/>
      </c>
      <c r="S10" s="304">
        <f>+S9/-'Historical Financials'!CC90</f>
        <v/>
      </c>
    </row>
  </sheetData>
  <pageMargins left="0.7" right="0.7" top="0.75" bottom="0.75" header="0.3" footer="0.3"/>
</worksheet>
</file>

<file path=xl/worksheets/sheet14.xml><?xml version="1.0" encoding="utf-8"?>
<worksheet xmlns="http://schemas.openxmlformats.org/spreadsheetml/2006/main">
  <sheetPr>
    <outlinePr summaryBelow="1" summaryRight="1"/>
    <pageSetUpPr fitToPage="1"/>
  </sheetPr>
  <dimension ref="A1:AO54"/>
  <sheetViews>
    <sheetView view="pageBreakPreview" zoomScale="85" zoomScaleNormal="100" zoomScaleSheetLayoutView="85" workbookViewId="0">
      <selection activeCell="P38" sqref="P38"/>
    </sheetView>
  </sheetViews>
  <sheetFormatPr baseColWidth="8" defaultRowHeight="11.25" outlineLevelRow="1"/>
  <cols>
    <col width="2.83203125" customWidth="1" min="1" max="1"/>
    <col width="30.83203125" customWidth="1" min="2" max="2"/>
    <col width="2.83203125" customWidth="1" min="3" max="3"/>
    <col hidden="1" outlineLevel="1" width="9.33203125" customWidth="1" min="4" max="15"/>
    <col collapsed="1" width="9.33203125" customWidth="1" min="16" max="16"/>
    <col width="9.33203125" customWidth="1" min="17" max="31"/>
    <col width="2.83203125" customWidth="1" min="32" max="32"/>
    <col hidden="1" outlineLevel="1" min="33" max="35"/>
    <col collapsed="1" width="9.1640625" customWidth="1" min="36" max="36"/>
    <col width="9.33203125" customWidth="1" min="39" max="39"/>
  </cols>
  <sheetData>
    <row r="1">
      <c r="AA1" t="inlineStr">
        <is>
          <t>4Q23</t>
        </is>
      </c>
      <c r="AB1" t="inlineStr">
        <is>
          <t>1Q24</t>
        </is>
      </c>
      <c r="AC1" t="inlineStr">
        <is>
          <t>2Q24</t>
        </is>
      </c>
      <c r="AD1" t="inlineStr">
        <is>
          <t>3Q24</t>
        </is>
      </c>
      <c r="AE1" t="inlineStr">
        <is>
          <t>4Q24</t>
        </is>
      </c>
    </row>
    <row r="2">
      <c r="B2" s="44" t="inlineStr">
        <is>
          <t>META</t>
        </is>
      </c>
      <c r="AM2" s="174">
        <f>TODAY()</f>
        <v/>
      </c>
    </row>
    <row r="3" customFormat="1" s="97">
      <c r="B3" s="46" t="inlineStr">
        <is>
          <t>Temu / Chinese Advertiser Impact</t>
        </is>
      </c>
    </row>
    <row r="4">
      <c r="B4" s="76" t="inlineStr">
        <is>
          <t>($ in mm)</t>
        </is>
      </c>
    </row>
    <row r="5">
      <c r="D5" s="97" t="n"/>
      <c r="E5" s="97" t="n"/>
      <c r="F5" s="97" t="n"/>
      <c r="G5" s="97" t="n"/>
      <c r="H5" s="162" t="inlineStr">
        <is>
          <t>Quarterly,</t>
        </is>
      </c>
      <c r="I5" s="163" t="n"/>
      <c r="J5" s="163" t="n"/>
      <c r="K5" s="163" t="n"/>
      <c r="L5" s="163" t="n"/>
      <c r="M5" s="163" t="n"/>
      <c r="N5" s="163" t="n"/>
      <c r="O5" s="163" t="n"/>
      <c r="P5" s="162" t="inlineStr">
        <is>
          <t>Quarterly,</t>
        </is>
      </c>
      <c r="Q5" s="163" t="n"/>
      <c r="R5" s="163" t="n"/>
      <c r="S5" s="163" t="n"/>
      <c r="T5" s="163" t="n"/>
      <c r="U5" s="163" t="n"/>
      <c r="V5" s="163" t="n"/>
      <c r="W5" s="163" t="n"/>
      <c r="X5" s="163" t="n"/>
      <c r="Y5" s="163" t="n"/>
      <c r="Z5" s="163" t="n"/>
      <c r="AA5" s="163" t="n"/>
      <c r="AB5" s="163" t="n"/>
      <c r="AC5" s="163" t="n"/>
      <c r="AD5" s="163" t="n"/>
      <c r="AE5" s="163" t="n"/>
      <c r="AG5" s="162" t="inlineStr">
        <is>
          <t>FYE December 31,</t>
        </is>
      </c>
      <c r="AH5" s="163" t="n"/>
      <c r="AI5" s="163" t="n"/>
      <c r="AJ5" s="162" t="inlineStr">
        <is>
          <t>FYE December 31,</t>
        </is>
      </c>
      <c r="AK5" s="163" t="n"/>
      <c r="AL5" s="163" t="n"/>
      <c r="AM5" s="163" t="n"/>
    </row>
    <row r="6" ht="13.5" customHeight="1">
      <c r="D6" s="51" t="inlineStr">
        <is>
          <t>1Q18</t>
        </is>
      </c>
      <c r="E6" s="51" t="inlineStr">
        <is>
          <t>2Q18</t>
        </is>
      </c>
      <c r="F6" s="51" t="inlineStr">
        <is>
          <t>3Q18</t>
        </is>
      </c>
      <c r="G6" s="51" t="inlineStr">
        <is>
          <t>4Q18</t>
        </is>
      </c>
      <c r="H6" s="51" t="inlineStr">
        <is>
          <t>1Q19</t>
        </is>
      </c>
      <c r="I6" s="51" t="inlineStr">
        <is>
          <t>2Q19</t>
        </is>
      </c>
      <c r="J6" s="51" t="inlineStr">
        <is>
          <t>3Q19</t>
        </is>
      </c>
      <c r="K6" s="51" t="inlineStr">
        <is>
          <t>4Q19</t>
        </is>
      </c>
      <c r="L6" s="51" t="inlineStr">
        <is>
          <t>1Q20</t>
        </is>
      </c>
      <c r="M6" s="51" t="inlineStr">
        <is>
          <t>2Q20</t>
        </is>
      </c>
      <c r="N6" s="51" t="inlineStr">
        <is>
          <t>3Q20</t>
        </is>
      </c>
      <c r="O6" s="51" t="inlineStr">
        <is>
          <t>4Q20</t>
        </is>
      </c>
      <c r="P6" s="51" t="inlineStr">
        <is>
          <t>1Q21</t>
        </is>
      </c>
      <c r="Q6" s="51" t="inlineStr">
        <is>
          <t>2Q21</t>
        </is>
      </c>
      <c r="R6" s="51" t="inlineStr">
        <is>
          <t>3Q21</t>
        </is>
      </c>
      <c r="S6" s="51" t="inlineStr">
        <is>
          <t>4Q21</t>
        </is>
      </c>
      <c r="T6" s="51" t="inlineStr">
        <is>
          <t>1Q22</t>
        </is>
      </c>
      <c r="U6" s="51" t="inlineStr">
        <is>
          <t>2Q22</t>
        </is>
      </c>
      <c r="V6" s="51" t="inlineStr">
        <is>
          <t>3Q22</t>
        </is>
      </c>
      <c r="W6" s="51" t="inlineStr">
        <is>
          <t>4Q22</t>
        </is>
      </c>
      <c r="X6" s="51" t="inlineStr">
        <is>
          <t>1Q23</t>
        </is>
      </c>
      <c r="Y6" s="51" t="inlineStr">
        <is>
          <t>2Q23</t>
        </is>
      </c>
      <c r="Z6" s="51" t="inlineStr">
        <is>
          <t>3Q23</t>
        </is>
      </c>
      <c r="AA6" s="51" t="inlineStr">
        <is>
          <t>4Q23</t>
        </is>
      </c>
      <c r="AB6" s="51" t="inlineStr">
        <is>
          <t>1Q24e</t>
        </is>
      </c>
      <c r="AC6" s="51" t="inlineStr">
        <is>
          <t>2Q24e</t>
        </is>
      </c>
      <c r="AD6" s="51" t="inlineStr">
        <is>
          <t>3Q24e</t>
        </is>
      </c>
      <c r="AE6" s="51" t="inlineStr">
        <is>
          <t>4Q24e</t>
        </is>
      </c>
      <c r="AG6" s="51" t="inlineStr">
        <is>
          <t>FY18</t>
        </is>
      </c>
      <c r="AH6" s="51" t="inlineStr">
        <is>
          <t>FY19</t>
        </is>
      </c>
      <c r="AI6" s="51" t="inlineStr">
        <is>
          <t>FY20</t>
        </is>
      </c>
      <c r="AJ6" s="51" t="inlineStr">
        <is>
          <t>FY21</t>
        </is>
      </c>
      <c r="AK6" s="51" t="inlineStr">
        <is>
          <t>FY22</t>
        </is>
      </c>
      <c r="AL6" s="51" t="inlineStr">
        <is>
          <t>FY23</t>
        </is>
      </c>
      <c r="AM6" s="51" t="inlineStr">
        <is>
          <t>FY24e</t>
        </is>
      </c>
    </row>
    <row r="7" hidden="1" outlineLevel="1" customFormat="1" s="280">
      <c r="B7" s="76" t="inlineStr">
        <is>
          <t>Start Date</t>
        </is>
      </c>
      <c r="D7" s="281" t="n">
        <v>43101</v>
      </c>
      <c r="E7" s="282">
        <f>+D8+1</f>
        <v/>
      </c>
      <c r="F7" s="282">
        <f>+E8+1</f>
        <v/>
      </c>
      <c r="G7" s="282">
        <f>+F8+1</f>
        <v/>
      </c>
      <c r="H7" s="282">
        <f>+G8+1</f>
        <v/>
      </c>
      <c r="I7" s="282">
        <f>+H8+1</f>
        <v/>
      </c>
      <c r="J7" s="282">
        <f>+I8+1</f>
        <v/>
      </c>
      <c r="K7" s="282">
        <f>+J8+1</f>
        <v/>
      </c>
      <c r="L7" s="282">
        <f>+K8+1</f>
        <v/>
      </c>
      <c r="M7" s="282">
        <f>+L8+1</f>
        <v/>
      </c>
      <c r="N7" s="282">
        <f>+M8+1</f>
        <v/>
      </c>
      <c r="O7" s="282">
        <f>+N8+1</f>
        <v/>
      </c>
      <c r="P7" s="282">
        <f>+O8+1</f>
        <v/>
      </c>
      <c r="Q7" s="282">
        <f>+P8+1</f>
        <v/>
      </c>
      <c r="R7" s="282">
        <f>+Q8+1</f>
        <v/>
      </c>
      <c r="S7" s="282">
        <f>+R8+1</f>
        <v/>
      </c>
      <c r="T7" s="282">
        <f>+S8+1</f>
        <v/>
      </c>
      <c r="U7" s="282">
        <f>+T8+1</f>
        <v/>
      </c>
      <c r="V7" s="282">
        <f>+U8+1</f>
        <v/>
      </c>
      <c r="W7" s="282">
        <f>+V8+1</f>
        <v/>
      </c>
      <c r="X7" s="282">
        <f>+W8+1</f>
        <v/>
      </c>
      <c r="Y7" s="282">
        <f>+X8+1</f>
        <v/>
      </c>
      <c r="Z7" s="282">
        <f>+Y8+1</f>
        <v/>
      </c>
      <c r="AA7" s="282">
        <f>+Z8+1</f>
        <v/>
      </c>
      <c r="AB7" s="282">
        <f>+AA8+1</f>
        <v/>
      </c>
      <c r="AC7" s="282">
        <f>+AB8+1</f>
        <v/>
      </c>
      <c r="AD7" s="282">
        <f>+AC8+1</f>
        <v/>
      </c>
      <c r="AE7" s="282">
        <f>+AD8+1</f>
        <v/>
      </c>
      <c r="AG7" s="281" t="n">
        <v>43101</v>
      </c>
      <c r="AH7" s="282">
        <f>+AG8+1</f>
        <v/>
      </c>
      <c r="AI7" s="282">
        <f>+AH8+1</f>
        <v/>
      </c>
      <c r="AJ7" s="282">
        <f>+AI8+1</f>
        <v/>
      </c>
      <c r="AK7" s="282">
        <f>+AJ8+1</f>
        <v/>
      </c>
      <c r="AL7" s="282">
        <f>+AK8+1</f>
        <v/>
      </c>
      <c r="AM7" s="282">
        <f>+AL8+1</f>
        <v/>
      </c>
    </row>
    <row r="8" hidden="1" outlineLevel="1" customFormat="1" s="280">
      <c r="B8" s="76" t="inlineStr">
        <is>
          <t>End Date</t>
        </is>
      </c>
      <c r="D8" s="281" t="n">
        <v>43190</v>
      </c>
      <c r="E8" s="281" t="n">
        <v>43281</v>
      </c>
      <c r="F8" s="281" t="n">
        <v>43373</v>
      </c>
      <c r="G8" s="281" t="n">
        <v>43465</v>
      </c>
      <c r="H8" s="281" t="n">
        <v>43555</v>
      </c>
      <c r="I8" s="281" t="n">
        <v>43646</v>
      </c>
      <c r="J8" s="281" t="n">
        <v>43738</v>
      </c>
      <c r="K8" s="281" t="n">
        <v>43830</v>
      </c>
      <c r="L8" s="281" t="n">
        <v>43921</v>
      </c>
      <c r="M8" s="281" t="n">
        <v>44012</v>
      </c>
      <c r="N8" s="281" t="n">
        <v>44104</v>
      </c>
      <c r="O8" s="281" t="n">
        <v>44196</v>
      </c>
      <c r="P8" s="281" t="n">
        <v>44286</v>
      </c>
      <c r="Q8" s="281" t="n">
        <v>44377</v>
      </c>
      <c r="R8" s="281" t="n">
        <v>44469</v>
      </c>
      <c r="S8" s="281" t="n">
        <v>44561</v>
      </c>
      <c r="T8" s="281" t="n">
        <v>44651</v>
      </c>
      <c r="U8" s="281" t="n">
        <v>44742</v>
      </c>
      <c r="V8" s="281" t="n">
        <v>44834</v>
      </c>
      <c r="W8" s="281" t="n">
        <v>44926</v>
      </c>
      <c r="X8" s="281" t="n">
        <v>45016</v>
      </c>
      <c r="Y8" s="281" t="n">
        <v>45107</v>
      </c>
      <c r="Z8" s="281" t="n">
        <v>45199</v>
      </c>
      <c r="AA8" s="281" t="n">
        <v>45291</v>
      </c>
      <c r="AB8" s="281" t="n">
        <v>45382</v>
      </c>
      <c r="AC8" s="281" t="n">
        <v>45473</v>
      </c>
      <c r="AD8" s="281" t="n">
        <v>45565</v>
      </c>
      <c r="AE8" s="281" t="n">
        <v>45657</v>
      </c>
      <c r="AG8" s="281" t="n">
        <v>43465</v>
      </c>
      <c r="AH8" s="281" t="n">
        <v>43830</v>
      </c>
      <c r="AI8" s="281" t="n">
        <v>44196</v>
      </c>
      <c r="AJ8" s="281" t="n">
        <v>44561</v>
      </c>
      <c r="AK8" s="281" t="n">
        <v>44926</v>
      </c>
      <c r="AL8" s="281" t="n">
        <v>45291</v>
      </c>
      <c r="AM8" s="281" t="n">
        <v>45657</v>
      </c>
    </row>
    <row r="9" collapsed="1"/>
    <row r="10" outlineLevel="1">
      <c r="B10" t="inlineStr">
        <is>
          <t>APAC Revenue (by Adv Geo)</t>
        </is>
      </c>
      <c r="D10" s="81" t="n">
        <v>2475</v>
      </c>
      <c r="E10" s="81" t="n">
        <v>2772</v>
      </c>
      <c r="F10" s="81" t="n">
        <v>3007</v>
      </c>
      <c r="G10" s="81" t="n">
        <v>3479</v>
      </c>
      <c r="H10" s="81" t="n">
        <v>3337</v>
      </c>
      <c r="I10" s="81" t="n">
        <v>3628</v>
      </c>
      <c r="J10" s="81" t="n">
        <v>3958</v>
      </c>
      <c r="K10" s="81" t="n">
        <v>4483</v>
      </c>
      <c r="L10" s="81" t="n">
        <v>3971</v>
      </c>
      <c r="M10" s="81" t="n">
        <v>4611</v>
      </c>
      <c r="N10" s="81" t="n">
        <v>5311</v>
      </c>
      <c r="O10" s="81" t="n">
        <v>5955</v>
      </c>
      <c r="P10" s="81" t="n">
        <v>6101</v>
      </c>
      <c r="Q10" s="81" t="n">
        <v>6677</v>
      </c>
      <c r="R10" s="81" t="n">
        <v>6592</v>
      </c>
      <c r="S10" s="81" t="n">
        <v>7369</v>
      </c>
      <c r="T10" s="81" t="n">
        <v>6722</v>
      </c>
      <c r="U10" s="81" t="n">
        <v>6960</v>
      </c>
      <c r="V10" s="81" t="n">
        <v>6797</v>
      </c>
      <c r="W10" s="81" t="n">
        <v>7281</v>
      </c>
      <c r="X10" s="81" t="n">
        <v>7292</v>
      </c>
      <c r="Y10" s="81" t="n">
        <v>8551</v>
      </c>
      <c r="Z10" s="81" t="n">
        <v>9790</v>
      </c>
      <c r="AA10" s="81" t="n">
        <v>10521</v>
      </c>
      <c r="AB10" s="81" t="n">
        <v>10312</v>
      </c>
      <c r="AG10" s="64">
        <f>+SUM(D10:G10)</f>
        <v/>
      </c>
      <c r="AH10" s="64">
        <f>+SUM(H10:K10)</f>
        <v/>
      </c>
      <c r="AI10" s="64">
        <f>+SUM(L10:O10)</f>
        <v/>
      </c>
      <c r="AJ10" s="64">
        <f>+SUM(P10:S10)</f>
        <v/>
      </c>
      <c r="AK10" s="64">
        <f>+SUM(T10:W10)</f>
        <v/>
      </c>
      <c r="AL10" s="64">
        <f>+SUM(X10:AA10)</f>
        <v/>
      </c>
    </row>
    <row r="11" outlineLevel="1" ht="13.5" customHeight="1">
      <c r="B11" t="inlineStr">
        <is>
          <t>Less: APAC Revenue (by User Geo)</t>
        </is>
      </c>
      <c r="D11" s="82" t="n">
        <v>-2080</v>
      </c>
      <c r="E11" s="82" t="n">
        <v>-2297</v>
      </c>
      <c r="F11" s="82" t="n">
        <v>-2406</v>
      </c>
      <c r="G11" s="82" t="n">
        <v>-2742</v>
      </c>
      <c r="H11" s="82" t="n">
        <v>-2670</v>
      </c>
      <c r="I11" s="82" t="n">
        <v>-2985</v>
      </c>
      <c r="J11" s="82" t="n">
        <v>-3243</v>
      </c>
      <c r="K11" s="82" t="n">
        <v>-3642</v>
      </c>
      <c r="L11" s="82" t="n">
        <v>-3236</v>
      </c>
      <c r="M11" s="82" t="n">
        <v>-3312</v>
      </c>
      <c r="N11" s="82" t="n">
        <v>-4202</v>
      </c>
      <c r="O11" s="82" t="n">
        <v>-4703</v>
      </c>
      <c r="P11" s="82" t="n">
        <v>-4735</v>
      </c>
      <c r="Q11" s="82" t="n">
        <v>-5152</v>
      </c>
      <c r="R11" s="82" t="n">
        <v>-5398</v>
      </c>
      <c r="S11" s="82" t="n">
        <v>-6183</v>
      </c>
      <c r="T11" s="82" t="n">
        <v>-5661</v>
      </c>
      <c r="U11" s="82" t="n">
        <v>-5835</v>
      </c>
      <c r="V11" s="82" t="n">
        <v>-5717</v>
      </c>
      <c r="W11" s="82" t="n">
        <v>-5968</v>
      </c>
      <c r="X11" s="82" t="n">
        <v>-5893</v>
      </c>
      <c r="Y11" s="82" t="n">
        <v>-6435</v>
      </c>
      <c r="Z11" s="82" t="n">
        <v>-6829</v>
      </c>
      <c r="AA11" s="82" t="n">
        <v>-7316</v>
      </c>
      <c r="AB11" s="82" t="n">
        <v>-7338</v>
      </c>
      <c r="AG11" s="65">
        <f>+SUM(D11:G11)</f>
        <v/>
      </c>
      <c r="AH11" s="65">
        <f>+SUM(H11:K11)</f>
        <v/>
      </c>
      <c r="AI11" s="65">
        <f>+SUM(L11:O11)</f>
        <v/>
      </c>
      <c r="AJ11" s="65">
        <f>+SUM(P11:S11)</f>
        <v/>
      </c>
      <c r="AK11" s="65">
        <f>+SUM(T11:W11)</f>
        <v/>
      </c>
      <c r="AL11" s="65">
        <f>+SUM(X11:AA11)</f>
        <v/>
      </c>
    </row>
    <row r="12" outlineLevel="1">
      <c r="B12" s="110" t="inlineStr">
        <is>
          <t>Chinese Advertiser Revenue - Estimated</t>
        </is>
      </c>
      <c r="D12" s="111">
        <f>SUM(D10:D11)</f>
        <v/>
      </c>
      <c r="E12" s="111">
        <f>SUM(E10:E11)</f>
        <v/>
      </c>
      <c r="F12" s="111">
        <f>SUM(F10:F11)</f>
        <v/>
      </c>
      <c r="G12" s="111">
        <f>SUM(G10:G11)</f>
        <v/>
      </c>
      <c r="H12" s="111">
        <f>SUM(H10:H11)</f>
        <v/>
      </c>
      <c r="I12" s="111">
        <f>SUM(I10:I11)</f>
        <v/>
      </c>
      <c r="J12" s="111">
        <f>SUM(J10:J11)</f>
        <v/>
      </c>
      <c r="K12" s="111">
        <f>SUM(K10:K11)</f>
        <v/>
      </c>
      <c r="L12" s="111">
        <f>SUM(L10:L11)</f>
        <v/>
      </c>
      <c r="M12" s="111">
        <f>SUM(M10:M11)</f>
        <v/>
      </c>
      <c r="N12" s="111">
        <f>SUM(N10:N11)</f>
        <v/>
      </c>
      <c r="O12" s="111">
        <f>SUM(O10:O11)</f>
        <v/>
      </c>
      <c r="P12" s="111">
        <f>SUM(P10:P11)</f>
        <v/>
      </c>
      <c r="Q12" s="111">
        <f>SUM(Q10:Q11)</f>
        <v/>
      </c>
      <c r="R12" s="111">
        <f>SUM(R10:R11)</f>
        <v/>
      </c>
      <c r="S12" s="111">
        <f>SUM(S10:S11)</f>
        <v/>
      </c>
      <c r="T12" s="111">
        <f>SUM(T10:T11)</f>
        <v/>
      </c>
      <c r="U12" s="111">
        <f>SUM(U10:U11)</f>
        <v/>
      </c>
      <c r="V12" s="111">
        <f>SUM(V10:V11)</f>
        <v/>
      </c>
      <c r="W12" s="111">
        <f>SUM(W10:W11)</f>
        <v/>
      </c>
      <c r="X12" s="111">
        <f>SUM(X10:X11)</f>
        <v/>
      </c>
      <c r="Y12" s="111">
        <f>SUM(Y10:Y11)</f>
        <v/>
      </c>
      <c r="Z12" s="111">
        <f>SUM(Z10:Z11)</f>
        <v/>
      </c>
      <c r="AA12" s="111">
        <f>SUM(AA10:AA11)</f>
        <v/>
      </c>
      <c r="AB12" s="111">
        <f>SUM(AB10:AB11)</f>
        <v/>
      </c>
      <c r="AC12" s="111">
        <f>+AC35</f>
        <v/>
      </c>
      <c r="AD12" s="111">
        <f>+AD35</f>
        <v/>
      </c>
      <c r="AE12" s="111">
        <f>+AE35</f>
        <v/>
      </c>
      <c r="AG12" s="111">
        <f>+SUM(D12:G12)</f>
        <v/>
      </c>
      <c r="AH12" s="111">
        <f>+SUM(H12:K12)</f>
        <v/>
      </c>
      <c r="AI12" s="111">
        <f>+SUM(L12:O12)</f>
        <v/>
      </c>
      <c r="AJ12" s="111">
        <f>+SUM(P12:S12)</f>
        <v/>
      </c>
      <c r="AK12" s="111">
        <f>+SUM(T12:W12)</f>
        <v/>
      </c>
      <c r="AL12" s="111">
        <f>+SUM(X12:AA12)</f>
        <v/>
      </c>
      <c r="AM12" s="111">
        <f>+SUM(AB12:AE12)</f>
        <v/>
      </c>
    </row>
    <row r="13" outlineLevel="1">
      <c r="B13" s="101" t="inlineStr">
        <is>
          <t>Y/Y % Change</t>
        </is>
      </c>
      <c r="H13" s="304">
        <f>IFERROR(H12/D12-1,"n/a")</f>
        <v/>
      </c>
      <c r="I13" s="304">
        <f>IFERROR(I12/E12-1,"n/a")</f>
        <v/>
      </c>
      <c r="J13" s="304">
        <f>IFERROR(J12/F12-1,"n/a")</f>
        <v/>
      </c>
      <c r="K13" s="304">
        <f>IFERROR(K12/G12-1,"n/a")</f>
        <v/>
      </c>
      <c r="L13" s="304">
        <f>IFERROR(L12/H12-1,"n/a")</f>
        <v/>
      </c>
      <c r="M13" s="304">
        <f>IFERROR(M12/I12-1,"n/a")</f>
        <v/>
      </c>
      <c r="N13" s="304">
        <f>IFERROR(N12/J12-1,"n/a")</f>
        <v/>
      </c>
      <c r="O13" s="304">
        <f>IFERROR(O12/K12-1,"n/a")</f>
        <v/>
      </c>
      <c r="P13" s="304">
        <f>IFERROR(P12/L12-1,"n/a")</f>
        <v/>
      </c>
      <c r="Q13" s="304">
        <f>IFERROR(Q12/M12-1,"n/a")</f>
        <v/>
      </c>
      <c r="R13" s="304">
        <f>IFERROR(R12/N12-1,"n/a")</f>
        <v/>
      </c>
      <c r="S13" s="304">
        <f>IFERROR(S12/O12-1,"n/a")</f>
        <v/>
      </c>
      <c r="T13" s="304">
        <f>IFERROR(T12/P12-1,"n/a")</f>
        <v/>
      </c>
      <c r="U13" s="304">
        <f>IFERROR(U12/Q12-1,"n/a")</f>
        <v/>
      </c>
      <c r="V13" s="304">
        <f>IFERROR(V12/R12-1,"n/a")</f>
        <v/>
      </c>
      <c r="W13" s="304">
        <f>IFERROR(W12/S12-1,"n/a")</f>
        <v/>
      </c>
      <c r="X13" s="304">
        <f>IFERROR(X12/T12-1,"n/a")</f>
        <v/>
      </c>
      <c r="Y13" s="304">
        <f>IFERROR(Y12/U12-1,"n/a")</f>
        <v/>
      </c>
      <c r="Z13" s="304">
        <f>IFERROR(Z12/V12-1,"n/a")</f>
        <v/>
      </c>
      <c r="AA13" s="304">
        <f>IFERROR(AA12/W12-1,"n/a")</f>
        <v/>
      </c>
      <c r="AB13" s="304">
        <f>IFERROR(AB12/X12-1,"n/a")</f>
        <v/>
      </c>
      <c r="AC13" s="304">
        <f>IFERROR(AC12/Y12-1,"n/a")</f>
        <v/>
      </c>
      <c r="AD13" s="304">
        <f>IFERROR(AD12/Z12-1,"n/a")</f>
        <v/>
      </c>
      <c r="AE13" s="304">
        <f>IFERROR(AE12/AA12-1,"n/a")</f>
        <v/>
      </c>
      <c r="AH13" s="304">
        <f>IFERROR(AH12/AG12-1,"n/a")</f>
        <v/>
      </c>
      <c r="AI13" s="304">
        <f>IFERROR(AI12/AH12-1,"n/a")</f>
        <v/>
      </c>
      <c r="AJ13" s="304">
        <f>IFERROR(AJ12/AI12-1,"n/a")</f>
        <v/>
      </c>
      <c r="AK13" s="304">
        <f>IFERROR(AK12/AJ12-1,"n/a")</f>
        <v/>
      </c>
      <c r="AL13" s="304">
        <f>IFERROR(AL12/AK12-1,"n/a")</f>
        <v/>
      </c>
      <c r="AM13" s="304">
        <f>IFERROR(AM12/AL12-1,"n/a")</f>
        <v/>
      </c>
    </row>
    <row r="14" outlineLevel="1">
      <c r="B14" s="101" t="inlineStr">
        <is>
          <t>Q/Q % Change</t>
        </is>
      </c>
      <c r="E14" s="304">
        <f>IFERROR(E12/D12-1,"n/a")</f>
        <v/>
      </c>
      <c r="F14" s="304">
        <f>IFERROR(F12/E12-1,"n/a")</f>
        <v/>
      </c>
      <c r="G14" s="304">
        <f>IFERROR(G12/F12-1,"n/a")</f>
        <v/>
      </c>
      <c r="H14" s="304">
        <f>IFERROR(H12/G12-1,"n/a")</f>
        <v/>
      </c>
      <c r="I14" s="304">
        <f>IFERROR(I12/H12-1,"n/a")</f>
        <v/>
      </c>
      <c r="J14" s="304">
        <f>IFERROR(J12/I12-1,"n/a")</f>
        <v/>
      </c>
      <c r="K14" s="304">
        <f>IFERROR(K12/J12-1,"n/a")</f>
        <v/>
      </c>
      <c r="L14" s="304">
        <f>IFERROR(L12/K12-1,"n/a")</f>
        <v/>
      </c>
      <c r="M14" s="304">
        <f>IFERROR(M12/L12-1,"n/a")</f>
        <v/>
      </c>
      <c r="N14" s="304">
        <f>IFERROR(N12/M12-1,"n/a")</f>
        <v/>
      </c>
      <c r="O14" s="304">
        <f>IFERROR(O12/N12-1,"n/a")</f>
        <v/>
      </c>
      <c r="P14" s="304">
        <f>IFERROR(P12/O12-1,"n/a")</f>
        <v/>
      </c>
      <c r="Q14" s="304">
        <f>IFERROR(Q12/P12-1,"n/a")</f>
        <v/>
      </c>
      <c r="R14" s="304">
        <f>IFERROR(R12/Q12-1,"n/a")</f>
        <v/>
      </c>
      <c r="S14" s="304">
        <f>IFERROR(S12/R12-1,"n/a")</f>
        <v/>
      </c>
      <c r="T14" s="304">
        <f>IFERROR(T12/S12-1,"n/a")</f>
        <v/>
      </c>
      <c r="U14" s="304">
        <f>IFERROR(U12/T12-1,"n/a")</f>
        <v/>
      </c>
      <c r="V14" s="304">
        <f>IFERROR(V12/U12-1,"n/a")</f>
        <v/>
      </c>
      <c r="W14" s="304">
        <f>IFERROR(W12/V12-1,"n/a")</f>
        <v/>
      </c>
      <c r="X14" s="304">
        <f>IFERROR(X12/W12-1,"n/a")</f>
        <v/>
      </c>
      <c r="Y14" s="304">
        <f>IFERROR(Y12/X12-1,"n/a")</f>
        <v/>
      </c>
      <c r="Z14" s="304">
        <f>IFERROR(Z12/Y12-1,"n/a")</f>
        <v/>
      </c>
      <c r="AA14" s="304">
        <f>IFERROR(AA12/Z12-1,"n/a")</f>
        <v/>
      </c>
      <c r="AB14" s="304">
        <f>IFERROR(AB12/AA12-1,"n/a")</f>
        <v/>
      </c>
      <c r="AC14" s="304">
        <f>IFERROR(AC12/AB12-1,"n/a")</f>
        <v/>
      </c>
      <c r="AD14" s="304">
        <f>IFERROR(AD12/AC12-1,"n/a")</f>
        <v/>
      </c>
      <c r="AE14" s="304">
        <f>IFERROR(AE12/AD12-1,"n/a")</f>
        <v/>
      </c>
    </row>
    <row r="15" outlineLevel="1">
      <c r="B15" s="101" t="inlineStr">
        <is>
          <t>% of Total Revenue</t>
        </is>
      </c>
      <c r="E15" s="304" t="n"/>
      <c r="F15" s="304" t="n"/>
      <c r="G15" s="304" t="n"/>
      <c r="H15" s="304">
        <f>+IFERROR(H12/H$51,"n/a")</f>
        <v/>
      </c>
      <c r="I15" s="304">
        <f>+IFERROR(I12/I$51,"n/a")</f>
        <v/>
      </c>
      <c r="J15" s="304">
        <f>+IFERROR(J12/J$51,"n/a")</f>
        <v/>
      </c>
      <c r="K15" s="304">
        <f>+IFERROR(K12/K$51,"n/a")</f>
        <v/>
      </c>
      <c r="L15" s="304">
        <f>+IFERROR(L12/L$51,"n/a")</f>
        <v/>
      </c>
      <c r="M15" s="304">
        <f>+IFERROR(M12/M$51,"n/a")</f>
        <v/>
      </c>
      <c r="N15" s="304">
        <f>+IFERROR(N12/N$51,"n/a")</f>
        <v/>
      </c>
      <c r="O15" s="304">
        <f>+IFERROR(O12/O$51,"n/a")</f>
        <v/>
      </c>
      <c r="P15" s="304">
        <f>+IFERROR(P12/P$51,"n/a")</f>
        <v/>
      </c>
      <c r="Q15" s="304">
        <f>+IFERROR(Q12/Q$51,"n/a")</f>
        <v/>
      </c>
      <c r="R15" s="304">
        <f>+IFERROR(R12/R$51,"n/a")</f>
        <v/>
      </c>
      <c r="S15" s="304">
        <f>+IFERROR(S12/S$51,"n/a")</f>
        <v/>
      </c>
      <c r="T15" s="304">
        <f>+IFERROR(T12/T$51,"n/a")</f>
        <v/>
      </c>
      <c r="U15" s="304">
        <f>+IFERROR(U12/U$51,"n/a")</f>
        <v/>
      </c>
      <c r="V15" s="304">
        <f>+IFERROR(V12/V$51,"n/a")</f>
        <v/>
      </c>
      <c r="W15" s="304">
        <f>+IFERROR(W12/W$51,"n/a")</f>
        <v/>
      </c>
      <c r="X15" s="304">
        <f>+IFERROR(X12/X$51,"n/a")</f>
        <v/>
      </c>
      <c r="Y15" s="304">
        <f>+IFERROR(Y12/Y$51,"n/a")</f>
        <v/>
      </c>
      <c r="Z15" s="304">
        <f>+IFERROR(Z12/Z$51,"n/a")</f>
        <v/>
      </c>
      <c r="AA15" s="304">
        <f>+IFERROR(AA12/AA$51,"n/a")</f>
        <v/>
      </c>
      <c r="AB15" s="304">
        <f>+IFERROR(AB12/AB$51,"n/a")</f>
        <v/>
      </c>
      <c r="AC15" s="304">
        <f>+IFERROR(AC12/AC$51,"n/a")</f>
        <v/>
      </c>
      <c r="AD15" s="304">
        <f>+IFERROR(AD12/AD$51,"n/a")</f>
        <v/>
      </c>
      <c r="AE15" s="304">
        <f>+IFERROR(AE12/AE$51,"n/a")</f>
        <v/>
      </c>
      <c r="AG15" s="304">
        <f>+IFERROR(AG12/AG$51,"n/a")</f>
        <v/>
      </c>
      <c r="AH15" s="304">
        <f>+IFERROR(AH12/AH$51,"n/a")</f>
        <v/>
      </c>
      <c r="AI15" s="304">
        <f>+IFERROR(AI12/AI$51,"n/a")</f>
        <v/>
      </c>
      <c r="AJ15" s="304">
        <f>+IFERROR(AJ12/AJ$51,"n/a")</f>
        <v/>
      </c>
      <c r="AK15" s="304">
        <f>+IFERROR(AK12/AK$51,"n/a")</f>
        <v/>
      </c>
      <c r="AL15" s="304">
        <f>+IFERROR(AL12/AL$51,"n/a")</f>
        <v/>
      </c>
      <c r="AM15" s="304">
        <f>+IFERROR(AM12/AM$51,"n/a")</f>
        <v/>
      </c>
    </row>
    <row r="16" outlineLevel="1">
      <c r="B16" s="101" t="n"/>
      <c r="E16" s="304" t="n"/>
      <c r="F16" s="304" t="n"/>
      <c r="G16" s="304" t="n"/>
      <c r="H16" s="304" t="n"/>
      <c r="I16" s="304" t="n"/>
      <c r="J16" s="304" t="n"/>
      <c r="K16" s="304" t="n"/>
      <c r="L16" s="304" t="n"/>
      <c r="M16" s="304" t="n"/>
      <c r="N16" s="304" t="n"/>
      <c r="O16" s="304" t="n"/>
      <c r="P16" s="304" t="n"/>
      <c r="Q16" s="304" t="n"/>
      <c r="R16" s="304" t="n"/>
      <c r="S16" s="304" t="n"/>
      <c r="T16" s="304" t="n"/>
      <c r="U16" s="304" t="n"/>
      <c r="V16" s="304" t="n"/>
      <c r="W16" s="304" t="n"/>
      <c r="X16" s="304" t="n"/>
      <c r="Y16" s="304" t="n"/>
      <c r="Z16" s="304" t="n"/>
      <c r="AA16" s="304" t="n"/>
      <c r="AB16" s="304" t="n"/>
      <c r="AC16" s="304" t="n"/>
      <c r="AD16" s="304" t="n"/>
      <c r="AE16" s="304" t="n"/>
      <c r="AG16" s="304" t="n"/>
      <c r="AH16" s="304" t="n"/>
      <c r="AI16" s="304" t="n"/>
      <c r="AJ16" s="304" t="n"/>
      <c r="AK16" s="304" t="n"/>
      <c r="AL16" s="304" t="n"/>
      <c r="AM16" s="304" t="n"/>
    </row>
    <row r="17">
      <c r="B17" s="283" t="inlineStr">
        <is>
          <t>Chinese Advertiser Revenue - Reported/Estimated</t>
        </is>
      </c>
      <c r="E17" s="304" t="n"/>
      <c r="F17" s="304" t="n"/>
      <c r="G17" s="304" t="n"/>
      <c r="H17" s="304" t="n"/>
      <c r="I17" s="304" t="n"/>
      <c r="J17" s="304" t="n"/>
      <c r="K17" s="304" t="n"/>
      <c r="L17" s="304" t="n"/>
      <c r="M17" s="304" t="n"/>
      <c r="N17" s="304" t="n"/>
      <c r="O17" s="304" t="n"/>
      <c r="P17" s="259">
        <f>+P12/$AJ12*$AJ17</f>
        <v/>
      </c>
      <c r="Q17" s="259">
        <f>+Q12/$AJ12*$AJ17</f>
        <v/>
      </c>
      <c r="R17" s="259">
        <f>+R12/$AJ12*$AJ17</f>
        <v/>
      </c>
      <c r="S17" s="259">
        <f>+S12/$AJ12*$AJ17</f>
        <v/>
      </c>
      <c r="T17" s="259">
        <f>+T12/$AK12*$AK17</f>
        <v/>
      </c>
      <c r="U17" s="259">
        <f>+U12/$AK12*$AK17</f>
        <v/>
      </c>
      <c r="V17" s="259">
        <f>+V12/$AK12*$AK17</f>
        <v/>
      </c>
      <c r="W17" s="259">
        <f>+W12/$AK12*$AK17</f>
        <v/>
      </c>
      <c r="X17" s="259">
        <f>+X12/$AL12*$AL17</f>
        <v/>
      </c>
      <c r="Y17" s="259">
        <f>+Y12/$AL12*$AL17</f>
        <v/>
      </c>
      <c r="Z17" s="259">
        <f>+Z12/$AL12*$AL17</f>
        <v/>
      </c>
      <c r="AA17" s="259">
        <f>+AA12/$AL12*$AL17</f>
        <v/>
      </c>
      <c r="AB17" s="259">
        <f>+AA17*(1+AB14)</f>
        <v/>
      </c>
      <c r="AC17" s="111">
        <f>+AC35</f>
        <v/>
      </c>
      <c r="AD17" s="111">
        <f>+AD35</f>
        <v/>
      </c>
      <c r="AE17" s="111">
        <f>+AE35</f>
        <v/>
      </c>
      <c r="AG17" s="304" t="n"/>
      <c r="AH17" s="304" t="n"/>
      <c r="AI17" s="304" t="n"/>
      <c r="AJ17" s="113" t="n">
        <v>7590</v>
      </c>
      <c r="AK17" s="113" t="n">
        <v>7400</v>
      </c>
      <c r="AL17" s="113" t="n">
        <v>13690</v>
      </c>
      <c r="AM17" s="111">
        <f>+SUM(AB17:AE17)</f>
        <v/>
      </c>
      <c r="AO17" s="56">
        <f>1/3*AL17</f>
        <v/>
      </c>
    </row>
    <row r="18">
      <c r="B18" s="60" t="inlineStr">
        <is>
          <t>Y/Y % Change</t>
        </is>
      </c>
      <c r="E18" s="304" t="n"/>
      <c r="F18" s="304" t="n"/>
      <c r="G18" s="304" t="n"/>
      <c r="H18" s="304" t="n"/>
      <c r="I18" s="304" t="n"/>
      <c r="J18" s="304" t="n"/>
      <c r="K18" s="304" t="n"/>
      <c r="L18" s="304" t="n"/>
      <c r="M18" s="304" t="n"/>
      <c r="N18" s="304" t="n"/>
      <c r="O18" s="304" t="n"/>
      <c r="P18" s="304" t="n"/>
      <c r="Q18" s="304" t="n"/>
      <c r="R18" s="304" t="n"/>
      <c r="S18" s="304" t="n"/>
      <c r="T18" s="304">
        <f>IFERROR(T17/P17-1,"n/a")</f>
        <v/>
      </c>
      <c r="U18" s="304">
        <f>IFERROR(U17/Q17-1,"n/a")</f>
        <v/>
      </c>
      <c r="V18" s="304">
        <f>IFERROR(V17/R17-1,"n/a")</f>
        <v/>
      </c>
      <c r="W18" s="304">
        <f>IFERROR(W17/S17-1,"n/a")</f>
        <v/>
      </c>
      <c r="X18" s="304">
        <f>IFERROR(X17/T17-1,"n/a")</f>
        <v/>
      </c>
      <c r="Y18" s="304">
        <f>IFERROR(Y17/U17-1,"n/a")</f>
        <v/>
      </c>
      <c r="Z18" s="304">
        <f>IFERROR(Z17/V17-1,"n/a")</f>
        <v/>
      </c>
      <c r="AA18" s="304">
        <f>IFERROR(AA17/W17-1,"n/a")</f>
        <v/>
      </c>
      <c r="AB18" s="304">
        <f>IFERROR(AB17/X17-1,"n/a")</f>
        <v/>
      </c>
      <c r="AC18" s="304">
        <f>IFERROR(AC17/Y17-1,"n/a")</f>
        <v/>
      </c>
      <c r="AD18" s="304">
        <f>IFERROR(AD17/Z17-1,"n/a")</f>
        <v/>
      </c>
      <c r="AE18" s="304">
        <f>IFERROR(AE17/AA17-1,"n/a")</f>
        <v/>
      </c>
      <c r="AG18" s="304" t="n"/>
      <c r="AH18" s="304" t="n"/>
      <c r="AI18" s="304" t="n"/>
      <c r="AJ18" s="304" t="n"/>
      <c r="AK18" s="304">
        <f>IFERROR(AK17/AJ17-1,"n/a")</f>
        <v/>
      </c>
      <c r="AL18" s="304">
        <f>IFERROR(AL17/AK17-1,"n/a")</f>
        <v/>
      </c>
      <c r="AM18" s="304">
        <f>IFERROR(AM17/AL17-1,"n/a")</f>
        <v/>
      </c>
    </row>
    <row r="19">
      <c r="B19" s="60" t="inlineStr">
        <is>
          <t>Q/Q % Change</t>
        </is>
      </c>
      <c r="E19" s="304" t="n"/>
      <c r="F19" s="304" t="n"/>
      <c r="G19" s="304" t="n"/>
      <c r="H19" s="304" t="n"/>
      <c r="I19" s="304" t="n"/>
      <c r="J19" s="304" t="n"/>
      <c r="K19" s="304" t="n"/>
      <c r="L19" s="304" t="n"/>
      <c r="M19" s="304" t="n"/>
      <c r="N19" s="304" t="n"/>
      <c r="O19" s="304" t="n"/>
      <c r="P19" s="304" t="n"/>
      <c r="Q19" s="304">
        <f>IFERROR(Q17/P17-1,"n/a")</f>
        <v/>
      </c>
      <c r="R19" s="304">
        <f>IFERROR(R17/Q17-1,"n/a")</f>
        <v/>
      </c>
      <c r="S19" s="304">
        <f>IFERROR(S17/R17-1,"n/a")</f>
        <v/>
      </c>
      <c r="T19" s="304">
        <f>IFERROR(T17/S17-1,"n/a")</f>
        <v/>
      </c>
      <c r="U19" s="304">
        <f>IFERROR(U17/T17-1,"n/a")</f>
        <v/>
      </c>
      <c r="V19" s="304">
        <f>IFERROR(V17/U17-1,"n/a")</f>
        <v/>
      </c>
      <c r="W19" s="304">
        <f>IFERROR(W17/V17-1,"n/a")</f>
        <v/>
      </c>
      <c r="X19" s="304">
        <f>IFERROR(X17/W17-1,"n/a")</f>
        <v/>
      </c>
      <c r="Y19" s="304">
        <f>IFERROR(Y17/X17-1,"n/a")</f>
        <v/>
      </c>
      <c r="Z19" s="304">
        <f>IFERROR(Z17/Y17-1,"n/a")</f>
        <v/>
      </c>
      <c r="AA19" s="304">
        <f>IFERROR(AA17/Z17-1,"n/a")</f>
        <v/>
      </c>
      <c r="AB19" s="304">
        <f>IFERROR(AB17/AA17-1,"n/a")</f>
        <v/>
      </c>
      <c r="AC19" s="304">
        <f>IFERROR(AC17/AB17-1,"n/a")</f>
        <v/>
      </c>
      <c r="AD19" s="304">
        <f>IFERROR(AD17/AC17-1,"n/a")</f>
        <v/>
      </c>
      <c r="AE19" s="304">
        <f>IFERROR(AE17/AD17-1,"n/a")</f>
        <v/>
      </c>
      <c r="AG19" s="304" t="n"/>
      <c r="AH19" s="304" t="n"/>
      <c r="AI19" s="304" t="n"/>
      <c r="AJ19" s="304" t="n"/>
      <c r="AK19" s="304" t="n"/>
      <c r="AL19" s="304" t="n"/>
      <c r="AM19" s="304" t="n"/>
    </row>
    <row r="20">
      <c r="B20" s="60" t="inlineStr">
        <is>
          <t>% of Total Revenue</t>
        </is>
      </c>
      <c r="E20" s="304" t="n"/>
      <c r="F20" s="304" t="n"/>
      <c r="G20" s="304" t="n"/>
      <c r="H20" s="304" t="n"/>
      <c r="I20" s="304" t="n"/>
      <c r="J20" s="304" t="n"/>
      <c r="K20" s="304" t="n"/>
      <c r="L20" s="304" t="n"/>
      <c r="M20" s="304" t="n"/>
      <c r="N20" s="304" t="n"/>
      <c r="O20" s="304" t="n"/>
      <c r="P20" s="304">
        <f>+IFERROR(P17/P$51,"n/a")</f>
        <v/>
      </c>
      <c r="Q20" s="304">
        <f>+IFERROR(Q17/Q$51,"n/a")</f>
        <v/>
      </c>
      <c r="R20" s="304">
        <f>+IFERROR(R17/R$51,"n/a")</f>
        <v/>
      </c>
      <c r="S20" s="304">
        <f>+IFERROR(S17/S$51,"n/a")</f>
        <v/>
      </c>
      <c r="T20" s="304">
        <f>+IFERROR(T17/T$51,"n/a")</f>
        <v/>
      </c>
      <c r="U20" s="304">
        <f>+IFERROR(U17/U$51,"n/a")</f>
        <v/>
      </c>
      <c r="V20" s="304">
        <f>+IFERROR(V17/V$51,"n/a")</f>
        <v/>
      </c>
      <c r="W20" s="304">
        <f>+IFERROR(W17/W$51,"n/a")</f>
        <v/>
      </c>
      <c r="X20" s="304">
        <f>+IFERROR(X17/X$51,"n/a")</f>
        <v/>
      </c>
      <c r="Y20" s="304">
        <f>+IFERROR(Y17/Y$51,"n/a")</f>
        <v/>
      </c>
      <c r="Z20" s="304">
        <f>+IFERROR(Z17/Z$51,"n/a")</f>
        <v/>
      </c>
      <c r="AA20" s="304">
        <f>+IFERROR(AA17/AA$51,"n/a")</f>
        <v/>
      </c>
      <c r="AB20" s="304">
        <f>+IFERROR(AB17/AB$51,"n/a")</f>
        <v/>
      </c>
      <c r="AC20" s="304">
        <f>+IFERROR(AC17/AC$51,"n/a")</f>
        <v/>
      </c>
      <c r="AD20" s="304">
        <f>+IFERROR(AD17/AD$51,"n/a")</f>
        <v/>
      </c>
      <c r="AE20" s="304">
        <f>+IFERROR(AE17/AE$51,"n/a")</f>
        <v/>
      </c>
      <c r="AG20" s="304" t="n"/>
      <c r="AH20" s="304" t="n"/>
      <c r="AI20" s="304" t="n"/>
      <c r="AJ20" s="304">
        <f>+IFERROR(AJ17/AJ$51,"n/a")</f>
        <v/>
      </c>
      <c r="AK20" s="304">
        <f>+IFERROR(AK17/AK$51,"n/a")</f>
        <v/>
      </c>
      <c r="AL20" s="304">
        <f>+IFERROR(AL17/AL$51,"n/a")</f>
        <v/>
      </c>
      <c r="AM20" s="304">
        <f>+IFERROR(AM17/AM$51,"n/a")</f>
        <v/>
      </c>
    </row>
    <row r="21">
      <c r="B21" s="101" t="n"/>
      <c r="E21" s="304" t="n"/>
      <c r="F21" s="304" t="n"/>
      <c r="G21" s="304" t="n"/>
      <c r="H21" s="304" t="n"/>
      <c r="I21" s="304" t="n"/>
      <c r="J21" s="304" t="n"/>
      <c r="K21" s="304" t="n"/>
      <c r="L21" s="304" t="n"/>
      <c r="M21" s="304" t="n"/>
      <c r="N21" s="304" t="n"/>
      <c r="O21" s="304" t="n"/>
      <c r="P21" s="304" t="n"/>
      <c r="Q21" s="304" t="n"/>
      <c r="R21" s="304" t="n"/>
      <c r="S21" s="304" t="n"/>
      <c r="T21" s="304">
        <f>+(T17-P17)/P51</f>
        <v/>
      </c>
      <c r="U21" s="304">
        <f>+(U17-Q17)/Q51</f>
        <v/>
      </c>
      <c r="V21" s="304">
        <f>+(V17-R17)/R51</f>
        <v/>
      </c>
      <c r="W21" s="304">
        <f>+(W17-S17)/S51</f>
        <v/>
      </c>
      <c r="X21" s="304">
        <f>+(X17-T17)/T51</f>
        <v/>
      </c>
      <c r="Y21" s="304">
        <f>+(Y17-U17)/U51</f>
        <v/>
      </c>
      <c r="Z21" s="304">
        <f>+(Z17-V17)/V51</f>
        <v/>
      </c>
      <c r="AA21" s="304">
        <f>+(AA17-W17)/W51</f>
        <v/>
      </c>
      <c r="AB21" s="304">
        <f>+(AB17-X17)/X51</f>
        <v/>
      </c>
      <c r="AC21" s="304">
        <f>+(AC17-Y17)/Y51</f>
        <v/>
      </c>
      <c r="AD21" s="304">
        <f>+(AD17-Z17)/Z51</f>
        <v/>
      </c>
      <c r="AE21" s="304">
        <f>+(AE17-AA17)/AA51</f>
        <v/>
      </c>
      <c r="AG21" s="304" t="n"/>
      <c r="AH21" s="304" t="n"/>
      <c r="AI21" s="304" t="n"/>
      <c r="AJ21" s="304" t="n"/>
      <c r="AK21" s="304" t="n"/>
      <c r="AL21" s="304" t="n"/>
      <c r="AM21" s="304" t="n"/>
    </row>
    <row r="22">
      <c r="B22" s="62" t="inlineStr">
        <is>
          <t>Memo:</t>
        </is>
      </c>
      <c r="E22" s="304" t="n"/>
      <c r="F22" s="304" t="n"/>
      <c r="G22" s="304" t="n"/>
      <c r="H22" s="304" t="n"/>
      <c r="I22" s="304" t="n"/>
      <c r="J22" s="304" t="n"/>
      <c r="K22" s="304" t="n"/>
      <c r="L22" s="304" t="n"/>
      <c r="M22" s="304" t="n"/>
      <c r="N22" s="304" t="n"/>
      <c r="O22" s="304" t="n"/>
      <c r="P22" s="304" t="n"/>
      <c r="Q22" s="304" t="n"/>
      <c r="R22" s="304" t="n"/>
      <c r="S22" s="304" t="n"/>
      <c r="T22" s="304" t="n"/>
      <c r="U22" s="304" t="n"/>
      <c r="V22" s="304" t="n"/>
      <c r="W22" s="304" t="n"/>
      <c r="X22" s="304" t="n"/>
      <c r="Y22" s="304" t="n"/>
      <c r="Z22" s="304" t="n"/>
    </row>
    <row r="23" hidden="1" outlineLevel="1">
      <c r="B23" s="60" t="inlineStr">
        <is>
          <t>PDD Non-GAAP S&amp;M (RMB)</t>
        </is>
      </c>
      <c r="D23" s="115" t="n">
        <v>1216.256</v>
      </c>
      <c r="E23" s="115" t="n">
        <v>2938.443</v>
      </c>
      <c r="F23" s="115" t="n">
        <v>3049.179</v>
      </c>
      <c r="G23" s="115" t="n">
        <v>5832.13</v>
      </c>
      <c r="H23" s="115" t="n">
        <v>4693.134</v>
      </c>
      <c r="I23" s="115" t="n">
        <v>5895.324</v>
      </c>
      <c r="J23" s="115" t="n">
        <v>6689.747</v>
      </c>
      <c r="K23" s="115" t="n">
        <v>9035.182000000001</v>
      </c>
      <c r="L23" s="115" t="n">
        <v>7064.822</v>
      </c>
      <c r="M23" s="115" t="n">
        <v>8864.041999999999</v>
      </c>
      <c r="N23" s="115" t="n">
        <v>9736.537</v>
      </c>
      <c r="O23" s="115" t="n">
        <v>14435.651</v>
      </c>
      <c r="P23" s="115" t="n">
        <v>12697.924</v>
      </c>
      <c r="Q23" s="115" t="n">
        <v>10004.333</v>
      </c>
      <c r="R23" s="115" t="n">
        <v>9665.906999999999</v>
      </c>
      <c r="S23" s="115" t="n">
        <v>10821.337</v>
      </c>
      <c r="T23" s="115" t="n">
        <v>10717.963</v>
      </c>
      <c r="U23" s="115" t="n">
        <v>10829.888</v>
      </c>
      <c r="V23" s="115" t="n">
        <v>13440.358</v>
      </c>
      <c r="W23" s="115" t="n">
        <v>17196.834</v>
      </c>
      <c r="X23" s="115" t="n">
        <v>15770.915</v>
      </c>
      <c r="Y23" s="115" t="n">
        <v>16552.883</v>
      </c>
      <c r="Z23" s="115" t="n">
        <v>21283.499</v>
      </c>
      <c r="AA23" s="115" t="n">
        <v>26227.476</v>
      </c>
      <c r="AB23" s="115" t="n">
        <v>22738.28</v>
      </c>
      <c r="AC23" s="202">
        <f>_xll.VAData("PDD_US",AC$1,"Selling and marketing expenses - operating","consensus.vaactuals")</f>
        <v/>
      </c>
      <c r="AD23" s="202">
        <f>_xll.VAData("PDD_US",AD$1,"Selling and marketing expenses - operating","consensus.vaactuals")</f>
        <v/>
      </c>
      <c r="AE23" s="202">
        <f>_xll.VAData("PDD_US",AE$1,"Selling and marketing expenses - operating","consensus.vaactuals")</f>
        <v/>
      </c>
      <c r="AG23" s="95">
        <f>+SUM(D23:G23)</f>
        <v/>
      </c>
      <c r="AH23" s="95">
        <f>+SUM(H23:K23)</f>
        <v/>
      </c>
      <c r="AI23" s="95">
        <f>+SUM(L23:O23)</f>
        <v/>
      </c>
      <c r="AJ23" s="95">
        <f>+SUM(P23:S23)</f>
        <v/>
      </c>
      <c r="AK23" s="95">
        <f>+SUM(T23:W23)</f>
        <v/>
      </c>
      <c r="AL23" s="95">
        <f>+SUM(X23:AA23)</f>
        <v/>
      </c>
      <c r="AM23" s="95">
        <f>+SUM(AB23:AE23)</f>
        <v/>
      </c>
    </row>
    <row r="24" hidden="1" outlineLevel="1" ht="13.5" customHeight="1">
      <c r="A24" t="inlineStr">
        <is>
          <t>USDCNY</t>
        </is>
      </c>
      <c r="B24" s="60" t="inlineStr">
        <is>
          <t>RMBUSD</t>
        </is>
      </c>
      <c r="D24" s="355">
        <f t="array" ref="D24">_xll.ciqfunctions.udf.CIQAVG("$"&amp;$A24,"IQ_LASTSALEPRICE",D$7,D$8)</f>
        <v/>
      </c>
      <c r="E24" s="355">
        <f t="array" ref="E24">_xll.ciqfunctions.udf.CIQAVG("$"&amp;$A24,"IQ_LASTSALEPRICE",E$7,E$8)</f>
        <v/>
      </c>
      <c r="F24" s="355">
        <f t="array" ref="F24">_xll.ciqfunctions.udf.CIQAVG("$"&amp;$A24,"IQ_LASTSALEPRICE",F$7,F$8)</f>
        <v/>
      </c>
      <c r="G24" s="355">
        <f t="array" ref="G24">_xll.ciqfunctions.udf.CIQAVG("$"&amp;$A24,"IQ_LASTSALEPRICE",G$7,G$8)</f>
        <v/>
      </c>
      <c r="H24" s="355">
        <f t="array" ref="H24">_xll.ciqfunctions.udf.CIQAVG("$"&amp;$A24,"IQ_LASTSALEPRICE",H$7,H$8)</f>
        <v/>
      </c>
      <c r="I24" s="355">
        <f t="array" ref="I24">_xll.ciqfunctions.udf.CIQAVG("$"&amp;$A24,"IQ_LASTSALEPRICE",I$7,I$8)</f>
        <v/>
      </c>
      <c r="J24" s="355">
        <f t="array" ref="J24">_xll.ciqfunctions.udf.CIQAVG("$"&amp;$A24,"IQ_LASTSALEPRICE",J$7,J$8)</f>
        <v/>
      </c>
      <c r="K24" s="355">
        <f t="array" ref="K24">_xll.ciqfunctions.udf.CIQAVG("$"&amp;$A24,"IQ_LASTSALEPRICE",K$7,K$8)</f>
        <v/>
      </c>
      <c r="L24" s="355">
        <f t="array" ref="L24">_xll.ciqfunctions.udf.CIQAVG("$"&amp;$A24,"IQ_LASTSALEPRICE",L$7,L$8)</f>
        <v/>
      </c>
      <c r="M24" s="355">
        <f t="array" ref="M24">_xll.ciqfunctions.udf.CIQAVG("$"&amp;$A24,"IQ_LASTSALEPRICE",M$7,M$8)</f>
        <v/>
      </c>
      <c r="N24" s="355">
        <f t="array" ref="N24">_xll.ciqfunctions.udf.CIQAVG("$"&amp;$A24,"IQ_LASTSALEPRICE",N$7,N$8)</f>
        <v/>
      </c>
      <c r="O24" s="355">
        <f t="array" ref="O24">_xll.ciqfunctions.udf.CIQAVG("$"&amp;$A24,"IQ_LASTSALEPRICE",O$7,O$8)</f>
        <v/>
      </c>
      <c r="P24" s="355">
        <f t="array" ref="P24">_xll.ciqfunctions.udf.CIQAVG("$"&amp;$A24,"IQ_LASTSALEPRICE",P$7,P$8)</f>
        <v/>
      </c>
      <c r="Q24" s="355">
        <f t="array" ref="Q24">_xll.ciqfunctions.udf.CIQAVG("$"&amp;$A24,"IQ_LASTSALEPRICE",Q$7,Q$8)</f>
        <v/>
      </c>
      <c r="R24" s="355">
        <f t="array" ref="R24">_xll.ciqfunctions.udf.CIQAVG("$"&amp;$A24,"IQ_LASTSALEPRICE",R$7,R$8)</f>
        <v/>
      </c>
      <c r="S24" s="355">
        <f t="array" ref="S24">_xll.ciqfunctions.udf.CIQAVG("$"&amp;$A24,"IQ_LASTSALEPRICE",S$7,S$8)</f>
        <v/>
      </c>
      <c r="T24" s="355">
        <f t="array" ref="T24">_xll.ciqfunctions.udf.CIQAVG("$"&amp;$A24,"IQ_LASTSALEPRICE",T$7,T$8)</f>
        <v/>
      </c>
      <c r="U24" s="355">
        <f t="array" ref="U24">_xll.ciqfunctions.udf.CIQAVG("$"&amp;$A24,"IQ_LASTSALEPRICE",U$7,U$8)</f>
        <v/>
      </c>
      <c r="V24" s="355">
        <f t="array" ref="V24">_xll.ciqfunctions.udf.CIQAVG("$"&amp;$A24,"IQ_LASTSALEPRICE",V$7,V$8)</f>
        <v/>
      </c>
      <c r="W24" s="355">
        <f t="array" ref="W24">_xll.ciqfunctions.udf.CIQAVG("$"&amp;$A24,"IQ_LASTSALEPRICE",W$7,W$8)</f>
        <v/>
      </c>
      <c r="X24" s="355">
        <f t="array" ref="X24">_xll.ciqfunctions.udf.CIQAVG("$"&amp;$A24,"IQ_LASTSALEPRICE",X$7,X$8)</f>
        <v/>
      </c>
      <c r="Y24" s="355">
        <f t="array" ref="Y24">_xll.ciqfunctions.udf.CIQAVG("$"&amp;$A24,"IQ_LASTSALEPRICE",Y$7,Y$8)</f>
        <v/>
      </c>
      <c r="Z24" s="355">
        <f t="array" ref="Z24">_xll.ciqfunctions.udf.CIQAVG("$"&amp;$A24,"IQ_LASTSALEPRICE",Z$7,Z$8)</f>
        <v/>
      </c>
      <c r="AA24" s="355">
        <f t="array" ref="AA24">_xll.ciqfunctions.udf.CIQAVG("$"&amp;$A24,"IQ_LASTSALEPRICE",AA$7,AA$8)</f>
        <v/>
      </c>
      <c r="AB24" s="355">
        <f t="array" ref="AB24">_xll.ciqfunctions.udf.CIQAVG("$"&amp;$A24,"IQ_LASTSALEPRICE",AB$7,AB$8)</f>
        <v/>
      </c>
      <c r="AC24" s="355">
        <f t="array" ref="AC24">_xll.ciqfunctions.udf.CIQ("$"&amp;$A24,"IQ_LASTSALEPRICE")</f>
        <v/>
      </c>
      <c r="AD24" s="355">
        <f t="array" ref="AD24">_xll.ciqfunctions.udf.CIQ("$"&amp;$A24,"IQ_LASTSALEPRICE")</f>
        <v/>
      </c>
      <c r="AE24" s="355">
        <f t="array" ref="AE24">_xll.ciqfunctions.udf.CIQ("$"&amp;$A24,"IQ_LASTSALEPRICE")</f>
        <v/>
      </c>
      <c r="AG24" s="355">
        <f t="array" ref="AG24">_xll.ciqfunctions.udf.CIQAVG("$"&amp;$A24,"IQ_LASTSALEPRICE",AG$7,AG$8)</f>
        <v/>
      </c>
      <c r="AH24" s="355">
        <f t="array" ref="AH24">_xll.ciqfunctions.udf.CIQAVG("$"&amp;$A24,"IQ_LASTSALEPRICE",AH$7,AH$8)</f>
        <v/>
      </c>
      <c r="AI24" s="355">
        <f t="array" ref="AI24">_xll.ciqfunctions.udf.CIQAVG("$"&amp;$A24,"IQ_LASTSALEPRICE",AI$7,AI$8)</f>
        <v/>
      </c>
      <c r="AJ24" s="355">
        <f t="array" ref="AJ24">_xll.ciqfunctions.udf.CIQAVG("$"&amp;$A24,"IQ_LASTSALEPRICE",AJ$7,AJ$8)</f>
        <v/>
      </c>
      <c r="AK24" s="355">
        <f t="array" ref="AK24">_xll.ciqfunctions.udf.CIQAVG("$"&amp;$A24,"IQ_LASTSALEPRICE",AK$7,AK$8)</f>
        <v/>
      </c>
      <c r="AL24" s="356">
        <f>+AL25/AL23</f>
        <v/>
      </c>
      <c r="AM24" s="356">
        <f>+AM25/AM23</f>
        <v/>
      </c>
    </row>
    <row r="25" hidden="1" outlineLevel="1">
      <c r="B25" s="60" t="inlineStr">
        <is>
          <t>PDD Non-GAAP S&amp;M (USD)</t>
        </is>
      </c>
      <c r="D25" s="100">
        <f>+D23*D24</f>
        <v/>
      </c>
      <c r="E25" s="100">
        <f>+E23*E24</f>
        <v/>
      </c>
      <c r="F25" s="100">
        <f>+F23*F24</f>
        <v/>
      </c>
      <c r="G25" s="100">
        <f>+G23*G24</f>
        <v/>
      </c>
      <c r="H25" s="100">
        <f>+H23*H24</f>
        <v/>
      </c>
      <c r="I25" s="100">
        <f>+I23*I24</f>
        <v/>
      </c>
      <c r="J25" s="100">
        <f>+J23*J24</f>
        <v/>
      </c>
      <c r="K25" s="100">
        <f>+K23*K24</f>
        <v/>
      </c>
      <c r="L25" s="100">
        <f>+L23*L24</f>
        <v/>
      </c>
      <c r="M25" s="100">
        <f>+M23*M24</f>
        <v/>
      </c>
      <c r="N25" s="100">
        <f>+N23*N24</f>
        <v/>
      </c>
      <c r="O25" s="100">
        <f>+O23*O24</f>
        <v/>
      </c>
      <c r="P25" s="100">
        <f>+P23*P24</f>
        <v/>
      </c>
      <c r="Q25" s="100">
        <f>+Q23*Q24</f>
        <v/>
      </c>
      <c r="R25" s="100">
        <f>+R23*R24</f>
        <v/>
      </c>
      <c r="S25" s="100">
        <f>+S23*S24</f>
        <v/>
      </c>
      <c r="T25" s="100">
        <f>+T23*T24</f>
        <v/>
      </c>
      <c r="U25" s="100">
        <f>+U23*U24</f>
        <v/>
      </c>
      <c r="V25" s="100">
        <f>+V23*V24</f>
        <v/>
      </c>
      <c r="W25" s="100">
        <f>+W23*W24</f>
        <v/>
      </c>
      <c r="X25" s="100">
        <f>+X23*X24</f>
        <v/>
      </c>
      <c r="Y25" s="100">
        <f>+Y23*Y24</f>
        <v/>
      </c>
      <c r="Z25" s="100">
        <f>+Z23*Z24</f>
        <v/>
      </c>
      <c r="AA25" s="100">
        <f>+AA23*AA24</f>
        <v/>
      </c>
      <c r="AB25" s="100">
        <f>+AB23*AB24</f>
        <v/>
      </c>
      <c r="AC25" s="100">
        <f>+AC23*AC24</f>
        <v/>
      </c>
      <c r="AD25" s="100">
        <f>+AD23*AD24</f>
        <v/>
      </c>
      <c r="AE25" s="100">
        <f>+AE23*AE24</f>
        <v/>
      </c>
      <c r="AG25" s="100">
        <f>+AG23*AG24</f>
        <v/>
      </c>
      <c r="AH25" s="100">
        <f>+AH23*AH24</f>
        <v/>
      </c>
      <c r="AI25" s="100">
        <f>+AI23*AI24</f>
        <v/>
      </c>
      <c r="AJ25" s="100">
        <f>+AJ23*AJ24</f>
        <v/>
      </c>
      <c r="AK25" s="100">
        <f>+AK23*AK24</f>
        <v/>
      </c>
      <c r="AL25" s="95">
        <f>+SUM(X25:AA25)</f>
        <v/>
      </c>
      <c r="AM25" s="95">
        <f>+SUM(AB25:AE25)</f>
        <v/>
      </c>
    </row>
    <row r="26" hidden="1" outlineLevel="1">
      <c r="B26" s="101" t="inlineStr">
        <is>
          <t>Y/Y % Change</t>
        </is>
      </c>
      <c r="H26" s="304">
        <f>IFERROR(H25/D25-1,"n/a")</f>
        <v/>
      </c>
      <c r="I26" s="304">
        <f>IFERROR(I25/E25-1,"n/a")</f>
        <v/>
      </c>
      <c r="J26" s="304">
        <f>IFERROR(J25/F25-1,"n/a")</f>
        <v/>
      </c>
      <c r="K26" s="304">
        <f>IFERROR(K25/G25-1,"n/a")</f>
        <v/>
      </c>
      <c r="L26" s="304">
        <f>IFERROR(L25/H25-1,"n/a")</f>
        <v/>
      </c>
      <c r="M26" s="304">
        <f>IFERROR(M25/I25-1,"n/a")</f>
        <v/>
      </c>
      <c r="N26" s="304">
        <f>IFERROR(N25/J25-1,"n/a")</f>
        <v/>
      </c>
      <c r="O26" s="304">
        <f>IFERROR(O25/K25-1,"n/a")</f>
        <v/>
      </c>
      <c r="P26" s="304">
        <f>IFERROR(P25/L25-1,"n/a")</f>
        <v/>
      </c>
      <c r="Q26" s="304">
        <f>IFERROR(Q25/M25-1,"n/a")</f>
        <v/>
      </c>
      <c r="R26" s="304">
        <f>IFERROR(R25/N25-1,"n/a")</f>
        <v/>
      </c>
      <c r="S26" s="304">
        <f>IFERROR(S25/O25-1,"n/a")</f>
        <v/>
      </c>
      <c r="T26" s="304">
        <f>IFERROR(T25/P25-1,"n/a")</f>
        <v/>
      </c>
      <c r="U26" s="304">
        <f>IFERROR(U25/Q25-1,"n/a")</f>
        <v/>
      </c>
      <c r="V26" s="304">
        <f>IFERROR(V25/R25-1,"n/a")</f>
        <v/>
      </c>
      <c r="W26" s="304">
        <f>IFERROR(W25/S25-1,"n/a")</f>
        <v/>
      </c>
      <c r="X26" s="304">
        <f>IFERROR(X25/T25-1,"n/a")</f>
        <v/>
      </c>
      <c r="Y26" s="304">
        <f>IFERROR(Y25/U25-1,"n/a")</f>
        <v/>
      </c>
      <c r="Z26" s="304">
        <f>IFERROR(Z25/V25-1,"n/a")</f>
        <v/>
      </c>
      <c r="AA26" s="304">
        <f>IFERROR(AA25/W25-1,"n/a")</f>
        <v/>
      </c>
      <c r="AB26" s="304">
        <f>IFERROR(AB25/X25-1,"n/a")</f>
        <v/>
      </c>
      <c r="AC26" s="304">
        <f>IFERROR(AC25/Y25-1,"n/a")</f>
        <v/>
      </c>
      <c r="AD26" s="304">
        <f>IFERROR(AD25/Z25-1,"n/a")</f>
        <v/>
      </c>
      <c r="AE26" s="304">
        <f>IFERROR(AE25/AA25-1,"n/a")</f>
        <v/>
      </c>
      <c r="AH26" s="304">
        <f>IFERROR(AH25/AG25-1,"n/a")</f>
        <v/>
      </c>
      <c r="AI26" s="304">
        <f>IFERROR(AI25/AH25-1,"n/a")</f>
        <v/>
      </c>
      <c r="AJ26" s="304">
        <f>IFERROR(AJ25/AI25-1,"n/a")</f>
        <v/>
      </c>
      <c r="AK26" s="304">
        <f>IFERROR(AK25/AJ25-1,"n/a")</f>
        <v/>
      </c>
      <c r="AL26" s="304">
        <f>IFERROR(AL25/AK25-1,"n/a")</f>
        <v/>
      </c>
      <c r="AM26" s="304">
        <f>IFERROR(AM25/AL25-1,"n/a")</f>
        <v/>
      </c>
    </row>
    <row r="27" hidden="1" outlineLevel="1">
      <c r="B27" s="101" t="inlineStr">
        <is>
          <t>Q/Q % Change</t>
        </is>
      </c>
      <c r="E27" s="304">
        <f>IFERROR(E25/D25-1,"n/a")</f>
        <v/>
      </c>
      <c r="F27" s="304">
        <f>IFERROR(F25/E25-1,"n/a")</f>
        <v/>
      </c>
      <c r="G27" s="304">
        <f>IFERROR(G25/F25-1,"n/a")</f>
        <v/>
      </c>
      <c r="H27" s="304">
        <f>IFERROR(H25/G25-1,"n/a")</f>
        <v/>
      </c>
      <c r="I27" s="304">
        <f>IFERROR(I25/H25-1,"n/a")</f>
        <v/>
      </c>
      <c r="J27" s="304">
        <f>IFERROR(J25/I25-1,"n/a")</f>
        <v/>
      </c>
      <c r="K27" s="304">
        <f>IFERROR(K25/J25-1,"n/a")</f>
        <v/>
      </c>
      <c r="L27" s="304">
        <f>IFERROR(L25/K25-1,"n/a")</f>
        <v/>
      </c>
      <c r="M27" s="304">
        <f>IFERROR(M25/L25-1,"n/a")</f>
        <v/>
      </c>
      <c r="N27" s="304">
        <f>IFERROR(N25/M25-1,"n/a")</f>
        <v/>
      </c>
      <c r="O27" s="304">
        <f>IFERROR(O25/N25-1,"n/a")</f>
        <v/>
      </c>
      <c r="P27" s="304">
        <f>IFERROR(P25/O25-1,"n/a")</f>
        <v/>
      </c>
      <c r="Q27" s="304">
        <f>IFERROR(Q25/P25-1,"n/a")</f>
        <v/>
      </c>
      <c r="R27" s="304">
        <f>IFERROR(R25/Q25-1,"n/a")</f>
        <v/>
      </c>
      <c r="S27" s="304">
        <f>IFERROR(S25/R25-1,"n/a")</f>
        <v/>
      </c>
      <c r="T27" s="304">
        <f>IFERROR(T25/S25-1,"n/a")</f>
        <v/>
      </c>
      <c r="U27" s="304">
        <f>IFERROR(U25/T25-1,"n/a")</f>
        <v/>
      </c>
      <c r="V27" s="304">
        <f>IFERROR(V25/U25-1,"n/a")</f>
        <v/>
      </c>
      <c r="W27" s="304">
        <f>IFERROR(W25/V25-1,"n/a")</f>
        <v/>
      </c>
      <c r="X27" s="304">
        <f>IFERROR(X25/W25-1,"n/a")</f>
        <v/>
      </c>
      <c r="Y27" s="304">
        <f>IFERROR(Y25/X25-1,"n/a")</f>
        <v/>
      </c>
      <c r="Z27" s="304">
        <f>IFERROR(Z25/Y25-1,"n/a")</f>
        <v/>
      </c>
      <c r="AA27" s="304">
        <f>IFERROR(AA25/Z25-1,"n/a")</f>
        <v/>
      </c>
      <c r="AB27" s="304">
        <f>IFERROR(AB25/AA25-1,"n/a")</f>
        <v/>
      </c>
      <c r="AC27" s="304">
        <f>IFERROR(AC25/AB25-1,"n/a")</f>
        <v/>
      </c>
      <c r="AD27" s="304">
        <f>IFERROR(AD25/AC25-1,"n/a")</f>
        <v/>
      </c>
      <c r="AE27" s="304">
        <f>IFERROR(AE25/AD25-1,"n/a")</f>
        <v/>
      </c>
    </row>
    <row r="28" hidden="1" outlineLevel="1">
      <c r="B28" s="67" t="n"/>
      <c r="E28" s="304" t="n"/>
      <c r="F28" s="304" t="n"/>
      <c r="G28" s="304" t="n"/>
      <c r="H28" s="304" t="n"/>
      <c r="I28" s="304" t="n"/>
      <c r="J28" s="304" t="n"/>
      <c r="K28" s="304" t="n"/>
      <c r="L28" s="304" t="n"/>
      <c r="M28" s="304" t="n"/>
      <c r="N28" s="304" t="n"/>
      <c r="O28" s="304" t="n"/>
      <c r="P28" s="304" t="n"/>
      <c r="Q28" s="304" t="n"/>
      <c r="R28" s="304" t="n"/>
      <c r="S28" s="304" t="n"/>
      <c r="T28" s="304" t="n"/>
      <c r="U28" s="304" t="n"/>
      <c r="V28" s="304" t="n"/>
      <c r="W28" s="304" t="n"/>
      <c r="X28" s="304" t="n"/>
      <c r="Y28" s="304" t="n"/>
      <c r="Z28" s="304" t="n"/>
      <c r="AA28" s="304" t="n"/>
      <c r="AB28" s="304" t="n"/>
      <c r="AC28" s="304" t="n"/>
      <c r="AD28" s="304" t="n"/>
      <c r="AE28" s="304" t="n"/>
    </row>
    <row r="29" hidden="1" outlineLevel="1">
      <c r="B29" s="60" t="inlineStr">
        <is>
          <t>Temu Ad Spend (RMB) - per CRC</t>
        </is>
      </c>
      <c r="D29" s="115" t="n">
        <v>0</v>
      </c>
      <c r="E29" s="115" t="n">
        <v>0</v>
      </c>
      <c r="F29" s="115" t="n">
        <v>0</v>
      </c>
      <c r="G29" s="115" t="n">
        <v>0</v>
      </c>
      <c r="H29" s="115" t="n">
        <v>0</v>
      </c>
      <c r="I29" s="115" t="n">
        <v>0</v>
      </c>
      <c r="J29" s="115" t="n">
        <v>0</v>
      </c>
      <c r="K29" s="115" t="n">
        <v>0</v>
      </c>
      <c r="L29" s="115" t="n">
        <v>0</v>
      </c>
      <c r="M29" s="115" t="n">
        <v>0</v>
      </c>
      <c r="N29" s="115" t="n">
        <v>0</v>
      </c>
      <c r="O29" s="115" t="n">
        <v>0</v>
      </c>
      <c r="P29" s="115" t="n">
        <v>0</v>
      </c>
      <c r="Q29" s="115" t="n">
        <v>0</v>
      </c>
      <c r="R29" s="115" t="n">
        <v>0</v>
      </c>
      <c r="S29" s="115" t="n">
        <v>0</v>
      </c>
      <c r="T29" s="115" t="n">
        <v>0</v>
      </c>
      <c r="U29" s="115" t="n">
        <v>0</v>
      </c>
      <c r="V29" s="115" t="n">
        <v>1067.997039999998</v>
      </c>
      <c r="W29" s="115" t="n">
        <v>2263.388940000003</v>
      </c>
      <c r="X29" s="115" t="n">
        <v>3123.718660000002</v>
      </c>
      <c r="Y29" s="115" t="n">
        <v>3340.419639999996</v>
      </c>
      <c r="Z29" s="115" t="n">
        <v>6684.113067199998</v>
      </c>
      <c r="AA29" s="115" t="n">
        <v>8904.679730400007</v>
      </c>
      <c r="AB29" s="115" t="n">
        <v>7814.588318800001</v>
      </c>
      <c r="AC29" s="115" t="n">
        <v>9415.697892500355</v>
      </c>
      <c r="AD29" s="115" t="n">
        <v>9980.639766050377</v>
      </c>
      <c r="AE29" s="115" t="n">
        <v>10978.70374265541</v>
      </c>
      <c r="AG29" s="95">
        <f>+SUM(D29:G29)</f>
        <v/>
      </c>
      <c r="AH29" s="95">
        <f>+SUM(H29:K29)</f>
        <v/>
      </c>
      <c r="AI29" s="95">
        <f>+SUM(L29:O29)</f>
        <v/>
      </c>
      <c r="AJ29" s="95">
        <f>+SUM(P29:S29)</f>
        <v/>
      </c>
      <c r="AK29" s="95">
        <f>+SUM(T29:W29)</f>
        <v/>
      </c>
      <c r="AL29" s="95">
        <f>+SUM(X29:AA29)</f>
        <v/>
      </c>
      <c r="AM29" s="95">
        <f>+SUM(AB29:AE29)</f>
        <v/>
      </c>
    </row>
    <row r="30" hidden="1" outlineLevel="1" ht="13.5" customHeight="1">
      <c r="B30" s="60" t="inlineStr">
        <is>
          <t>RMBUSD</t>
        </is>
      </c>
      <c r="D30" s="356">
        <f>+D24</f>
        <v/>
      </c>
      <c r="E30" s="356">
        <f>+E24</f>
        <v/>
      </c>
      <c r="F30" s="356">
        <f>+F24</f>
        <v/>
      </c>
      <c r="G30" s="356">
        <f>+G24</f>
        <v/>
      </c>
      <c r="H30" s="356">
        <f>+H24</f>
        <v/>
      </c>
      <c r="I30" s="356">
        <f>+I24</f>
        <v/>
      </c>
      <c r="J30" s="356">
        <f>+J24</f>
        <v/>
      </c>
      <c r="K30" s="356">
        <f>+K24</f>
        <v/>
      </c>
      <c r="L30" s="356">
        <f>+L24</f>
        <v/>
      </c>
      <c r="M30" s="356">
        <f>+M24</f>
        <v/>
      </c>
      <c r="N30" s="356">
        <f>+N24</f>
        <v/>
      </c>
      <c r="O30" s="356">
        <f>+O24</f>
        <v/>
      </c>
      <c r="P30" s="356">
        <f>+P24</f>
        <v/>
      </c>
      <c r="Q30" s="356">
        <f>+Q24</f>
        <v/>
      </c>
      <c r="R30" s="356">
        <f>+R24</f>
        <v/>
      </c>
      <c r="S30" s="356">
        <f>+S24</f>
        <v/>
      </c>
      <c r="T30" s="356">
        <f>+T24</f>
        <v/>
      </c>
      <c r="U30" s="356">
        <f>+U24</f>
        <v/>
      </c>
      <c r="V30" s="356">
        <f>+V24</f>
        <v/>
      </c>
      <c r="W30" s="356">
        <f>+W24</f>
        <v/>
      </c>
      <c r="X30" s="356">
        <f>+X24</f>
        <v/>
      </c>
      <c r="Y30" s="356">
        <f>+Y24</f>
        <v/>
      </c>
      <c r="Z30" s="356">
        <f>+Z24</f>
        <v/>
      </c>
      <c r="AA30" s="356">
        <f>+AA24</f>
        <v/>
      </c>
      <c r="AB30" s="356">
        <f>+AB24</f>
        <v/>
      </c>
      <c r="AC30" s="356">
        <f>+AC24</f>
        <v/>
      </c>
      <c r="AD30" s="356">
        <f>+AD24</f>
        <v/>
      </c>
      <c r="AE30" s="356">
        <f>+AE24</f>
        <v/>
      </c>
      <c r="AG30" s="356">
        <f>+AG24</f>
        <v/>
      </c>
      <c r="AH30" s="356">
        <f>+AH24</f>
        <v/>
      </c>
      <c r="AI30" s="356">
        <f>+AI24</f>
        <v/>
      </c>
      <c r="AJ30" s="356">
        <f>+AJ24</f>
        <v/>
      </c>
      <c r="AK30" s="356">
        <f>+AK24</f>
        <v/>
      </c>
      <c r="AL30" s="356">
        <f>+AL31/AL29</f>
        <v/>
      </c>
      <c r="AM30" s="356">
        <f>+AM31/AM29</f>
        <v/>
      </c>
    </row>
    <row r="31" collapsed="1">
      <c r="B31" s="60" t="inlineStr">
        <is>
          <t>Temu Ad Spend - per CRC</t>
        </is>
      </c>
      <c r="D31" s="100">
        <f>+D29*D30</f>
        <v/>
      </c>
      <c r="E31" s="100">
        <f>+E29*E30</f>
        <v/>
      </c>
      <c r="F31" s="100">
        <f>+F29*F30</f>
        <v/>
      </c>
      <c r="G31" s="100">
        <f>+G29*G30</f>
        <v/>
      </c>
      <c r="H31" s="144">
        <f>+H29*H30</f>
        <v/>
      </c>
      <c r="I31" s="144">
        <f>+I29*I30</f>
        <v/>
      </c>
      <c r="J31" s="144">
        <f>+J29*J30</f>
        <v/>
      </c>
      <c r="K31" s="144">
        <f>+K29*K30</f>
        <v/>
      </c>
      <c r="L31" s="144">
        <f>+L29*L30</f>
        <v/>
      </c>
      <c r="M31" s="144">
        <f>+M29*M30</f>
        <v/>
      </c>
      <c r="N31" s="144">
        <f>+N29*N30</f>
        <v/>
      </c>
      <c r="O31" s="144">
        <f>+O29*O30</f>
        <v/>
      </c>
      <c r="P31" s="144">
        <f>+P29*P30</f>
        <v/>
      </c>
      <c r="Q31" s="144">
        <f>+Q29*Q30</f>
        <v/>
      </c>
      <c r="R31" s="144">
        <f>+R29*R30</f>
        <v/>
      </c>
      <c r="S31" s="144">
        <f>+S29*S30</f>
        <v/>
      </c>
      <c r="T31" s="144">
        <f>+T29*T30</f>
        <v/>
      </c>
      <c r="U31" s="144">
        <f>+U29*U30</f>
        <v/>
      </c>
      <c r="V31" s="144">
        <f>+V29*V30</f>
        <v/>
      </c>
      <c r="W31" s="144">
        <f>+W29*W30</f>
        <v/>
      </c>
      <c r="X31" s="144">
        <f>+X29*X30</f>
        <v/>
      </c>
      <c r="Y31" s="144">
        <f>+Y29*Y30</f>
        <v/>
      </c>
      <c r="Z31" s="144">
        <f>+Z29*Z30</f>
        <v/>
      </c>
      <c r="AA31" s="144">
        <f>+AA29*AA30</f>
        <v/>
      </c>
      <c r="AB31" s="144">
        <f>+AB29*AB30</f>
        <v/>
      </c>
      <c r="AC31" s="144">
        <f>+AC29*AC30</f>
        <v/>
      </c>
      <c r="AD31" s="144">
        <f>+AD29*AD30</f>
        <v/>
      </c>
      <c r="AE31" s="144">
        <f>+AE29*AE30</f>
        <v/>
      </c>
      <c r="AG31" s="100">
        <f>+AG29*AG30</f>
        <v/>
      </c>
      <c r="AH31" s="100">
        <f>+AH29*AH30</f>
        <v/>
      </c>
      <c r="AI31" s="100">
        <f>+AI29*AI30</f>
        <v/>
      </c>
      <c r="AJ31" s="100">
        <f>+AJ29*AJ30</f>
        <v/>
      </c>
      <c r="AK31" s="100">
        <f>+AK29*AK30</f>
        <v/>
      </c>
      <c r="AL31" s="95">
        <f>+SUM(X31:AA31)</f>
        <v/>
      </c>
      <c r="AM31" s="95">
        <f>+SUM(AB31:AE31)</f>
        <v/>
      </c>
    </row>
    <row r="32">
      <c r="B32" s="101" t="inlineStr">
        <is>
          <t>Y/Y % Change</t>
        </is>
      </c>
      <c r="D32" s="260" t="n"/>
      <c r="E32" s="260" t="n"/>
      <c r="F32" s="260" t="n"/>
      <c r="G32" s="260" t="n"/>
      <c r="H32" s="320">
        <f>IFERROR(H31/D31-1,"n/a")</f>
        <v/>
      </c>
      <c r="I32" s="320">
        <f>IFERROR(I31/E31-1,"n/a")</f>
        <v/>
      </c>
      <c r="J32" s="320">
        <f>IFERROR(J31/F31-1,"n/a")</f>
        <v/>
      </c>
      <c r="K32" s="320">
        <f>IFERROR(K31/G31-1,"n/a")</f>
        <v/>
      </c>
      <c r="L32" s="320">
        <f>IFERROR(L31/H31-1,"n/a")</f>
        <v/>
      </c>
      <c r="M32" s="320">
        <f>IFERROR(M31/I31-1,"n/a")</f>
        <v/>
      </c>
      <c r="N32" s="320">
        <f>IFERROR(N31/J31-1,"n/a")</f>
        <v/>
      </c>
      <c r="O32" s="320">
        <f>IFERROR(O31/K31-1,"n/a")</f>
        <v/>
      </c>
      <c r="P32" s="320">
        <f>IFERROR(P31/L31-1,"n/a")</f>
        <v/>
      </c>
      <c r="Q32" s="320">
        <f>IFERROR(Q31/M31-1,"n/a")</f>
        <v/>
      </c>
      <c r="R32" s="320">
        <f>IFERROR(R31/N31-1,"n/a")</f>
        <v/>
      </c>
      <c r="S32" s="320">
        <f>IFERROR(S31/O31-1,"n/a")</f>
        <v/>
      </c>
      <c r="T32" s="320">
        <f>IFERROR(T31/P31-1,"n/a")</f>
        <v/>
      </c>
      <c r="U32" s="320">
        <f>IFERROR(U31/Q31-1,"n/a")</f>
        <v/>
      </c>
      <c r="V32" s="320">
        <f>IFERROR(V31/R31-1,"n/a")</f>
        <v/>
      </c>
      <c r="W32" s="320">
        <f>IFERROR(W31/S31-1,"n/a")</f>
        <v/>
      </c>
      <c r="X32" s="320">
        <f>IFERROR(X31/T31-1,"n/a")</f>
        <v/>
      </c>
      <c r="Y32" s="320">
        <f>IFERROR(Y31/U31-1,"n/a")</f>
        <v/>
      </c>
      <c r="Z32" s="320">
        <f>IFERROR(Z31/V31-1,"n/a")</f>
        <v/>
      </c>
      <c r="AA32" s="320">
        <f>IFERROR(AA31/W31-1,"n/a")</f>
        <v/>
      </c>
      <c r="AB32" s="320">
        <f>IFERROR(AB31/X31-1,"n/a")</f>
        <v/>
      </c>
      <c r="AC32" s="320">
        <f>IFERROR(AC31/Y31-1,"n/a")</f>
        <v/>
      </c>
      <c r="AD32" s="320">
        <f>IFERROR(AD31/Z31-1,"n/a")</f>
        <v/>
      </c>
      <c r="AE32" s="320">
        <f>IFERROR(AE31/AA31-1,"n/a")</f>
        <v/>
      </c>
      <c r="AH32" s="320">
        <f>IFERROR(AH31/AG31-1,"n/a")</f>
        <v/>
      </c>
      <c r="AI32" s="320">
        <f>IFERROR(AI31/AH31-1,"n/a")</f>
        <v/>
      </c>
      <c r="AJ32" s="320">
        <f>IFERROR(AJ31/AI31-1,"n/a")</f>
        <v/>
      </c>
      <c r="AK32" s="320">
        <f>IFERROR(AK31/AJ31-1,"n/a")</f>
        <v/>
      </c>
      <c r="AL32" s="320">
        <f>IFERROR(AL31/AK31-1,"n/a")</f>
        <v/>
      </c>
      <c r="AM32" s="320">
        <f>IFERROR(AM31/AL31-1,"n/a")</f>
        <v/>
      </c>
    </row>
    <row r="33">
      <c r="B33" s="101" t="inlineStr">
        <is>
          <t>Q/Q % Change</t>
        </is>
      </c>
      <c r="D33" s="260" t="n"/>
      <c r="E33" s="320">
        <f>IFERROR(E31/D31-1,"n/a")</f>
        <v/>
      </c>
      <c r="F33" s="320">
        <f>IFERROR(F31/E31-1,"n/a")</f>
        <v/>
      </c>
      <c r="G33" s="320">
        <f>IFERROR(G31/F31-1,"n/a")</f>
        <v/>
      </c>
      <c r="H33" s="320">
        <f>IFERROR(H31/G31-1,"n/a")</f>
        <v/>
      </c>
      <c r="I33" s="320">
        <f>IFERROR(I31/H31-1,"n/a")</f>
        <v/>
      </c>
      <c r="J33" s="320">
        <f>IFERROR(J31/I31-1,"n/a")</f>
        <v/>
      </c>
      <c r="K33" s="320">
        <f>IFERROR(K31/J31-1,"n/a")</f>
        <v/>
      </c>
      <c r="L33" s="320">
        <f>IFERROR(L31/K31-1,"n/a")</f>
        <v/>
      </c>
      <c r="M33" s="320">
        <f>IFERROR(M31/L31-1,"n/a")</f>
        <v/>
      </c>
      <c r="N33" s="320">
        <f>IFERROR(N31/M31-1,"n/a")</f>
        <v/>
      </c>
      <c r="O33" s="320">
        <f>IFERROR(O31/N31-1,"n/a")</f>
        <v/>
      </c>
      <c r="P33" s="320">
        <f>IFERROR(P31/O31-1,"n/a")</f>
        <v/>
      </c>
      <c r="Q33" s="320">
        <f>IFERROR(Q31/P31-1,"n/a")</f>
        <v/>
      </c>
      <c r="R33" s="320">
        <f>IFERROR(R31/Q31-1,"n/a")</f>
        <v/>
      </c>
      <c r="S33" s="320">
        <f>IFERROR(S31/R31-1,"n/a")</f>
        <v/>
      </c>
      <c r="T33" s="320">
        <f>IFERROR(T31/S31-1,"n/a")</f>
        <v/>
      </c>
      <c r="U33" s="320">
        <f>IFERROR(U31/T31-1,"n/a")</f>
        <v/>
      </c>
      <c r="V33" s="320">
        <f>IFERROR(V31/U31-1,"n/a")</f>
        <v/>
      </c>
      <c r="W33" s="320">
        <f>IFERROR(W31/V31-1,"n/a")</f>
        <v/>
      </c>
      <c r="X33" s="320">
        <f>IFERROR(X31/W31-1,"n/a")</f>
        <v/>
      </c>
      <c r="Y33" s="320">
        <f>IFERROR(Y31/X31-1,"n/a")</f>
        <v/>
      </c>
      <c r="Z33" s="320">
        <f>IFERROR(Z31/Y31-1,"n/a")</f>
        <v/>
      </c>
      <c r="AA33" s="320">
        <f>IFERROR(AA31/Z31-1,"n/a")</f>
        <v/>
      </c>
      <c r="AB33" s="320">
        <f>IFERROR(AB31/AA31-1,"n/a")</f>
        <v/>
      </c>
      <c r="AC33" s="320">
        <f>IFERROR(AC31/AB31-1,"n/a")</f>
        <v/>
      </c>
      <c r="AD33" s="320">
        <f>IFERROR(AD31/AC31-1,"n/a")</f>
        <v/>
      </c>
      <c r="AE33" s="320">
        <f>IFERROR(AE31/AD31-1,"n/a")</f>
        <v/>
      </c>
    </row>
    <row r="34">
      <c r="B34" s="101" t="n"/>
      <c r="D34" s="260" t="n"/>
      <c r="E34" s="320" t="n"/>
      <c r="F34" s="320" t="n"/>
      <c r="G34" s="320" t="n"/>
      <c r="H34" s="320" t="n"/>
      <c r="I34" s="320" t="n"/>
      <c r="J34" s="320" t="n"/>
      <c r="K34" s="320" t="n"/>
      <c r="L34" s="320" t="n"/>
      <c r="M34" s="320" t="n"/>
      <c r="N34" s="320" t="n"/>
      <c r="O34" s="320" t="n"/>
      <c r="P34" s="320" t="n"/>
      <c r="Q34" s="320" t="n"/>
      <c r="R34" s="320" t="n"/>
      <c r="S34" s="320" t="n"/>
      <c r="T34" s="320" t="n"/>
      <c r="U34" s="320" t="n"/>
      <c r="V34" s="320" t="n"/>
      <c r="W34" s="320" t="n"/>
      <c r="X34" s="320" t="n"/>
      <c r="Y34" s="320" t="n"/>
      <c r="Z34" s="320" t="n"/>
      <c r="AA34" s="320" t="n"/>
      <c r="AB34" s="320" t="n"/>
      <c r="AC34" s="320" t="n"/>
      <c r="AD34" s="320" t="n"/>
      <c r="AE34" s="320" t="n"/>
    </row>
    <row r="35">
      <c r="B35" s="60" t="inlineStr">
        <is>
          <t>Chinese Advertiser Revenue</t>
        </is>
      </c>
      <c r="D35" s="203">
        <f>+D12</f>
        <v/>
      </c>
      <c r="E35" s="203">
        <f>+E12</f>
        <v/>
      </c>
      <c r="F35" s="203">
        <f>+F12</f>
        <v/>
      </c>
      <c r="G35" s="203">
        <f>+G12</f>
        <v/>
      </c>
      <c r="H35" s="203">
        <f>+H12</f>
        <v/>
      </c>
      <c r="I35" s="203">
        <f>+I12</f>
        <v/>
      </c>
      <c r="J35" s="203">
        <f>+J12</f>
        <v/>
      </c>
      <c r="K35" s="203">
        <f>+K12</f>
        <v/>
      </c>
      <c r="L35" s="203">
        <f>+L12</f>
        <v/>
      </c>
      <c r="M35" s="203">
        <f>+M12</f>
        <v/>
      </c>
      <c r="N35" s="203">
        <f>+N12</f>
        <v/>
      </c>
      <c r="O35" s="203">
        <f>+O12</f>
        <v/>
      </c>
      <c r="P35" s="203">
        <f>+P17</f>
        <v/>
      </c>
      <c r="Q35" s="203">
        <f>+Q17</f>
        <v/>
      </c>
      <c r="R35" s="203">
        <f>+R17</f>
        <v/>
      </c>
      <c r="S35" s="203">
        <f>+S17</f>
        <v/>
      </c>
      <c r="T35" s="203">
        <f>+T17</f>
        <v/>
      </c>
      <c r="U35" s="203">
        <f>+U17</f>
        <v/>
      </c>
      <c r="V35" s="203">
        <f>+V17</f>
        <v/>
      </c>
      <c r="W35" s="203">
        <f>+W17</f>
        <v/>
      </c>
      <c r="X35" s="203">
        <f>+X17</f>
        <v/>
      </c>
      <c r="Y35" s="203">
        <f>+Y17</f>
        <v/>
      </c>
      <c r="Z35" s="203">
        <f>+Z17</f>
        <v/>
      </c>
      <c r="AA35" s="203">
        <f>+AA17</f>
        <v/>
      </c>
      <c r="AB35" s="203">
        <f>+AB17</f>
        <v/>
      </c>
      <c r="AC35" s="203">
        <f>+AC37-AC36</f>
        <v/>
      </c>
      <c r="AD35" s="203">
        <f>+AD37-AD36</f>
        <v/>
      </c>
      <c r="AE35" s="203">
        <f>+AE37-AE36</f>
        <v/>
      </c>
      <c r="AG35" s="95">
        <f>+SUM(D35:G35)</f>
        <v/>
      </c>
      <c r="AH35" s="95">
        <f>+SUM(H35:K35)</f>
        <v/>
      </c>
      <c r="AI35" s="95">
        <f>+SUM(L35:O35)</f>
        <v/>
      </c>
      <c r="AJ35" s="95">
        <f>+SUM(P35:S35)</f>
        <v/>
      </c>
      <c r="AK35" s="95">
        <f>+SUM(T35:W35)</f>
        <v/>
      </c>
      <c r="AL35" s="95">
        <f>+SUM(X35:AA35)</f>
        <v/>
      </c>
      <c r="AM35" s="95">
        <f>+SUM(AB35:AE35)</f>
        <v/>
      </c>
    </row>
    <row r="36" ht="13.5" customHeight="1">
      <c r="B36" s="60" t="inlineStr">
        <is>
          <t>Less: Temu Ad Spend @ 75%</t>
        </is>
      </c>
      <c r="D36" s="103">
        <f>+-D31*0.75</f>
        <v/>
      </c>
      <c r="E36" s="103">
        <f>+-E31*0.75</f>
        <v/>
      </c>
      <c r="F36" s="103">
        <f>+-F31*0.75</f>
        <v/>
      </c>
      <c r="G36" s="103">
        <f>+-G31*0.75</f>
        <v/>
      </c>
      <c r="H36" s="103">
        <f>+-H31*0.75</f>
        <v/>
      </c>
      <c r="I36" s="103">
        <f>+-I31*0.75</f>
        <v/>
      </c>
      <c r="J36" s="103">
        <f>+-J31*0.75</f>
        <v/>
      </c>
      <c r="K36" s="103">
        <f>+-K31*0.75</f>
        <v/>
      </c>
      <c r="L36" s="103">
        <f>+-L31*0.75</f>
        <v/>
      </c>
      <c r="M36" s="103">
        <f>+-M31*0.75</f>
        <v/>
      </c>
      <c r="N36" s="103">
        <f>+-N31*0.75</f>
        <v/>
      </c>
      <c r="O36" s="103">
        <f>+-O31*0.75</f>
        <v/>
      </c>
      <c r="P36" s="103">
        <f>+-P31*0.75</f>
        <v/>
      </c>
      <c r="Q36" s="103">
        <f>+-Q31*0.75</f>
        <v/>
      </c>
      <c r="R36" s="103">
        <f>+-R31*0.75</f>
        <v/>
      </c>
      <c r="S36" s="103">
        <f>+-S31*0.75</f>
        <v/>
      </c>
      <c r="T36" s="103">
        <f>+-T31*0.75</f>
        <v/>
      </c>
      <c r="U36" s="103">
        <f>+-U31*0.75</f>
        <v/>
      </c>
      <c r="V36" s="103">
        <f>+-V31*0.75</f>
        <v/>
      </c>
      <c r="W36" s="103">
        <f>+-W31*0.75</f>
        <v/>
      </c>
      <c r="X36" s="103">
        <f>+-X31*0.75</f>
        <v/>
      </c>
      <c r="Y36" s="103">
        <f>+-Y31*0.75</f>
        <v/>
      </c>
      <c r="Z36" s="103">
        <f>+-Z31*0.75</f>
        <v/>
      </c>
      <c r="AA36" s="103">
        <f>+-AA31*0.75</f>
        <v/>
      </c>
      <c r="AB36" s="103">
        <f>+-AB31*0.75</f>
        <v/>
      </c>
      <c r="AC36" s="103">
        <f>+-AC31*0.75</f>
        <v/>
      </c>
      <c r="AD36" s="103">
        <f>+-AD31*0.75</f>
        <v/>
      </c>
      <c r="AE36" s="103">
        <f>+-AE31*0.75</f>
        <v/>
      </c>
      <c r="AG36" s="77">
        <f>+SUM(D36:G36)</f>
        <v/>
      </c>
      <c r="AH36" s="77">
        <f>+SUM(H36:K36)</f>
        <v/>
      </c>
      <c r="AI36" s="77">
        <f>+SUM(L36:O36)</f>
        <v/>
      </c>
      <c r="AJ36" s="77">
        <f>+SUM(P36:S36)</f>
        <v/>
      </c>
      <c r="AK36" s="77">
        <f>+SUM(T36:W36)</f>
        <v/>
      </c>
      <c r="AL36" s="77">
        <f>+SUM(X36:AA36)</f>
        <v/>
      </c>
      <c r="AM36" s="77">
        <f>+SUM(AB36:AE36)</f>
        <v/>
      </c>
    </row>
    <row r="37">
      <c r="B37" s="101" t="inlineStr">
        <is>
          <t>Other Chinese Advertiser Revenue</t>
        </is>
      </c>
      <c r="D37" s="203">
        <f>+SUM(D35:D36)</f>
        <v/>
      </c>
      <c r="E37" s="203">
        <f>+SUM(E35:E36)</f>
        <v/>
      </c>
      <c r="F37" s="203">
        <f>+SUM(F35:F36)</f>
        <v/>
      </c>
      <c r="G37" s="203">
        <f>+SUM(G35:G36)</f>
        <v/>
      </c>
      <c r="H37" s="203">
        <f>+SUM(H35:H36)</f>
        <v/>
      </c>
      <c r="I37" s="203">
        <f>+SUM(I35:I36)</f>
        <v/>
      </c>
      <c r="J37" s="203">
        <f>+SUM(J35:J36)</f>
        <v/>
      </c>
      <c r="K37" s="203">
        <f>+SUM(K35:K36)</f>
        <v/>
      </c>
      <c r="L37" s="203">
        <f>+SUM(L35:L36)</f>
        <v/>
      </c>
      <c r="M37" s="203">
        <f>+SUM(M35:M36)</f>
        <v/>
      </c>
      <c r="N37" s="203">
        <f>+SUM(N35:N36)</f>
        <v/>
      </c>
      <c r="O37" s="203">
        <f>+SUM(O35:O36)</f>
        <v/>
      </c>
      <c r="P37" s="203">
        <f>+SUM(P35:P36)</f>
        <v/>
      </c>
      <c r="Q37" s="203">
        <f>+SUM(Q35:Q36)</f>
        <v/>
      </c>
      <c r="R37" s="203">
        <f>+SUM(R35:R36)</f>
        <v/>
      </c>
      <c r="S37" s="203">
        <f>+SUM(S35:S36)</f>
        <v/>
      </c>
      <c r="T37" s="203">
        <f>+SUM(T35:T36)</f>
        <v/>
      </c>
      <c r="U37" s="203">
        <f>+SUM(U35:U36)</f>
        <v/>
      </c>
      <c r="V37" s="203">
        <f>+SUM(V35:V36)</f>
        <v/>
      </c>
      <c r="W37" s="203">
        <f>+SUM(W35:W36)</f>
        <v/>
      </c>
      <c r="X37" s="203">
        <f>+SUM(X35:X36)</f>
        <v/>
      </c>
      <c r="Y37" s="203">
        <f>+SUM(Y35:Y36)</f>
        <v/>
      </c>
      <c r="Z37" s="203">
        <f>+SUM(Z35:Z36)</f>
        <v/>
      </c>
      <c r="AA37" s="203">
        <f>+SUM(AA35:AA36)</f>
        <v/>
      </c>
      <c r="AB37" s="203">
        <f>+SUM(AB35:AB36)</f>
        <v/>
      </c>
      <c r="AC37" s="203">
        <f>+Y37*(1+AC38)</f>
        <v/>
      </c>
      <c r="AD37" s="203">
        <f>+Z37*(1+AD38)</f>
        <v/>
      </c>
      <c r="AE37" s="203">
        <f>+AA37*(1+AE38)</f>
        <v/>
      </c>
      <c r="AG37" s="95">
        <f>+SUM(D37:G37)</f>
        <v/>
      </c>
      <c r="AH37" s="95">
        <f>+SUM(H37:K37)</f>
        <v/>
      </c>
      <c r="AI37" s="95">
        <f>+SUM(L37:O37)</f>
        <v/>
      </c>
      <c r="AJ37" s="95">
        <f>+SUM(P37:S37)</f>
        <v/>
      </c>
      <c r="AK37" s="95">
        <f>+SUM(T37:W37)</f>
        <v/>
      </c>
      <c r="AL37" s="95">
        <f>+SUM(X37:AA37)</f>
        <v/>
      </c>
      <c r="AM37" s="95">
        <f>+SUM(AB37:AE37)</f>
        <v/>
      </c>
    </row>
    <row r="38">
      <c r="B38" s="67" t="inlineStr">
        <is>
          <t>Y/Y % Change</t>
        </is>
      </c>
      <c r="D38" s="260" t="n"/>
      <c r="E38" s="260" t="n"/>
      <c r="F38" s="260" t="n"/>
      <c r="G38" s="260" t="n"/>
      <c r="H38" s="320">
        <f>IFERROR(H37/D37-1,"n/a")</f>
        <v/>
      </c>
      <c r="I38" s="320">
        <f>IFERROR(I37/E37-1,"n/a")</f>
        <v/>
      </c>
      <c r="J38" s="320">
        <f>IFERROR(J37/F37-1,"n/a")</f>
        <v/>
      </c>
      <c r="K38" s="320">
        <f>IFERROR(K37/G37-1,"n/a")</f>
        <v/>
      </c>
      <c r="L38" s="320">
        <f>IFERROR(L37/H37-1,"n/a")</f>
        <v/>
      </c>
      <c r="M38" s="320">
        <f>IFERROR(M37/I37-1,"n/a")</f>
        <v/>
      </c>
      <c r="N38" s="320">
        <f>IFERROR(N37/J37-1,"n/a")</f>
        <v/>
      </c>
      <c r="O38" s="320">
        <f>IFERROR(O37/K37-1,"n/a")</f>
        <v/>
      </c>
      <c r="P38" s="320" t="n"/>
      <c r="Q38" s="320" t="n"/>
      <c r="R38" s="320" t="n"/>
      <c r="S38" s="320" t="n"/>
      <c r="T38" s="320">
        <f>IFERROR(T37/P37-1,"n/a")</f>
        <v/>
      </c>
      <c r="U38" s="320">
        <f>IFERROR(U37/Q37-1,"n/a")</f>
        <v/>
      </c>
      <c r="V38" s="320">
        <f>IFERROR(V37/R37-1,"n/a")</f>
        <v/>
      </c>
      <c r="W38" s="320">
        <f>IFERROR(W37/S37-1,"n/a")</f>
        <v/>
      </c>
      <c r="X38" s="320">
        <f>IFERROR(X37/T37-1,"n/a")</f>
        <v/>
      </c>
      <c r="Y38" s="320">
        <f>IFERROR(Y37/U37-1,"n/a")</f>
        <v/>
      </c>
      <c r="Z38" s="320">
        <f>IFERROR(Z37/V37-1,"n/a")</f>
        <v/>
      </c>
      <c r="AA38" s="320">
        <f>IFERROR(AA37/W37-1,"n/a")</f>
        <v/>
      </c>
      <c r="AB38" s="320">
        <f>IFERROR(AB37/X37-1,"n/a")</f>
        <v/>
      </c>
      <c r="AC38" s="357" t="n">
        <v>0.25</v>
      </c>
      <c r="AD38" s="357" t="n">
        <v>0.18</v>
      </c>
      <c r="AE38" s="357" t="n">
        <v>0.3</v>
      </c>
      <c r="AH38" s="320">
        <f>IFERROR(AH37/AG37-1,"n/a")</f>
        <v/>
      </c>
      <c r="AI38" s="320">
        <f>IFERROR(AI37/AH37-1,"n/a")</f>
        <v/>
      </c>
      <c r="AJ38" s="320" t="n"/>
      <c r="AK38" s="320">
        <f>IFERROR(AK37/AJ37-1,"n/a")</f>
        <v/>
      </c>
      <c r="AL38" s="320">
        <f>IFERROR(AL37/AK37-1,"n/a")</f>
        <v/>
      </c>
      <c r="AM38" s="320">
        <f>IFERROR(AM37/AL37-1,"n/a")</f>
        <v/>
      </c>
    </row>
    <row r="39">
      <c r="B39" s="67" t="inlineStr">
        <is>
          <t>Q/Q % Change</t>
        </is>
      </c>
      <c r="D39" s="260" t="n"/>
      <c r="E39" s="320">
        <f>IFERROR(E37/D37-1,"n/a")</f>
        <v/>
      </c>
      <c r="F39" s="320">
        <f>IFERROR(F37/E37-1,"n/a")</f>
        <v/>
      </c>
      <c r="G39" s="320">
        <f>IFERROR(G37/F37-1,"n/a")</f>
        <v/>
      </c>
      <c r="H39" s="320">
        <f>IFERROR(H37/G37-1,"n/a")</f>
        <v/>
      </c>
      <c r="I39" s="320">
        <f>IFERROR(I37/H37-1,"n/a")</f>
        <v/>
      </c>
      <c r="J39" s="320">
        <f>IFERROR(J37/I37-1,"n/a")</f>
        <v/>
      </c>
      <c r="K39" s="320">
        <f>IFERROR(K37/J37-1,"n/a")</f>
        <v/>
      </c>
      <c r="L39" s="320">
        <f>IFERROR(L37/K37-1,"n/a")</f>
        <v/>
      </c>
      <c r="M39" s="320">
        <f>IFERROR(M37/L37-1,"n/a")</f>
        <v/>
      </c>
      <c r="N39" s="320">
        <f>IFERROR(N37/M37-1,"n/a")</f>
        <v/>
      </c>
      <c r="O39" s="320">
        <f>IFERROR(O37/N37-1,"n/a")</f>
        <v/>
      </c>
      <c r="P39" s="320" t="n"/>
      <c r="Q39" s="320">
        <f>IFERROR(Q37/P37-1,"n/a")</f>
        <v/>
      </c>
      <c r="R39" s="320">
        <f>IFERROR(R37/Q37-1,"n/a")</f>
        <v/>
      </c>
      <c r="S39" s="320">
        <f>IFERROR(S37/R37-1,"n/a")</f>
        <v/>
      </c>
      <c r="T39" s="320">
        <f>IFERROR(T37/S37-1,"n/a")</f>
        <v/>
      </c>
      <c r="U39" s="320">
        <f>IFERROR(U37/T37-1,"n/a")</f>
        <v/>
      </c>
      <c r="V39" s="320">
        <f>IFERROR(V37/U37-1,"n/a")</f>
        <v/>
      </c>
      <c r="W39" s="320">
        <f>IFERROR(W37/V37-1,"n/a")</f>
        <v/>
      </c>
      <c r="X39" s="320">
        <f>IFERROR(X37/W37-1,"n/a")</f>
        <v/>
      </c>
      <c r="Y39" s="320">
        <f>IFERROR(Y37/X37-1,"n/a")</f>
        <v/>
      </c>
      <c r="Z39" s="320">
        <f>IFERROR(Z37/Y37-1,"n/a")</f>
        <v/>
      </c>
      <c r="AA39" s="320">
        <f>IFERROR(AA37/Z37-1,"n/a")</f>
        <v/>
      </c>
      <c r="AB39" s="320">
        <f>IFERROR(AB37/AA37-1,"n/a")</f>
        <v/>
      </c>
      <c r="AC39" s="320">
        <f>IFERROR(AC37/AB37-1,"n/a")</f>
        <v/>
      </c>
      <c r="AD39" s="320">
        <f>IFERROR(AD37/AC37-1,"n/a")</f>
        <v/>
      </c>
      <c r="AE39" s="320">
        <f>IFERROR(AE37/AD37-1,"n/a")</f>
        <v/>
      </c>
    </row>
    <row r="40">
      <c r="B40" s="67" t="inlineStr">
        <is>
          <t>% of Total Chinese Advertiser Revenue</t>
        </is>
      </c>
      <c r="D40" s="260" t="n"/>
      <c r="E40" s="320" t="n"/>
      <c r="F40" s="320" t="n"/>
      <c r="G40" s="320" t="n"/>
      <c r="H40" s="320" t="n"/>
      <c r="I40" s="320" t="n"/>
      <c r="J40" s="320" t="n"/>
      <c r="K40" s="320" t="n"/>
      <c r="L40" s="320" t="n"/>
      <c r="M40" s="320" t="n"/>
      <c r="N40" s="320" t="n"/>
      <c r="O40" s="320" t="n"/>
      <c r="P40" s="320">
        <f>+IFERROR(P37/P17,"n/a")</f>
        <v/>
      </c>
      <c r="Q40" s="320">
        <f>+IFERROR(Q37/Q17,"n/a")</f>
        <v/>
      </c>
      <c r="R40" s="320">
        <f>+IFERROR(R37/R17,"n/a")</f>
        <v/>
      </c>
      <c r="S40" s="320">
        <f>+IFERROR(S37/S17,"n/a")</f>
        <v/>
      </c>
      <c r="T40" s="320">
        <f>+IFERROR(T37/T17,"n/a")</f>
        <v/>
      </c>
      <c r="U40" s="320">
        <f>+IFERROR(U37/U17,"n/a")</f>
        <v/>
      </c>
      <c r="V40" s="320">
        <f>+IFERROR(V37/V17,"n/a")</f>
        <v/>
      </c>
      <c r="W40" s="320">
        <f>+IFERROR(W37/W17,"n/a")</f>
        <v/>
      </c>
      <c r="X40" s="320">
        <f>+IFERROR(X37/X17,"n/a")</f>
        <v/>
      </c>
      <c r="Y40" s="320">
        <f>+IFERROR(Y37/Y17,"n/a")</f>
        <v/>
      </c>
      <c r="Z40" s="320">
        <f>+IFERROR(Z37/Z17,"n/a")</f>
        <v/>
      </c>
      <c r="AA40" s="320">
        <f>+IFERROR(AA37/AA17,"n/a")</f>
        <v/>
      </c>
      <c r="AB40" s="320">
        <f>+IFERROR(AB37/AB17,"n/a")</f>
        <v/>
      </c>
      <c r="AC40" s="320">
        <f>+IFERROR(AC37/AC17,"n/a")</f>
        <v/>
      </c>
      <c r="AD40" s="320">
        <f>+IFERROR(AD37/AD17,"n/a")</f>
        <v/>
      </c>
      <c r="AE40" s="320">
        <f>+IFERROR(AE37/AE17,"n/a")</f>
        <v/>
      </c>
      <c r="AJ40" s="320">
        <f>+IFERROR(AJ37/AJ17,"n/a")</f>
        <v/>
      </c>
      <c r="AK40" s="320">
        <f>+IFERROR(AK37/AK17,"n/a")</f>
        <v/>
      </c>
      <c r="AL40" s="320">
        <f>+IFERROR(AL37/AL17,"n/a")</f>
        <v/>
      </c>
      <c r="AM40" s="320">
        <f>+IFERROR(AM37/AM17,"n/a")</f>
        <v/>
      </c>
    </row>
    <row r="41">
      <c r="B41" s="101" t="n"/>
    </row>
    <row r="42">
      <c r="B42" t="inlineStr">
        <is>
          <t>Total Revenue</t>
        </is>
      </c>
      <c r="D42" s="81" t="n">
        <v>11966</v>
      </c>
      <c r="E42" s="81" t="n">
        <v>13231</v>
      </c>
      <c r="F42" s="81" t="n">
        <v>13727</v>
      </c>
      <c r="G42" s="81" t="n">
        <v>16914</v>
      </c>
      <c r="H42" s="81" t="n">
        <v>15077</v>
      </c>
      <c r="I42" s="81" t="n">
        <v>16886</v>
      </c>
      <c r="J42" s="81" t="n">
        <v>17652</v>
      </c>
      <c r="K42" s="81" t="n">
        <v>21082</v>
      </c>
      <c r="L42" s="81" t="n">
        <v>17737</v>
      </c>
      <c r="M42" s="81" t="n">
        <v>18687</v>
      </c>
      <c r="N42" s="81" t="n">
        <v>21470</v>
      </c>
      <c r="O42" s="81" t="n">
        <v>28072</v>
      </c>
      <c r="P42" s="81" t="n">
        <v>26171</v>
      </c>
      <c r="Q42" s="81" t="n">
        <v>29077</v>
      </c>
      <c r="R42" s="81" t="n">
        <v>29010</v>
      </c>
      <c r="S42" s="81" t="n">
        <v>33671</v>
      </c>
      <c r="T42" s="81" t="n">
        <v>27908</v>
      </c>
      <c r="U42" s="81" t="n">
        <v>28822</v>
      </c>
      <c r="V42" s="81" t="n">
        <v>27714</v>
      </c>
      <c r="W42" s="81" t="n">
        <v>32165</v>
      </c>
      <c r="X42" s="81" t="n">
        <v>28645</v>
      </c>
      <c r="Y42" s="81" t="n">
        <v>31999</v>
      </c>
      <c r="Z42" s="81" t="n">
        <v>34146</v>
      </c>
      <c r="AA42" s="81" t="n">
        <v>40111</v>
      </c>
      <c r="AB42" s="81" t="n">
        <v>36455</v>
      </c>
      <c r="AC42" s="288">
        <f>+'Historical Financials'!BI9</f>
        <v/>
      </c>
      <c r="AD42" s="288">
        <f>+'Historical Financials'!BJ9</f>
        <v/>
      </c>
      <c r="AE42" s="288">
        <f>+'Historical Financials'!BK9</f>
        <v/>
      </c>
      <c r="AG42" s="64">
        <f>+SUM(D42:G42)</f>
        <v/>
      </c>
      <c r="AH42" s="64">
        <f>+SUM(H42:K42)</f>
        <v/>
      </c>
      <c r="AI42" s="64">
        <f>+SUM(L42:O42)</f>
        <v/>
      </c>
      <c r="AJ42" s="64">
        <f>+SUM(P42:S42)</f>
        <v/>
      </c>
      <c r="AK42" s="64">
        <f>+SUM(T42:W42)</f>
        <v/>
      </c>
      <c r="AL42" s="64">
        <f>+SUM(X42:AA42)</f>
        <v/>
      </c>
      <c r="AM42" s="64">
        <f>+SUM(AB42:AE42)</f>
        <v/>
      </c>
    </row>
    <row r="43" ht="13.5" customHeight="1">
      <c r="B43" t="inlineStr">
        <is>
          <t>Less: Chinese Advertiser Revenue</t>
        </is>
      </c>
      <c r="D43" s="65">
        <f>-D12</f>
        <v/>
      </c>
      <c r="E43" s="65">
        <f>-E12</f>
        <v/>
      </c>
      <c r="F43" s="65">
        <f>-F12</f>
        <v/>
      </c>
      <c r="G43" s="65">
        <f>-G12</f>
        <v/>
      </c>
      <c r="H43" s="65">
        <f>-H12</f>
        <v/>
      </c>
      <c r="I43" s="65">
        <f>-I12</f>
        <v/>
      </c>
      <c r="J43" s="65">
        <f>-J12</f>
        <v/>
      </c>
      <c r="K43" s="65">
        <f>-K12</f>
        <v/>
      </c>
      <c r="L43" s="65">
        <f>-L12</f>
        <v/>
      </c>
      <c r="M43" s="65">
        <f>-M12</f>
        <v/>
      </c>
      <c r="N43" s="65">
        <f>-N12</f>
        <v/>
      </c>
      <c r="O43" s="65">
        <f>-O12</f>
        <v/>
      </c>
      <c r="P43" s="65">
        <f>-P17</f>
        <v/>
      </c>
      <c r="Q43" s="65">
        <f>-Q17</f>
        <v/>
      </c>
      <c r="R43" s="65">
        <f>-R17</f>
        <v/>
      </c>
      <c r="S43" s="65">
        <f>-S17</f>
        <v/>
      </c>
      <c r="T43" s="65">
        <f>-T17</f>
        <v/>
      </c>
      <c r="U43" s="65">
        <f>-U17</f>
        <v/>
      </c>
      <c r="V43" s="65">
        <f>-V17</f>
        <v/>
      </c>
      <c r="W43" s="65">
        <f>-W17</f>
        <v/>
      </c>
      <c r="X43" s="65">
        <f>-X17</f>
        <v/>
      </c>
      <c r="Y43" s="65">
        <f>-Y17</f>
        <v/>
      </c>
      <c r="Z43" s="65">
        <f>-Z17</f>
        <v/>
      </c>
      <c r="AA43" s="65">
        <f>-AA17</f>
        <v/>
      </c>
      <c r="AB43" s="65">
        <f>-AB17</f>
        <v/>
      </c>
      <c r="AC43" s="65">
        <f>-AC17</f>
        <v/>
      </c>
      <c r="AD43" s="65">
        <f>-AD17</f>
        <v/>
      </c>
      <c r="AE43" s="65">
        <f>-AE17</f>
        <v/>
      </c>
      <c r="AG43" s="65">
        <f>+SUM(D43:G43)</f>
        <v/>
      </c>
      <c r="AH43" s="65">
        <f>+SUM(H43:K43)</f>
        <v/>
      </c>
      <c r="AI43" s="65">
        <f>+SUM(L43:O43)</f>
        <v/>
      </c>
      <c r="AJ43" s="65">
        <f>+SUM(P43:S43)</f>
        <v/>
      </c>
      <c r="AK43" s="65">
        <f>+SUM(T43:W43)</f>
        <v/>
      </c>
      <c r="AL43" s="65">
        <f>+SUM(X43:AA43)</f>
        <v/>
      </c>
      <c r="AM43" s="65">
        <f>+SUM(AB43:AE43)</f>
        <v/>
      </c>
    </row>
    <row r="44" customFormat="1" s="44">
      <c r="B44" s="110" t="inlineStr">
        <is>
          <t>Non-Chinese Advertiser Revenue</t>
        </is>
      </c>
      <c r="D44" s="111">
        <f>SUM(D42:D43)</f>
        <v/>
      </c>
      <c r="E44" s="111">
        <f>SUM(E42:E43)</f>
        <v/>
      </c>
      <c r="F44" s="111">
        <f>SUM(F42:F43)</f>
        <v/>
      </c>
      <c r="G44" s="111">
        <f>SUM(G42:G43)</f>
        <v/>
      </c>
      <c r="H44" s="111">
        <f>SUM(H42:H43)</f>
        <v/>
      </c>
      <c r="I44" s="111">
        <f>SUM(I42:I43)</f>
        <v/>
      </c>
      <c r="J44" s="111">
        <f>SUM(J42:J43)</f>
        <v/>
      </c>
      <c r="K44" s="111">
        <f>SUM(K42:K43)</f>
        <v/>
      </c>
      <c r="L44" s="111">
        <f>SUM(L42:L43)</f>
        <v/>
      </c>
      <c r="M44" s="111">
        <f>SUM(M42:M43)</f>
        <v/>
      </c>
      <c r="N44" s="111">
        <f>SUM(N42:N43)</f>
        <v/>
      </c>
      <c r="O44" s="111">
        <f>SUM(O42:O43)</f>
        <v/>
      </c>
      <c r="P44" s="111">
        <f>SUM(P42:P43)</f>
        <v/>
      </c>
      <c r="Q44" s="111">
        <f>SUM(Q42:Q43)</f>
        <v/>
      </c>
      <c r="R44" s="111">
        <f>SUM(R42:R43)</f>
        <v/>
      </c>
      <c r="S44" s="111">
        <f>SUM(S42:S43)</f>
        <v/>
      </c>
      <c r="T44" s="111">
        <f>SUM(T42:T43)</f>
        <v/>
      </c>
      <c r="U44" s="111">
        <f>SUM(U42:U43)</f>
        <v/>
      </c>
      <c r="V44" s="111">
        <f>SUM(V42:V43)</f>
        <v/>
      </c>
      <c r="W44" s="111">
        <f>SUM(W42:W43)</f>
        <v/>
      </c>
      <c r="X44" s="111">
        <f>SUM(X42:X43)</f>
        <v/>
      </c>
      <c r="Y44" s="111">
        <f>SUM(Y42:Y43)</f>
        <v/>
      </c>
      <c r="Z44" s="111">
        <f>SUM(Z42:Z43)</f>
        <v/>
      </c>
      <c r="AA44" s="111">
        <f>SUM(AA42:AA43)</f>
        <v/>
      </c>
      <c r="AB44" s="111">
        <f>SUM(AB42:AB43)</f>
        <v/>
      </c>
      <c r="AC44" s="111">
        <f>SUM(AC42:AC43)</f>
        <v/>
      </c>
      <c r="AD44" s="111">
        <f>SUM(AD42:AD43)</f>
        <v/>
      </c>
      <c r="AE44" s="111">
        <f>SUM(AE42:AE43)</f>
        <v/>
      </c>
      <c r="AG44" s="111">
        <f>+SUM(D44:G44)</f>
        <v/>
      </c>
      <c r="AH44" s="111">
        <f>+SUM(H44:K44)</f>
        <v/>
      </c>
      <c r="AI44" s="111">
        <f>+SUM(L44:O44)</f>
        <v/>
      </c>
      <c r="AJ44" s="111">
        <f>+SUM(P44:S44)</f>
        <v/>
      </c>
      <c r="AK44" s="111">
        <f>+SUM(T44:W44)</f>
        <v/>
      </c>
      <c r="AL44" s="111">
        <f>+SUM(X44:AA44)</f>
        <v/>
      </c>
      <c r="AM44" s="111">
        <f>+SUM(AB44:AE44)</f>
        <v/>
      </c>
    </row>
    <row r="45">
      <c r="B45" s="101" t="inlineStr">
        <is>
          <t>Y/Y % Change</t>
        </is>
      </c>
      <c r="H45" s="304">
        <f>IFERROR(H44/D44-1,"n/a")</f>
        <v/>
      </c>
      <c r="I45" s="304">
        <f>IFERROR(I44/E44-1,"n/a")</f>
        <v/>
      </c>
      <c r="J45" s="304">
        <f>IFERROR(J44/F44-1,"n/a")</f>
        <v/>
      </c>
      <c r="K45" s="304">
        <f>IFERROR(K44/G44-1,"n/a")</f>
        <v/>
      </c>
      <c r="L45" s="304">
        <f>IFERROR(L44/H44-1,"n/a")</f>
        <v/>
      </c>
      <c r="M45" s="304">
        <f>IFERROR(M44/I44-1,"n/a")</f>
        <v/>
      </c>
      <c r="N45" s="304">
        <f>IFERROR(N44/J44-1,"n/a")</f>
        <v/>
      </c>
      <c r="O45" s="304">
        <f>IFERROR(O44/K44-1,"n/a")</f>
        <v/>
      </c>
      <c r="P45" s="304" t="n"/>
      <c r="Q45" s="304" t="n"/>
      <c r="R45" s="304" t="n"/>
      <c r="S45" s="304" t="n"/>
      <c r="T45" s="304">
        <f>IFERROR(T44/P44-1,"n/a")</f>
        <v/>
      </c>
      <c r="U45" s="304">
        <f>IFERROR(U44/Q44-1,"n/a")</f>
        <v/>
      </c>
      <c r="V45" s="304">
        <f>IFERROR(V44/R44-1,"n/a")</f>
        <v/>
      </c>
      <c r="W45" s="304">
        <f>IFERROR(W44/S44-1,"n/a")</f>
        <v/>
      </c>
      <c r="X45" s="304">
        <f>IFERROR(X44/T44-1,"n/a")</f>
        <v/>
      </c>
      <c r="Y45" s="304">
        <f>IFERROR(Y44/U44-1,"n/a")</f>
        <v/>
      </c>
      <c r="Z45" s="304">
        <f>IFERROR(Z44/V44-1,"n/a")</f>
        <v/>
      </c>
      <c r="AA45" s="304">
        <f>IFERROR(AA44/W44-1,"n/a")</f>
        <v/>
      </c>
      <c r="AB45" s="304">
        <f>IFERROR(AB44/X44-1,"n/a")</f>
        <v/>
      </c>
      <c r="AC45" s="304">
        <f>IFERROR(AC44/Y44-1,"n/a")</f>
        <v/>
      </c>
      <c r="AD45" s="304">
        <f>IFERROR(AD44/Z44-1,"n/a")</f>
        <v/>
      </c>
      <c r="AE45" s="304">
        <f>IFERROR(AE44/AA44-1,"n/a")</f>
        <v/>
      </c>
      <c r="AH45" s="320">
        <f>IFERROR(AH44/AG44-1,"n/a")</f>
        <v/>
      </c>
      <c r="AI45" s="320">
        <f>IFERROR(AI44/AH44-1,"n/a")</f>
        <v/>
      </c>
      <c r="AJ45" s="320" t="n"/>
      <c r="AK45" s="320">
        <f>IFERROR(AK44/AJ44-1,"n/a")</f>
        <v/>
      </c>
      <c r="AL45" s="320">
        <f>IFERROR(AL44/AK44-1,"n/a")</f>
        <v/>
      </c>
      <c r="AM45" s="320">
        <f>IFERROR(AM44/AL44-1,"n/a")</f>
        <v/>
      </c>
    </row>
    <row r="46">
      <c r="B46" s="101" t="inlineStr">
        <is>
          <t>Q/Q % Change</t>
        </is>
      </c>
      <c r="E46" s="304">
        <f>IFERROR(E44/D44-1,"n/a")</f>
        <v/>
      </c>
      <c r="F46" s="304">
        <f>IFERROR(F44/E44-1,"n/a")</f>
        <v/>
      </c>
      <c r="G46" s="304">
        <f>IFERROR(G44/F44-1,"n/a")</f>
        <v/>
      </c>
      <c r="H46" s="304">
        <f>IFERROR(H44/G44-1,"n/a")</f>
        <v/>
      </c>
      <c r="I46" s="304">
        <f>IFERROR(I44/H44-1,"n/a")</f>
        <v/>
      </c>
      <c r="J46" s="304">
        <f>IFERROR(J44/I44-1,"n/a")</f>
        <v/>
      </c>
      <c r="K46" s="304">
        <f>IFERROR(K44/J44-1,"n/a")</f>
        <v/>
      </c>
      <c r="L46" s="304">
        <f>IFERROR(L44/K44-1,"n/a")</f>
        <v/>
      </c>
      <c r="M46" s="304">
        <f>IFERROR(M44/L44-1,"n/a")</f>
        <v/>
      </c>
      <c r="N46" s="304">
        <f>IFERROR(N44/M44-1,"n/a")</f>
        <v/>
      </c>
      <c r="O46" s="304">
        <f>IFERROR(O44/N44-1,"n/a")</f>
        <v/>
      </c>
      <c r="P46" s="304" t="n"/>
      <c r="Q46" s="304">
        <f>IFERROR(Q44/P44-1,"n/a")</f>
        <v/>
      </c>
      <c r="R46" s="304">
        <f>IFERROR(R44/Q44-1,"n/a")</f>
        <v/>
      </c>
      <c r="S46" s="304">
        <f>IFERROR(S44/R44-1,"n/a")</f>
        <v/>
      </c>
      <c r="T46" s="304">
        <f>IFERROR(T44/S44-1,"n/a")</f>
        <v/>
      </c>
      <c r="U46" s="304">
        <f>IFERROR(U44/T44-1,"n/a")</f>
        <v/>
      </c>
      <c r="V46" s="304">
        <f>IFERROR(V44/U44-1,"n/a")</f>
        <v/>
      </c>
      <c r="W46" s="304">
        <f>IFERROR(W44/V44-1,"n/a")</f>
        <v/>
      </c>
      <c r="X46" s="304">
        <f>IFERROR(X44/W44-1,"n/a")</f>
        <v/>
      </c>
      <c r="Y46" s="304">
        <f>IFERROR(Y44/X44-1,"n/a")</f>
        <v/>
      </c>
      <c r="Z46" s="304">
        <f>IFERROR(Z44/Y44-1,"n/a")</f>
        <v/>
      </c>
      <c r="AA46" s="304">
        <f>IFERROR(AA44/Z44-1,"n/a")</f>
        <v/>
      </c>
      <c r="AB46" s="304">
        <f>IFERROR(AB44/AA44-1,"n/a")</f>
        <v/>
      </c>
      <c r="AC46" s="304">
        <f>IFERROR(AC44/AB44-1,"n/a")</f>
        <v/>
      </c>
      <c r="AD46" s="304">
        <f>IFERROR(AD44/AC44-1,"n/a")</f>
        <v/>
      </c>
      <c r="AE46" s="304">
        <f>IFERROR(AE44/AD44-1,"n/a")</f>
        <v/>
      </c>
    </row>
    <row r="47">
      <c r="B47" s="101" t="inlineStr">
        <is>
          <t>% of Total Revenue</t>
        </is>
      </c>
      <c r="E47" s="304" t="n"/>
      <c r="F47" s="304" t="n"/>
      <c r="G47" s="304" t="n"/>
      <c r="H47" s="304">
        <f>+IFERROR(H44/H$51,"n/a")</f>
        <v/>
      </c>
      <c r="I47" s="304">
        <f>+IFERROR(I44/I$51,"n/a")</f>
        <v/>
      </c>
      <c r="J47" s="304">
        <f>+IFERROR(J44/J$51,"n/a")</f>
        <v/>
      </c>
      <c r="K47" s="304">
        <f>+IFERROR(K44/K$51,"n/a")</f>
        <v/>
      </c>
      <c r="L47" s="304">
        <f>+IFERROR(L44/L$51,"n/a")</f>
        <v/>
      </c>
      <c r="M47" s="304">
        <f>+IFERROR(M44/M$51,"n/a")</f>
        <v/>
      </c>
      <c r="N47" s="304">
        <f>+IFERROR(N44/N$51,"n/a")</f>
        <v/>
      </c>
      <c r="O47" s="304">
        <f>+IFERROR(O44/O$51,"n/a")</f>
        <v/>
      </c>
      <c r="P47" s="304">
        <f>+IFERROR(P44/P$51,"n/a")</f>
        <v/>
      </c>
      <c r="Q47" s="304">
        <f>+IFERROR(Q44/Q$51,"n/a")</f>
        <v/>
      </c>
      <c r="R47" s="304">
        <f>+IFERROR(R44/R$51,"n/a")</f>
        <v/>
      </c>
      <c r="S47" s="304">
        <f>+IFERROR(S44/S$51,"n/a")</f>
        <v/>
      </c>
      <c r="T47" s="304">
        <f>+IFERROR(T44/T$51,"n/a")</f>
        <v/>
      </c>
      <c r="U47" s="304">
        <f>+IFERROR(U44/U$51,"n/a")</f>
        <v/>
      </c>
      <c r="V47" s="304">
        <f>+IFERROR(V44/V$51,"n/a")</f>
        <v/>
      </c>
      <c r="W47" s="304">
        <f>+IFERROR(W44/W$51,"n/a")</f>
        <v/>
      </c>
      <c r="X47" s="304">
        <f>+IFERROR(X44/X$51,"n/a")</f>
        <v/>
      </c>
      <c r="Y47" s="304">
        <f>+IFERROR(Y44/Y$51,"n/a")</f>
        <v/>
      </c>
      <c r="Z47" s="304">
        <f>+IFERROR(Z44/Z$51,"n/a")</f>
        <v/>
      </c>
      <c r="AA47" s="304">
        <f>+IFERROR(AA44/AA$51,"n/a")</f>
        <v/>
      </c>
      <c r="AB47" s="304">
        <f>+IFERROR(AB44/AB$51,"n/a")</f>
        <v/>
      </c>
      <c r="AC47" s="304">
        <f>+IFERROR(AC44/AC$51,"n/a")</f>
        <v/>
      </c>
      <c r="AD47" s="304">
        <f>+IFERROR(AD44/AD$51,"n/a")</f>
        <v/>
      </c>
      <c r="AE47" s="304">
        <f>+IFERROR(AE44/AE$51,"n/a")</f>
        <v/>
      </c>
      <c r="AG47" s="304">
        <f>+IFERROR(AG44/AG$51,"n/a")</f>
        <v/>
      </c>
      <c r="AH47" s="304">
        <f>+IFERROR(AH44/AH$51,"n/a")</f>
        <v/>
      </c>
      <c r="AI47" s="304">
        <f>+IFERROR(AI44/AI$51,"n/a")</f>
        <v/>
      </c>
      <c r="AJ47" s="304">
        <f>+IFERROR(AJ44/AJ$51,"n/a")</f>
        <v/>
      </c>
      <c r="AK47" s="304">
        <f>+IFERROR(AK44/AK$51,"n/a")</f>
        <v/>
      </c>
      <c r="AL47" s="304">
        <f>+IFERROR(AL44/AL$51,"n/a")</f>
        <v/>
      </c>
      <c r="AM47" s="304">
        <f>+IFERROR(AM44/AM$51,"n/a")</f>
        <v/>
      </c>
    </row>
    <row r="49">
      <c r="B49" t="inlineStr">
        <is>
          <t>Chinese Advertiser Revenue</t>
        </is>
      </c>
      <c r="D49" s="64">
        <f>+D12</f>
        <v/>
      </c>
      <c r="E49" s="64">
        <f>+E12</f>
        <v/>
      </c>
      <c r="F49" s="64">
        <f>+F12</f>
        <v/>
      </c>
      <c r="G49" s="64">
        <f>+G12</f>
        <v/>
      </c>
      <c r="H49" s="64">
        <f>+H12</f>
        <v/>
      </c>
      <c r="I49" s="64">
        <f>+I12</f>
        <v/>
      </c>
      <c r="J49" s="64">
        <f>+J12</f>
        <v/>
      </c>
      <c r="K49" s="64">
        <f>+K12</f>
        <v/>
      </c>
      <c r="L49" s="64">
        <f>+L12</f>
        <v/>
      </c>
      <c r="M49" s="64">
        <f>+M12</f>
        <v/>
      </c>
      <c r="N49" s="64">
        <f>+N12</f>
        <v/>
      </c>
      <c r="O49" s="64">
        <f>+O12</f>
        <v/>
      </c>
      <c r="P49" s="64">
        <f>+P17</f>
        <v/>
      </c>
      <c r="Q49" s="64">
        <f>+Q17</f>
        <v/>
      </c>
      <c r="R49" s="64">
        <f>+R17</f>
        <v/>
      </c>
      <c r="S49" s="64">
        <f>+S17</f>
        <v/>
      </c>
      <c r="T49" s="64">
        <f>+T17</f>
        <v/>
      </c>
      <c r="U49" s="64">
        <f>+U17</f>
        <v/>
      </c>
      <c r="V49" s="64">
        <f>+V17</f>
        <v/>
      </c>
      <c r="W49" s="64">
        <f>+W17</f>
        <v/>
      </c>
      <c r="X49" s="64">
        <f>+X17</f>
        <v/>
      </c>
      <c r="Y49" s="64">
        <f>+Y17</f>
        <v/>
      </c>
      <c r="Z49" s="64">
        <f>+Z17</f>
        <v/>
      </c>
      <c r="AA49" s="64">
        <f>+AA17</f>
        <v/>
      </c>
      <c r="AB49" s="64">
        <f>+AB17</f>
        <v/>
      </c>
      <c r="AC49" s="64">
        <f>+AC17</f>
        <v/>
      </c>
      <c r="AD49" s="64">
        <f>+AD17</f>
        <v/>
      </c>
      <c r="AE49" s="64">
        <f>+AE17</f>
        <v/>
      </c>
      <c r="AG49" s="64">
        <f>+SUM(D49:G49)</f>
        <v/>
      </c>
      <c r="AH49" s="64">
        <f>+SUM(H49:K49)</f>
        <v/>
      </c>
      <c r="AI49" s="64">
        <f>+SUM(L49:O49)</f>
        <v/>
      </c>
      <c r="AJ49" s="64">
        <f>+SUM(P49:S49)</f>
        <v/>
      </c>
      <c r="AK49" s="64">
        <f>+SUM(T49:W49)</f>
        <v/>
      </c>
      <c r="AL49" s="64">
        <f>+SUM(X49:AA49)</f>
        <v/>
      </c>
      <c r="AM49" s="64">
        <f>+SUM(AB49:AE49)</f>
        <v/>
      </c>
    </row>
    <row r="50" ht="13.5" customHeight="1">
      <c r="B50" t="inlineStr">
        <is>
          <t>Non-Chinese Advertiser and Other Revenue</t>
        </is>
      </c>
      <c r="D50" s="65">
        <f>+D44</f>
        <v/>
      </c>
      <c r="E50" s="65">
        <f>+E44</f>
        <v/>
      </c>
      <c r="F50" s="65">
        <f>+F44</f>
        <v/>
      </c>
      <c r="G50" s="65">
        <f>+G44</f>
        <v/>
      </c>
      <c r="H50" s="65">
        <f>+H44</f>
        <v/>
      </c>
      <c r="I50" s="65">
        <f>+I44</f>
        <v/>
      </c>
      <c r="J50" s="65">
        <f>+J44</f>
        <v/>
      </c>
      <c r="K50" s="65">
        <f>+K44</f>
        <v/>
      </c>
      <c r="L50" s="65">
        <f>+L44</f>
        <v/>
      </c>
      <c r="M50" s="65">
        <f>+M44</f>
        <v/>
      </c>
      <c r="N50" s="65">
        <f>+N44</f>
        <v/>
      </c>
      <c r="O50" s="65">
        <f>+O44</f>
        <v/>
      </c>
      <c r="P50" s="65">
        <f>+P44</f>
        <v/>
      </c>
      <c r="Q50" s="65">
        <f>+Q44</f>
        <v/>
      </c>
      <c r="R50" s="65">
        <f>+R44</f>
        <v/>
      </c>
      <c r="S50" s="65">
        <f>+S44</f>
        <v/>
      </c>
      <c r="T50" s="65">
        <f>+T44</f>
        <v/>
      </c>
      <c r="U50" s="65">
        <f>+U44</f>
        <v/>
      </c>
      <c r="V50" s="65">
        <f>+V44</f>
        <v/>
      </c>
      <c r="W50" s="65">
        <f>+W44</f>
        <v/>
      </c>
      <c r="X50" s="65">
        <f>+X44</f>
        <v/>
      </c>
      <c r="Y50" s="65">
        <f>+Y44</f>
        <v/>
      </c>
      <c r="Z50" s="65">
        <f>+Z44</f>
        <v/>
      </c>
      <c r="AA50" s="65">
        <f>+AA44</f>
        <v/>
      </c>
      <c r="AB50" s="65">
        <f>+AB44</f>
        <v/>
      </c>
      <c r="AC50" s="65">
        <f>+AC44</f>
        <v/>
      </c>
      <c r="AD50" s="65">
        <f>+AD44</f>
        <v/>
      </c>
      <c r="AE50" s="65">
        <f>+AE44</f>
        <v/>
      </c>
      <c r="AG50" s="65">
        <f>+SUM(D50:G50)</f>
        <v/>
      </c>
      <c r="AH50" s="65">
        <f>+SUM(H50:K50)</f>
        <v/>
      </c>
      <c r="AI50" s="65">
        <f>+SUM(L50:O50)</f>
        <v/>
      </c>
      <c r="AJ50" s="65">
        <f>+SUM(P50:S50)</f>
        <v/>
      </c>
      <c r="AK50" s="65">
        <f>+SUM(T50:W50)</f>
        <v/>
      </c>
      <c r="AL50" s="65">
        <f>+SUM(X50:AA50)</f>
        <v/>
      </c>
      <c r="AM50" s="65">
        <f>+SUM(AB50:AE50)</f>
        <v/>
      </c>
    </row>
    <row r="51" customFormat="1" s="44">
      <c r="B51" s="110" t="inlineStr">
        <is>
          <t>Total Revenue</t>
        </is>
      </c>
      <c r="D51" s="111">
        <f>+D42</f>
        <v/>
      </c>
      <c r="E51" s="111">
        <f>+E42</f>
        <v/>
      </c>
      <c r="F51" s="111">
        <f>+F42</f>
        <v/>
      </c>
      <c r="G51" s="111">
        <f>+G42</f>
        <v/>
      </c>
      <c r="H51" s="111">
        <f>+H42</f>
        <v/>
      </c>
      <c r="I51" s="111">
        <f>+I42</f>
        <v/>
      </c>
      <c r="J51" s="111">
        <f>+J42</f>
        <v/>
      </c>
      <c r="K51" s="111">
        <f>+K42</f>
        <v/>
      </c>
      <c r="L51" s="111">
        <f>+L42</f>
        <v/>
      </c>
      <c r="M51" s="111">
        <f>+M42</f>
        <v/>
      </c>
      <c r="N51" s="111">
        <f>+N42</f>
        <v/>
      </c>
      <c r="O51" s="111">
        <f>+O42</f>
        <v/>
      </c>
      <c r="P51" s="111">
        <f>+P42</f>
        <v/>
      </c>
      <c r="Q51" s="111">
        <f>+Q42</f>
        <v/>
      </c>
      <c r="R51" s="111">
        <f>+R42</f>
        <v/>
      </c>
      <c r="S51" s="111">
        <f>+S42</f>
        <v/>
      </c>
      <c r="T51" s="111">
        <f>+T42</f>
        <v/>
      </c>
      <c r="U51" s="111">
        <f>+U42</f>
        <v/>
      </c>
      <c r="V51" s="111">
        <f>+V42</f>
        <v/>
      </c>
      <c r="W51" s="111">
        <f>+W42</f>
        <v/>
      </c>
      <c r="X51" s="111">
        <f>+X42</f>
        <v/>
      </c>
      <c r="Y51" s="111">
        <f>+Y42</f>
        <v/>
      </c>
      <c r="Z51" s="111">
        <f>+Z42</f>
        <v/>
      </c>
      <c r="AA51" s="111">
        <f>+AA42</f>
        <v/>
      </c>
      <c r="AB51" s="111">
        <f>+AB42</f>
        <v/>
      </c>
      <c r="AC51" s="111">
        <f>+AC42</f>
        <v/>
      </c>
      <c r="AD51" s="111">
        <f>+AD42</f>
        <v/>
      </c>
      <c r="AE51" s="111">
        <f>+AE42</f>
        <v/>
      </c>
      <c r="AG51" s="111">
        <f>+SUM(D51:G51)</f>
        <v/>
      </c>
      <c r="AH51" s="111">
        <f>+SUM(H51:K51)</f>
        <v/>
      </c>
      <c r="AI51" s="111">
        <f>+SUM(L51:O51)</f>
        <v/>
      </c>
      <c r="AJ51" s="111">
        <f>+SUM(P51:S51)</f>
        <v/>
      </c>
      <c r="AK51" s="111">
        <f>+SUM(T51:W51)</f>
        <v/>
      </c>
      <c r="AL51" s="111">
        <f>+SUM(X51:AA51)</f>
        <v/>
      </c>
      <c r="AM51" s="111">
        <f>+SUM(AB51:AE51)</f>
        <v/>
      </c>
    </row>
    <row r="52">
      <c r="B52" s="101" t="inlineStr">
        <is>
          <t>Y/Y % Change</t>
        </is>
      </c>
      <c r="H52" s="304">
        <f>IFERROR(H51/D51-1,"n/a")</f>
        <v/>
      </c>
      <c r="I52" s="304">
        <f>IFERROR(I51/E51-1,"n/a")</f>
        <v/>
      </c>
      <c r="J52" s="304">
        <f>IFERROR(J51/F51-1,"n/a")</f>
        <v/>
      </c>
      <c r="K52" s="304">
        <f>IFERROR(K51/G51-1,"n/a")</f>
        <v/>
      </c>
      <c r="L52" s="304">
        <f>IFERROR(L51/H51-1,"n/a")</f>
        <v/>
      </c>
      <c r="M52" s="304">
        <f>IFERROR(M51/I51-1,"n/a")</f>
        <v/>
      </c>
      <c r="N52" s="304">
        <f>IFERROR(N51/J51-1,"n/a")</f>
        <v/>
      </c>
      <c r="O52" s="304">
        <f>IFERROR(O51/K51-1,"n/a")</f>
        <v/>
      </c>
      <c r="P52" s="304">
        <f>IFERROR(P51/L51-1,"n/a")</f>
        <v/>
      </c>
      <c r="Q52" s="304">
        <f>IFERROR(Q51/M51-1,"n/a")</f>
        <v/>
      </c>
      <c r="R52" s="304">
        <f>IFERROR(R51/N51-1,"n/a")</f>
        <v/>
      </c>
      <c r="S52" s="304">
        <f>IFERROR(S51/O51-1,"n/a")</f>
        <v/>
      </c>
      <c r="T52" s="304">
        <f>IFERROR(T51/P51-1,"n/a")</f>
        <v/>
      </c>
      <c r="U52" s="304">
        <f>IFERROR(U51/Q51-1,"n/a")</f>
        <v/>
      </c>
      <c r="V52" s="304">
        <f>IFERROR(V51/R51-1,"n/a")</f>
        <v/>
      </c>
      <c r="W52" s="304">
        <f>IFERROR(W51/S51-1,"n/a")</f>
        <v/>
      </c>
      <c r="X52" s="304">
        <f>IFERROR(X51/T51-1,"n/a")</f>
        <v/>
      </c>
      <c r="Y52" s="304">
        <f>IFERROR(Y51/U51-1,"n/a")</f>
        <v/>
      </c>
      <c r="Z52" s="304">
        <f>IFERROR(Z51/V51-1,"n/a")</f>
        <v/>
      </c>
      <c r="AA52" s="304">
        <f>IFERROR(AA51/W51-1,"n/a")</f>
        <v/>
      </c>
      <c r="AB52" s="304">
        <f>IFERROR(AB51/X51-1,"n/a")</f>
        <v/>
      </c>
      <c r="AC52" s="304">
        <f>IFERROR(AC51/Y51-1,"n/a")</f>
        <v/>
      </c>
      <c r="AD52" s="304">
        <f>IFERROR(AD51/Z51-1,"n/a")</f>
        <v/>
      </c>
      <c r="AE52" s="304">
        <f>IFERROR(AE51/AA51-1,"n/a")</f>
        <v/>
      </c>
      <c r="AH52" s="320">
        <f>IFERROR(AH51/AG51-1,"n/a")</f>
        <v/>
      </c>
      <c r="AI52" s="320">
        <f>IFERROR(AI51/AH51-1,"n/a")</f>
        <v/>
      </c>
      <c r="AJ52" s="320">
        <f>IFERROR(AJ51/AI51-1,"n/a")</f>
        <v/>
      </c>
      <c r="AK52" s="320">
        <f>IFERROR(AK51/AJ51-1,"n/a")</f>
        <v/>
      </c>
      <c r="AL52" s="320">
        <f>IFERROR(AL51/AK51-1,"n/a")</f>
        <v/>
      </c>
      <c r="AM52" s="320">
        <f>IFERROR(AM51/AL51-1,"n/a")</f>
        <v/>
      </c>
    </row>
    <row r="53">
      <c r="B53" s="101" t="inlineStr">
        <is>
          <t>Y/Y % Change, cFX</t>
        </is>
      </c>
      <c r="H53" s="326" t="n">
        <v>0.3020223967909075</v>
      </c>
      <c r="I53" s="326" t="n">
        <v>0.3196281460207089</v>
      </c>
      <c r="J53" s="326" t="n">
        <v>0.3075690245501566</v>
      </c>
      <c r="K53" s="326" t="n">
        <v>0.2638642544637579</v>
      </c>
      <c r="L53" s="326" t="n">
        <v>0.1946673741460503</v>
      </c>
      <c r="M53" s="326" t="n">
        <v>0.1242449366338978</v>
      </c>
      <c r="N53" s="326" t="n">
        <v>0.209834579651031</v>
      </c>
      <c r="O53" s="326" t="n">
        <v>0.3154824020491414</v>
      </c>
      <c r="P53" s="326" t="n">
        <v>0.4356993854654112</v>
      </c>
      <c r="Q53" s="326" t="n">
        <v>0.5034515973671536</v>
      </c>
      <c r="R53" s="326" t="n">
        <v>0.339124359571495</v>
      </c>
      <c r="S53" s="326" t="n">
        <v>0.2103875748076376</v>
      </c>
      <c r="T53" s="326" t="n">
        <v>0.1004929120018341</v>
      </c>
      <c r="U53" s="326" t="n">
        <v>0.034666574956151</v>
      </c>
      <c r="V53" s="326" t="n">
        <v>0.01699413995174082</v>
      </c>
      <c r="W53" s="326" t="n">
        <v>0.01502776870303824</v>
      </c>
      <c r="X53" s="326" t="n">
        <v>0.05564712627203661</v>
      </c>
      <c r="Y53" s="326" t="n">
        <v>0.1197349247102908</v>
      </c>
      <c r="Z53" s="326" t="n">
        <v>0.2087392653532512</v>
      </c>
      <c r="AA53" s="326" t="n">
        <v>0.221669516555262</v>
      </c>
      <c r="AB53" s="326" t="n">
        <v>0.2689474602897539</v>
      </c>
      <c r="AC53" s="358">
        <f>_xll.VAData("META_US",AC1,"Revenue - Constant currency growth","consensus.vaactuals")/100</f>
        <v/>
      </c>
      <c r="AD53" s="358">
        <f>_xll.VAData("META_US",AD1,"Revenue - Constant currency growth","consensus.vaactuals")/100</f>
        <v/>
      </c>
      <c r="AE53" s="358">
        <f>_xll.VAData("META_US",AE1,"Revenue - Constant currency growth","consensus.vaactuals")/100</f>
        <v/>
      </c>
      <c r="AH53" s="320">
        <f>+'[4]Historical Financials'!BY11</f>
        <v/>
      </c>
      <c r="AI53" s="320">
        <f>+'[4]Historical Financials'!BZ11</f>
        <v/>
      </c>
      <c r="AJ53" s="320">
        <f>+'[4]Historical Financials'!CA11</f>
        <v/>
      </c>
      <c r="AK53" s="320">
        <f>+'[4]Historical Financials'!CB11</f>
        <v/>
      </c>
      <c r="AL53" s="358">
        <f>+SUMPRODUCT(X53:AA53,T51:W51)/AK51</f>
        <v/>
      </c>
      <c r="AM53" s="358">
        <f>+SUMPRODUCT(AB53:AE53,X51:AA51)/AL51</f>
        <v/>
      </c>
    </row>
    <row r="54">
      <c r="B54" s="101" t="inlineStr">
        <is>
          <t>Q/Q % Change</t>
        </is>
      </c>
      <c r="E54" s="304">
        <f>IFERROR(E51/D51-1,"n/a")</f>
        <v/>
      </c>
      <c r="F54" s="304">
        <f>IFERROR(F51/E51-1,"n/a")</f>
        <v/>
      </c>
      <c r="G54" s="304">
        <f>IFERROR(G51/F51-1,"n/a")</f>
        <v/>
      </c>
      <c r="H54" s="304">
        <f>IFERROR(H51/G51-1,"n/a")</f>
        <v/>
      </c>
      <c r="I54" s="304">
        <f>IFERROR(I51/H51-1,"n/a")</f>
        <v/>
      </c>
      <c r="J54" s="304">
        <f>IFERROR(J51/I51-1,"n/a")</f>
        <v/>
      </c>
      <c r="K54" s="304">
        <f>IFERROR(K51/J51-1,"n/a")</f>
        <v/>
      </c>
      <c r="L54" s="304">
        <f>IFERROR(L51/K51-1,"n/a")</f>
        <v/>
      </c>
      <c r="M54" s="304">
        <f>IFERROR(M51/L51-1,"n/a")</f>
        <v/>
      </c>
      <c r="N54" s="304">
        <f>IFERROR(N51/M51-1,"n/a")</f>
        <v/>
      </c>
      <c r="O54" s="304">
        <f>IFERROR(O51/N51-1,"n/a")</f>
        <v/>
      </c>
      <c r="P54" s="304">
        <f>IFERROR(P51/O51-1,"n/a")</f>
        <v/>
      </c>
      <c r="Q54" s="304">
        <f>IFERROR(Q51/P51-1,"n/a")</f>
        <v/>
      </c>
      <c r="R54" s="304">
        <f>IFERROR(R51/Q51-1,"n/a")</f>
        <v/>
      </c>
      <c r="S54" s="304">
        <f>IFERROR(S51/R51-1,"n/a")</f>
        <v/>
      </c>
      <c r="T54" s="304">
        <f>IFERROR(T51/S51-1,"n/a")</f>
        <v/>
      </c>
      <c r="U54" s="304">
        <f>IFERROR(U51/T51-1,"n/a")</f>
        <v/>
      </c>
      <c r="V54" s="304">
        <f>IFERROR(V51/U51-1,"n/a")</f>
        <v/>
      </c>
      <c r="W54" s="304">
        <f>IFERROR(W51/V51-1,"n/a")</f>
        <v/>
      </c>
      <c r="X54" s="304">
        <f>IFERROR(X51/W51-1,"n/a")</f>
        <v/>
      </c>
      <c r="Y54" s="304">
        <f>IFERROR(Y51/X51-1,"n/a")</f>
        <v/>
      </c>
      <c r="Z54" s="304">
        <f>IFERROR(Z51/Y51-1,"n/a")</f>
        <v/>
      </c>
      <c r="AA54" s="304">
        <f>IFERROR(AA51/Z51-1,"n/a")</f>
        <v/>
      </c>
      <c r="AB54" s="304">
        <f>IFERROR(AB51/AA51-1,"n/a")</f>
        <v/>
      </c>
      <c r="AC54" s="304">
        <f>IFERROR(AC51/AB51-1,"n/a")</f>
        <v/>
      </c>
      <c r="AD54" s="304">
        <f>IFERROR(AD51/AC51-1,"n/a")</f>
        <v/>
      </c>
      <c r="AE54" s="304">
        <f>IFERROR(AE51/AD51-1,"n/a")</f>
        <v/>
      </c>
    </row>
  </sheetData>
  <pageMargins left="0.3" right="0.3" top="0.3" bottom="0.3" header="0.3" footer="0.3"/>
  <pageSetup orientation="landscape" scale="7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Alex Nicolau</dc:creator>
  <dcterms:created xsi:type="dcterms:W3CDTF">2020-12-24T14:45:32Z</dcterms:created>
  <dcterms:modified xsi:type="dcterms:W3CDTF">2025-05-29T21:29:48Z</dcterms:modified>
  <cp:lastModifiedBy>Jam Rahala</cp:lastModifiedBy>
  <cp:lastPrinted>2024-07-24T14:27:43Z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0x01010097B54F80F9326D4AB5846AC1C3383526</vt:lpwstr>
  </property>
  <property name="MediaServiceImageTags" fmtid="{D5CDD505-2E9C-101B-9397-08002B2CF9AE}" pid="3">
    <vt:lpwstr/>
  </property>
  <property name="{A44787D4-0540-4523-9961-78E4036D8C6D}" fmtid="{D5CDD505-2E9C-101B-9397-08002B2CF9AE}" pid="4">
    <vt:lpwstr>{ADEBCCD7-E0BB-43FD-A567-EBD3B24E7D6B}</vt:lpwstr>
  </property>
</Properties>
</file>